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7000\7818_Evergy_Missouri_Kansas_ROE_Testimonies\Analysis\Discovery\West\"/>
    </mc:Choice>
  </mc:AlternateContent>
  <bookViews>
    <workbookView xWindow="67455" yWindow="135" windowWidth="18975" windowHeight="15600" tabRatio="859" firstSheet="13" activeTab="14"/>
  </bookViews>
  <sheets>
    <sheet name="AEB-1 Summary" sheetId="51" r:id="rId1"/>
    <sheet name="AEB-2 Proxy Selection" sheetId="52" r:id="rId2"/>
    <sheet name="AEB-3 Constant DCF" sheetId="35" r:id="rId3"/>
    <sheet name="AEB-4 CAPM" sheetId="94" r:id="rId4"/>
    <sheet name="AEB-5 CAPM LT Beta" sheetId="95" r:id="rId5"/>
    <sheet name="AEB-6 Market Return" sheetId="4" r:id="rId6"/>
    <sheet name="AEB-7 Risk Premium" sheetId="96" r:id="rId7"/>
    <sheet name="AEB-8 CapEx 1" sheetId="98" r:id="rId8"/>
    <sheet name="AEB-8 CapEx 2" sheetId="99" r:id="rId9"/>
    <sheet name="AEB-9 Regulatory Risk" sheetId="100" r:id="rId10"/>
    <sheet name="AEB-10 Fixed Cost Recovery" sheetId="101" r:id="rId11"/>
    <sheet name="AEB-11 RRA Reg Env" sheetId="102" r:id="rId12"/>
    <sheet name="AEB-12 S&amp;P Cred Sup" sheetId="104" r:id="rId13"/>
    <sheet name="AEB-13 MO West Capital Actual" sheetId="106" r:id="rId14"/>
    <sheet name="AEB-13 MO West Capital Projecte" sheetId="105" r:id="rId15"/>
    <sheet name="AEB-13 Cost of Debt" sheetId="109" r:id="rId16"/>
    <sheet name="AEB-14 Capital Structure" sheetId="97" r:id="rId17"/>
    <sheet name="AEB-15 Cost of Debt" sheetId="108" r:id="rId18"/>
  </sheets>
  <externalReferences>
    <externalReference r:id="rId19"/>
    <externalReference r:id="rId20"/>
    <externalReference r:id="rId21"/>
    <externalReference r:id="rId22"/>
    <externalReference r:id="rId23"/>
  </externalReferences>
  <definedNames>
    <definedName name="__123Graph_A" localSheetId="13" hidden="1">'AEB-13 MO West Capital Actual'!$A$54:$A$55</definedName>
    <definedName name="__123Graph_A" localSheetId="14" hidden="1">'AEB-13 MO West Capital Projecte'!$A$54:$A$55</definedName>
    <definedName name="__123Graph_B" localSheetId="13" hidden="1">'AEB-13 MO West Capital Actual'!$C$55:$C$56</definedName>
    <definedName name="__123Graph_B" localSheetId="14" hidden="1">'AEB-13 MO West Capital Projecte'!$C$55:$C$56</definedName>
    <definedName name="__123Graph_D" localSheetId="13" hidden="1">[1]TOPrs!#REF!</definedName>
    <definedName name="__123Graph_D" localSheetId="14" hidden="1">[1]TOPrs!#REF!</definedName>
    <definedName name="__123Graph_D" hidden="1">[1]TOPrs!#REF!</definedName>
    <definedName name="__123Graph_X" localSheetId="13" hidden="1">'AEB-13 MO West Capital Actual'!$A$54:$A$55</definedName>
    <definedName name="__123Graph_X" localSheetId="14" hidden="1">'AEB-13 MO West Capital Projecte'!$A$54:$A$55</definedName>
    <definedName name="__FDS_HYPERLINK_TOGGLE_STATE__" hidden="1">"ON"</definedName>
    <definedName name="_Fill" localSheetId="11" hidden="1">#REF!</definedName>
    <definedName name="_Fill" localSheetId="12" hidden="1">#REF!</definedName>
    <definedName name="_Fill" localSheetId="15" hidden="1">#REF!</definedName>
    <definedName name="_Fill" localSheetId="13" hidden="1">#REF!</definedName>
    <definedName name="_Fill" localSheetId="14" hidden="1">#REF!</definedName>
    <definedName name="_Fill" hidden="1">#REF!</definedName>
    <definedName name="_xlnm._FilterDatabase" localSheetId="10" hidden="1">'AEB-10 Fixed Cost Recovery'!$A$8:$E$101</definedName>
    <definedName name="_xlnm._FilterDatabase" localSheetId="15" hidden="1">'AEB-13 Cost of Debt'!$A$8:$W$8</definedName>
    <definedName name="_xlnm._FilterDatabase" localSheetId="17" hidden="1">'AEB-15 Cost of Debt'!$A$6:$M$6</definedName>
    <definedName name="_xlnm._FilterDatabase" localSheetId="9" hidden="1">'AEB-9 Regulatory Risk'!$A$8:$D$87</definedName>
    <definedName name="_Key1" localSheetId="11" hidden="1">#REF!</definedName>
    <definedName name="_Key1" localSheetId="12" hidden="1">#REF!</definedName>
    <definedName name="_Key1" hidden="1">#REF!</definedName>
    <definedName name="_Key11" localSheetId="11" hidden="1">#REF!</definedName>
    <definedName name="_Key11" localSheetId="12" hidden="1">#REF!</definedName>
    <definedName name="_Key11" hidden="1">#REF!</definedName>
    <definedName name="_key2" localSheetId="11" hidden="1">#REF!</definedName>
    <definedName name="_key2" localSheetId="12" hidden="1">#REF!</definedName>
    <definedName name="_Key2" hidden="1">#REF!</definedName>
    <definedName name="_new23" localSheetId="11" hidden="1">{#N/A,#N/A,FALSE,"SCA";#N/A,#N/A,FALSE,"NCA";#N/A,#N/A,FALSE,"SAZ";#N/A,#N/A,FALSE,"CAZ";#N/A,#N/A,FALSE,"SNV";#N/A,#N/A,FALSE,"NNV";#N/A,#N/A,FALSE,"PP";#N/A,#N/A,FALSE,"SA"}</definedName>
    <definedName name="_new23" localSheetId="12" hidden="1">{#N/A,#N/A,FALSE,"SCA";#N/A,#N/A,FALSE,"NCA";#N/A,#N/A,FALSE,"SAZ";#N/A,#N/A,FALSE,"CAZ";#N/A,#N/A,FALSE,"SNV";#N/A,#N/A,FALSE,"NNV";#N/A,#N/A,FALSE,"PP";#N/A,#N/A,FALSE,"SA"}</definedName>
    <definedName name="_new23" localSheetId="17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11" hidden="1">{#N/A,#N/A,FALSE,"SCA";#N/A,#N/A,FALSE,"NCA";#N/A,#N/A,FALSE,"SAZ";#N/A,#N/A,FALSE,"CAZ";#N/A,#N/A,FALSE,"SNV";#N/A,#N/A,FALSE,"NNV";#N/A,#N/A,FALSE,"PP";#N/A,#N/A,FALSE,"SA"}</definedName>
    <definedName name="_new37" localSheetId="12" hidden="1">{#N/A,#N/A,FALSE,"SCA";#N/A,#N/A,FALSE,"NCA";#N/A,#N/A,FALSE,"SAZ";#N/A,#N/A,FALSE,"CAZ";#N/A,#N/A,FALSE,"SNV";#N/A,#N/A,FALSE,"NNV";#N/A,#N/A,FALSE,"PP";#N/A,#N/A,FALSE,"SA"}</definedName>
    <definedName name="_new37" localSheetId="17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11" hidden="1">{#N/A,#N/A,FALSE,"SCA";#N/A,#N/A,FALSE,"NCA";#N/A,#N/A,FALSE,"SAZ";#N/A,#N/A,FALSE,"CAZ";#N/A,#N/A,FALSE,"SNV";#N/A,#N/A,FALSE,"NNV";#N/A,#N/A,FALSE,"PP";#N/A,#N/A,FALSE,"SA"}</definedName>
    <definedName name="_new43" localSheetId="12" hidden="1">{#N/A,#N/A,FALSE,"SCA";#N/A,#N/A,FALSE,"NCA";#N/A,#N/A,FALSE,"SAZ";#N/A,#N/A,FALSE,"CAZ";#N/A,#N/A,FALSE,"SNV";#N/A,#N/A,FALSE,"NNV";#N/A,#N/A,FALSE,"PP";#N/A,#N/A,FALSE,"SA"}</definedName>
    <definedName name="_new43" localSheetId="17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11" hidden="1">{#N/A,#N/A,FALSE,"SCA";#N/A,#N/A,FALSE,"NCA";#N/A,#N/A,FALSE,"SAZ";#N/A,#N/A,FALSE,"CAZ";#N/A,#N/A,FALSE,"SNV";#N/A,#N/A,FALSE,"NNV";#N/A,#N/A,FALSE,"PP";#N/A,#N/A,FALSE,"SA"}</definedName>
    <definedName name="_new57" localSheetId="12" hidden="1">{#N/A,#N/A,FALSE,"SCA";#N/A,#N/A,FALSE,"NCA";#N/A,#N/A,FALSE,"SAZ";#N/A,#N/A,FALSE,"CAZ";#N/A,#N/A,FALSE,"SNV";#N/A,#N/A,FALSE,"NNV";#N/A,#N/A,FALSE,"PP";#N/A,#N/A,FALSE,"SA"}</definedName>
    <definedName name="_new57" localSheetId="17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11" hidden="1">{#N/A,#N/A,FALSE,"SCA";#N/A,#N/A,FALSE,"NCA";#N/A,#N/A,FALSE,"SAZ";#N/A,#N/A,FALSE,"CAZ";#N/A,#N/A,FALSE,"SNV";#N/A,#N/A,FALSE,"NNV";#N/A,#N/A,FALSE,"PP";#N/A,#N/A,FALSE,"SA"}</definedName>
    <definedName name="_new58" localSheetId="12" hidden="1">{#N/A,#N/A,FALSE,"SCA";#N/A,#N/A,FALSE,"NCA";#N/A,#N/A,FALSE,"SAZ";#N/A,#N/A,FALSE,"CAZ";#N/A,#N/A,FALSE,"SNV";#N/A,#N/A,FALSE,"NNV";#N/A,#N/A,FALSE,"PP";#N/A,#N/A,FALSE,"SA"}</definedName>
    <definedName name="_new58" localSheetId="17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11" hidden="1">{#N/A,#N/A,FALSE,"SCA";#N/A,#N/A,FALSE,"NCA";#N/A,#N/A,FALSE,"SAZ";#N/A,#N/A,FALSE,"CAZ";#N/A,#N/A,FALSE,"SNV";#N/A,#N/A,FALSE,"NNV";#N/A,#N/A,FALSE,"PP";#N/A,#N/A,FALSE,"SA"}</definedName>
    <definedName name="_new71" localSheetId="12" hidden="1">{#N/A,#N/A,FALSE,"SCA";#N/A,#N/A,FALSE,"NCA";#N/A,#N/A,FALSE,"SAZ";#N/A,#N/A,FALSE,"CAZ";#N/A,#N/A,FALSE,"SNV";#N/A,#N/A,FALSE,"NNV";#N/A,#N/A,FALSE,"PP";#N/A,#N/A,FALSE,"SA"}</definedName>
    <definedName name="_new71" localSheetId="17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11" hidden="1">{#N/A,#N/A,FALSE,"SCA";#N/A,#N/A,FALSE,"NCA";#N/A,#N/A,FALSE,"SAZ";#N/A,#N/A,FALSE,"CAZ";#N/A,#N/A,FALSE,"SNV";#N/A,#N/A,FALSE,"NNV";#N/A,#N/A,FALSE,"PP";#N/A,#N/A,FALSE,"SA"}</definedName>
    <definedName name="_new72" localSheetId="12" hidden="1">{#N/A,#N/A,FALSE,"SCA";#N/A,#N/A,FALSE,"NCA";#N/A,#N/A,FALSE,"SAZ";#N/A,#N/A,FALSE,"CAZ";#N/A,#N/A,FALSE,"SNV";#N/A,#N/A,FALSE,"NNV";#N/A,#N/A,FALSE,"PP";#N/A,#N/A,FALSE,"SA"}</definedName>
    <definedName name="_new72" localSheetId="17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11" hidden="1">#REF!</definedName>
    <definedName name="_Regression_Out" localSheetId="12" hidden="1">#REF!</definedName>
    <definedName name="_Regression_Out" hidden="1">#REF!</definedName>
    <definedName name="_Regression_X" localSheetId="11" hidden="1">#REF!</definedName>
    <definedName name="_Regression_X" localSheetId="12" hidden="1">#REF!</definedName>
    <definedName name="_Regression_X" hidden="1">#REF!</definedName>
    <definedName name="_Regression_Y" localSheetId="11" hidden="1">#REF!</definedName>
    <definedName name="_Regression_Y" localSheetId="12" hidden="1">#REF!</definedName>
    <definedName name="_Regression_Y" hidden="1">#REF!</definedName>
    <definedName name="_Sort" localSheetId="11" hidden="1">#REF!</definedName>
    <definedName name="_Sort" localSheetId="12" hidden="1">#REF!</definedName>
    <definedName name="_Sort" hidden="1">#REF!</definedName>
    <definedName name="_Table2_Out" localSheetId="10" hidden="1">#REF!</definedName>
    <definedName name="_Table2_Out" localSheetId="17" hidden="1">#REF!</definedName>
    <definedName name="_Table2_Out" localSheetId="9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11" hidden="1">[2]DATABASE!#REF!</definedName>
    <definedName name="ACwvu.DATABASE." localSheetId="12" hidden="1">[2]DATABASE!#REF!</definedName>
    <definedName name="ACwvu.DATABASE." hidden="1">[2]DATABASE!#REF!</definedName>
    <definedName name="ACwvu.OP." localSheetId="11" hidden="1">#REF!</definedName>
    <definedName name="ACwvu.OP." localSheetId="12" hidden="1">#REF!</definedName>
    <definedName name="ACwvu.OP." hidden="1">#REF!</definedName>
    <definedName name="afd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nscount" hidden="1">3</definedName>
    <definedName name="AS2DocOpenMode" hidden="1">"AS2DocumentEdit"</definedName>
    <definedName name="Average_Number_of_Days_in_a_Month" localSheetId="10">'AEB-10 Fixed Cost Recovery'!$B$115</definedName>
    <definedName name="BLPH2" localSheetId="11" hidden="1">'[3]Commercial Paper'!#REF!</definedName>
    <definedName name="BLPH2" localSheetId="12" hidden="1">'[3]Commercial Paper'!#REF!</definedName>
    <definedName name="BLPH2" hidden="1">'[3]Commercial Paper'!#REF!</definedName>
    <definedName name="BLPH3" localSheetId="11" hidden="1">'[3]Commercial Paper'!#REF!</definedName>
    <definedName name="BLPH3" localSheetId="12" hidden="1">'[3]Commercial Paper'!#REF!</definedName>
    <definedName name="BLPH3" hidden="1">'[3]Commercial Paper'!#REF!</definedName>
    <definedName name="BLPH4" localSheetId="11" hidden="1">'[3]Commercial Paper'!#REF!</definedName>
    <definedName name="BLPH4" localSheetId="12" hidden="1">'[3]Commercial Paper'!#REF!</definedName>
    <definedName name="BLPH4" hidden="1">'[3]Commercial Paper'!#REF!</definedName>
    <definedName name="BLPH5" localSheetId="11" hidden="1">'[3]Commercial Paper'!#REF!</definedName>
    <definedName name="BLPH5" localSheetId="12" hidden="1">'[3]Commercial Paper'!#REF!</definedName>
    <definedName name="BLPH5" hidden="1">'[3]Commercial Paper'!#REF!</definedName>
    <definedName name="BLPH6" localSheetId="11" hidden="1">'[3]Commercial Paper'!#REF!</definedName>
    <definedName name="BLPH6" localSheetId="12" hidden="1">'[3]Commercial Paper'!#REF!</definedName>
    <definedName name="BLPH6" hidden="1">'[3]Commercial Paper'!#REF!</definedName>
    <definedName name="c.LTMYear" localSheetId="10" hidden="1">#REF!</definedName>
    <definedName name="c.LTMYear" localSheetId="17" hidden="1">#REF!</definedName>
    <definedName name="c.LTMYear" localSheetId="9" hidden="1">#REF!</definedName>
    <definedName name="c.LTMYear" hidden="1">#REF!</definedName>
    <definedName name="CIQWBGuid" hidden="1">"Peoples Gas ROE - 12-20-2019.xlsx"</definedName>
    <definedName name="Common" localSheetId="11" hidden="1">{#N/A,#N/A,FALSE,"SCA";#N/A,#N/A,FALSE,"NCA";#N/A,#N/A,FALSE,"SAZ";#N/A,#N/A,FALSE,"CAZ";#N/A,#N/A,FALSE,"SNV";#N/A,#N/A,FALSE,"NNV";#N/A,#N/A,FALSE,"PP";#N/A,#N/A,FALSE,"SA"}</definedName>
    <definedName name="Common" localSheetId="12" hidden="1">{#N/A,#N/A,FALSE,"SCA";#N/A,#N/A,FALSE,"NCA";#N/A,#N/A,FALSE,"SAZ";#N/A,#N/A,FALSE,"CAZ";#N/A,#N/A,FALSE,"SNV";#N/A,#N/A,FALSE,"NNV";#N/A,#N/A,FALSE,"PP";#N/A,#N/A,FALSE,"SA"}</definedName>
    <definedName name="Common" localSheetId="17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ver" localSheetId="11" hidden="1">#REF!</definedName>
    <definedName name="cover" localSheetId="12" hidden="1">#REF!</definedName>
    <definedName name="cover" hidden="1">#REF!</definedName>
    <definedName name="d" localSheetId="11" hidden="1">#REF!</definedName>
    <definedName name="d" localSheetId="12" hidden="1">#REF!</definedName>
    <definedName name="d" localSheetId="17" hidden="1">#REF!</definedName>
    <definedName name="d" hidden="1">#REF!</definedName>
    <definedName name="er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11" hidden="1">#REF!</definedName>
    <definedName name="f" localSheetId="12" hidden="1">#REF!</definedName>
    <definedName name="f" localSheetId="17" hidden="1">#REF!</definedName>
    <definedName name="f" hidden="1">#REF!</definedName>
    <definedName name="fdv" localSheetId="10" hidden="1">{"quarterly",#N/A,FALSE,"Income Statement";#N/A,#N/A,FALSE,"print segment";#N/A,#N/A,FALSE,"Balance Sheet";#N/A,#N/A,FALSE,"Annl Inc";#N/A,#N/A,FALSE,"Cash Flow"}</definedName>
    <definedName name="fdv" localSheetId="17" hidden="1">{"quarterly",#N/A,FALSE,"Income Statement";#N/A,#N/A,FALSE,"print segment";#N/A,#N/A,FALSE,"Balance Sheet";#N/A,#N/A,FALSE,"Annl Inc";#N/A,#N/A,FALSE,"Cash Flow"}</definedName>
    <definedName name="fdv" localSheetId="9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f" localSheetId="11" hidden="1">#REF!</definedName>
    <definedName name="ff" localSheetId="12" hidden="1">#REF!</definedName>
    <definedName name="ff" localSheetId="17" hidden="1">#REF!</definedName>
    <definedName name="ff" hidden="1">#REF!</definedName>
    <definedName name="fffff" localSheetId="11" hidden="1">#REF!</definedName>
    <definedName name="fffff" localSheetId="12" hidden="1">#REF!</definedName>
    <definedName name="fffff" hidden="1">#REF!</definedName>
    <definedName name="fffffffffffffffffffff" localSheetId="11" hidden="1">#REF!</definedName>
    <definedName name="fffffffffffffffffffff" localSheetId="12" hidden="1">#REF!</definedName>
    <definedName name="fffffffffffffffffffff" hidden="1">#REF!</definedName>
    <definedName name="FuelCycle" localSheetId="10" hidden="1">{#N/A,#N/A,FALSE,"AltFuel"}</definedName>
    <definedName name="FuelCycle" localSheetId="17" hidden="1">{#N/A,#N/A,FALSE,"AltFuel"}</definedName>
    <definedName name="FuelCycle" localSheetId="9" hidden="1">{#N/A,#N/A,FALSE,"AltFuel"}</definedName>
    <definedName name="FuelCycle" hidden="1">{#N/A,#N/A,FALSE,"AltFuel"}</definedName>
    <definedName name="hn._I006" localSheetId="10" hidden="1">#REF!</definedName>
    <definedName name="hn._I006" localSheetId="17" hidden="1">#REF!</definedName>
    <definedName name="hn._I006" localSheetId="9" hidden="1">#REF!</definedName>
    <definedName name="hn._I006" hidden="1">#REF!</definedName>
    <definedName name="hn._I018" localSheetId="10" hidden="1">#REF!</definedName>
    <definedName name="hn._I018" localSheetId="17" hidden="1">#REF!</definedName>
    <definedName name="hn._I018" localSheetId="9" hidden="1">#REF!</definedName>
    <definedName name="hn._I018" hidden="1">#REF!</definedName>
    <definedName name="hn._I024" localSheetId="10" hidden="1">#REF!</definedName>
    <definedName name="hn._I024" localSheetId="17" hidden="1">#REF!</definedName>
    <definedName name="hn._I024" localSheetId="9" hidden="1">#REF!</definedName>
    <definedName name="hn._I024" hidden="1">#REF!</definedName>
    <definedName name="hn._I028" localSheetId="10" hidden="1">#REF!</definedName>
    <definedName name="hn._I028" localSheetId="17" hidden="1">#REF!</definedName>
    <definedName name="hn._I028" localSheetId="9" hidden="1">#REF!</definedName>
    <definedName name="hn._I028" hidden="1">#REF!</definedName>
    <definedName name="hn._I029" localSheetId="10" hidden="1">#REF!</definedName>
    <definedName name="hn._I029" localSheetId="17" hidden="1">#REF!</definedName>
    <definedName name="hn._I029" localSheetId="9" hidden="1">#REF!</definedName>
    <definedName name="hn._I029" hidden="1">#REF!</definedName>
    <definedName name="hn._I030" localSheetId="10" hidden="1">#REF!</definedName>
    <definedName name="hn._I030" localSheetId="17" hidden="1">#REF!</definedName>
    <definedName name="hn._I030" localSheetId="9" hidden="1">#REF!</definedName>
    <definedName name="hn._I030" hidden="1">#REF!</definedName>
    <definedName name="hn._I031" localSheetId="10" hidden="1">#REF!</definedName>
    <definedName name="hn._I031" localSheetId="17" hidden="1">#REF!</definedName>
    <definedName name="hn._I031" localSheetId="9" hidden="1">#REF!</definedName>
    <definedName name="hn._I031" hidden="1">#REF!</definedName>
    <definedName name="hn._I059" localSheetId="10" hidden="1">#REF!</definedName>
    <definedName name="hn._I059" localSheetId="17" hidden="1">#REF!</definedName>
    <definedName name="hn._I059" localSheetId="9" hidden="1">#REF!</definedName>
    <definedName name="hn._I059" hidden="1">#REF!</definedName>
    <definedName name="hn._I071" localSheetId="10" hidden="1">#REF!</definedName>
    <definedName name="hn._I071" localSheetId="17" hidden="1">#REF!</definedName>
    <definedName name="hn._I071" localSheetId="9" hidden="1">#REF!</definedName>
    <definedName name="hn._I071" hidden="1">#REF!</definedName>
    <definedName name="hn._I075" localSheetId="10" hidden="1">#REF!</definedName>
    <definedName name="hn._I075" localSheetId="17" hidden="1">#REF!</definedName>
    <definedName name="hn._I075" localSheetId="9" hidden="1">#REF!</definedName>
    <definedName name="hn._I075" hidden="1">#REF!</definedName>
    <definedName name="hn._I083" localSheetId="10" hidden="1">#REF!</definedName>
    <definedName name="hn._I083" localSheetId="17" hidden="1">#REF!</definedName>
    <definedName name="hn._I083" localSheetId="9" hidden="1">#REF!</definedName>
    <definedName name="hn._I083" hidden="1">#REF!</definedName>
    <definedName name="hn._I085" localSheetId="10" hidden="1">#REF!</definedName>
    <definedName name="hn._I085" localSheetId="17" hidden="1">#REF!</definedName>
    <definedName name="hn._I085" localSheetId="9" hidden="1">#REF!</definedName>
    <definedName name="hn._I085" hidden="1">#REF!</definedName>
    <definedName name="hn._P001" localSheetId="10" hidden="1">#REF!</definedName>
    <definedName name="hn._P001" localSheetId="17" hidden="1">#REF!</definedName>
    <definedName name="hn._P001" localSheetId="9" hidden="1">#REF!</definedName>
    <definedName name="hn._P001" hidden="1">#REF!</definedName>
    <definedName name="hn._P004" localSheetId="10" hidden="1">#REF!</definedName>
    <definedName name="hn._P004" localSheetId="17" hidden="1">#REF!</definedName>
    <definedName name="hn._P004" localSheetId="9" hidden="1">#REF!</definedName>
    <definedName name="hn._P004" hidden="1">#REF!</definedName>
    <definedName name="hn._P014" localSheetId="10" hidden="1">#REF!</definedName>
    <definedName name="hn._P014" localSheetId="17" hidden="1">#REF!</definedName>
    <definedName name="hn._P014" localSheetId="9" hidden="1">#REF!</definedName>
    <definedName name="hn._P014" hidden="1">#REF!</definedName>
    <definedName name="hn._P016" localSheetId="10" hidden="1">#REF!</definedName>
    <definedName name="hn._P016" localSheetId="17" hidden="1">#REF!</definedName>
    <definedName name="hn._P016" localSheetId="9" hidden="1">#REF!</definedName>
    <definedName name="hn._P016" hidden="1">#REF!</definedName>
    <definedName name="hn._P021" localSheetId="10" hidden="1">#REF!</definedName>
    <definedName name="hn._P021" localSheetId="17" hidden="1">#REF!</definedName>
    <definedName name="hn._P021" localSheetId="9" hidden="1">#REF!</definedName>
    <definedName name="hn._P021" hidden="1">#REF!</definedName>
    <definedName name="hn._P024" localSheetId="10" hidden="1">#REF!</definedName>
    <definedName name="hn._P024" localSheetId="17" hidden="1">#REF!</definedName>
    <definedName name="hn._P024" localSheetId="9" hidden="1">#REF!</definedName>
    <definedName name="hn._P024" hidden="1">#REF!</definedName>
    <definedName name="hn.Add015" localSheetId="10" hidden="1">#REF!</definedName>
    <definedName name="hn.Add015" localSheetId="17" hidden="1">#REF!</definedName>
    <definedName name="hn.Add015" localSheetId="9" hidden="1">#REF!</definedName>
    <definedName name="hn.Add015" hidden="1">#REF!</definedName>
    <definedName name="hn.Delete015" localSheetId="10" hidden="1">#REF!,#REF!,#REF!,#REF!,#REF!</definedName>
    <definedName name="hn.Delete015" localSheetId="17" hidden="1">#REF!,#REF!,#REF!,#REF!,#REF!</definedName>
    <definedName name="hn.Delete015" localSheetId="9" hidden="1">#REF!,#REF!,#REF!,#REF!,#REF!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localSheetId="10" hidden="1">#REF!</definedName>
    <definedName name="hn.PrivateLTMYear" localSheetId="17" hidden="1">#REF!</definedName>
    <definedName name="hn.PrivateLTMYear" localSheetId="9" hidden="1">#REF!</definedName>
    <definedName name="hn.PrivateLTMYear" hidden="1">#REF!</definedName>
    <definedName name="IncomeStatement" localSheetId="10" hidden="1">{#N/A,#N/A,FALSE,"FinStateUS"}</definedName>
    <definedName name="IncomeStatement" localSheetId="17" hidden="1">{#N/A,#N/A,FALSE,"FinStateUS"}</definedName>
    <definedName name="IncomeStatement" localSheetId="9" hidden="1">{#N/A,#N/A,FALSE,"FinStateUS"}</definedName>
    <definedName name="IncomeStatement" hidden="1">{#N/A,#N/A,FALSE,"FinStateUS"}</definedName>
    <definedName name="IncomeStatement6Years" localSheetId="10" hidden="1">{"IncStatement 6 years",#N/A,FALSE,"FinStateUS"}</definedName>
    <definedName name="IncomeStatement6Years" localSheetId="17" hidden="1">{"IncStatement 6 years",#N/A,FALSE,"FinStateUS"}</definedName>
    <definedName name="IncomeStatement6Years" localSheetId="9" hidden="1">{"IncStatement 6 years",#N/A,FALSE,"FinStateUS"}</definedName>
    <definedName name="IncomeStatement6Years" hidden="1">{"IncStatement 6 years",#N/A,FALSE,"FinStateUS"}</definedName>
    <definedName name="IQ_ADDIN" hidden="1">"AUTO"</definedName>
    <definedName name="IQ_CH">110000</definedName>
    <definedName name="IQ_CONV_RATE" hidden="1">"c2192"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43885.5885648148</definedName>
    <definedName name="IQ_NTM">6000</definedName>
    <definedName name="IQ_OG_TOTAL_OIL_PRODUCTON" hidden="1">"c2059"</definedName>
    <definedName name="IQ_OPENED55" hidden="1">1</definedName>
    <definedName name="IQ_QTD" hidden="1">750000</definedName>
    <definedName name="IQ_SHAREOUTSTANDING" hidden="1">"c1347"</definedName>
    <definedName name="IQ_TODAY" hidden="1">0</definedName>
    <definedName name="IQ_WEEK">50000</definedName>
    <definedName name="IQ_YTD">3000</definedName>
    <definedName name="IQ_YTDMONTH" hidden="1">130000</definedName>
    <definedName name="je" localSheetId="11" hidden="1">{#N/A,#N/A,FALSE,"SCA";#N/A,#N/A,FALSE,"NCA";#N/A,#N/A,FALSE,"SAZ";#N/A,#N/A,FALSE,"CAZ";#N/A,#N/A,FALSE,"SNV";#N/A,#N/A,FALSE,"NNV";#N/A,#N/A,FALSE,"PP";#N/A,#N/A,FALSE,"SA"}</definedName>
    <definedName name="je" localSheetId="12" hidden="1">{#N/A,#N/A,FALSE,"SCA";#N/A,#N/A,FALSE,"NCA";#N/A,#N/A,FALSE,"SAZ";#N/A,#N/A,FALSE,"CAZ";#N/A,#N/A,FALSE,"SNV";#N/A,#N/A,FALSE,"NNV";#N/A,#N/A,FALSE,"PP";#N/A,#N/A,FALSE,"SA"}</definedName>
    <definedName name="je" localSheetId="17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I" localSheetId="11" hidden="1">#REF!,#REF!</definedName>
    <definedName name="KI" localSheetId="12" hidden="1">#REF!,#REF!</definedName>
    <definedName name="KI" hidden="1">#REF!,#REF!</definedName>
    <definedName name="KL" localSheetId="11" hidden="1">#REF!</definedName>
    <definedName name="KL" localSheetId="12" hidden="1">#REF!</definedName>
    <definedName name="KL" hidden="1">#REF!</definedName>
    <definedName name="l" localSheetId="11" hidden="1">#REF!</definedName>
    <definedName name="l" localSheetId="12" hidden="1">#REF!</definedName>
    <definedName name="l" hidden="1">#REF!</definedName>
    <definedName name="NADA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ONE" localSheetId="11" hidden="1">{#N/A,#N/A,FALSE,"SCA";#N/A,#N/A,FALSE,"NCA";#N/A,#N/A,FALSE,"SAZ";#N/A,#N/A,FALSE,"CAZ";#N/A,#N/A,FALSE,"SNV";#N/A,#N/A,FALSE,"NNV";#N/A,#N/A,FALSE,"PP";#N/A,#N/A,FALSE,"SA"}</definedName>
    <definedName name="NONE" localSheetId="12" hidden="1">{#N/A,#N/A,FALSE,"SCA";#N/A,#N/A,FALSE,"NCA";#N/A,#N/A,FALSE,"SAZ";#N/A,#N/A,FALSE,"CAZ";#N/A,#N/A,FALSE,"SNV";#N/A,#N/A,FALSE,"NNV";#N/A,#N/A,FALSE,"PP";#N/A,#N/A,FALSE,"SA"}</definedName>
    <definedName name="NONE" localSheetId="17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PERO" localSheetId="11" hidden="1">{#N/A,#N/A,FALSE,"SCA";#N/A,#N/A,FALSE,"NCA";#N/A,#N/A,FALSE,"SAZ";#N/A,#N/A,FALSE,"CAZ";#N/A,#N/A,FALSE,"SNV";#N/A,#N/A,FALSE,"NNV";#N/A,#N/A,FALSE,"PP";#N/A,#N/A,FALSE,"SA"}</definedName>
    <definedName name="PERO" localSheetId="12" hidden="1">{#N/A,#N/A,FALSE,"SCA";#N/A,#N/A,FALSE,"NCA";#N/A,#N/A,FALSE,"SAZ";#N/A,#N/A,FALSE,"CAZ";#N/A,#N/A,FALSE,"SNV";#N/A,#N/A,FALSE,"NNV";#N/A,#N/A,FALSE,"PP";#N/A,#N/A,FALSE,"SA"}</definedName>
    <definedName name="PERO" localSheetId="17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opCache_GL_INTERFACE_REFERENCE7" hidden="1">[4]PopCache!$A$1:$A$2</definedName>
    <definedName name="_xlnm.Print_Area" localSheetId="0">'AEB-1 Summary'!$A$1:$F$36</definedName>
    <definedName name="_xlnm.Print_Area" localSheetId="11">'AEB-11 RRA Reg Env'!$B$1:$E$89</definedName>
    <definedName name="_xlnm.Print_Area" localSheetId="12">'AEB-12 S&amp;P Cred Sup'!$B$1:$E$89</definedName>
    <definedName name="_xlnm.Print_Area" localSheetId="13">'AEB-13 MO West Capital Actual'!$A$1:$J$28</definedName>
    <definedName name="_xlnm.Print_Area" localSheetId="14">'AEB-13 MO West Capital Projecte'!$A$1:$J$28</definedName>
    <definedName name="_xlnm.Print_Area" localSheetId="16">'AEB-14 Capital Structure'!$A$1:$H$38</definedName>
    <definedName name="_xlnm.Print_Area" localSheetId="1">'AEB-2 Proxy Selection'!$A$1:$L$34</definedName>
    <definedName name="_xlnm.Print_Area" localSheetId="2">'AEB-3 Constant DCF'!$A$1:$Q$111</definedName>
    <definedName name="_xlnm.Print_Area" localSheetId="3">'AEB-4 CAPM'!$B$1:$I$296</definedName>
    <definedName name="_xlnm.Print_Area" localSheetId="5">'AEB-6 Market Return'!$A$1:$J$538</definedName>
    <definedName name="_xlnm.Print_Area" localSheetId="6">'AEB-7 Risk Premium'!$B$1:$E$147,'AEB-7 Risk Premium'!$F$1:$O$65</definedName>
    <definedName name="_xlnm.Print_Area" localSheetId="7">'AEB-8 CapEx 1'!$A$1:$J$101</definedName>
    <definedName name="_xlnm.Print_Area" localSheetId="8">'AEB-8 CapEx 2'!$A$1:$J$55</definedName>
    <definedName name="_xlnm.Print_Area" localSheetId="9">'AEB-9 Regulatory Risk'!$A$5:$W$111</definedName>
    <definedName name="_xlnm.Print_Titles" localSheetId="10">'AEB-10 Fixed Cost Recovery'!$1:$8</definedName>
    <definedName name="_xlnm.Print_Titles" localSheetId="11">'AEB-11 RRA Reg Env'!$1:$8</definedName>
    <definedName name="_xlnm.Print_Titles" localSheetId="12">'AEB-12 S&amp;P Cred Sup'!$1:$8</definedName>
    <definedName name="_xlnm.Print_Titles" localSheetId="5">'AEB-6 Market Return'!$12:$18</definedName>
    <definedName name="_xlnm.Print_Titles" localSheetId="6">'AEB-7 Risk Premium'!$1:$5</definedName>
    <definedName name="_xlnm.Print_Titles" localSheetId="7">'AEB-8 CapEx 1'!$2:$10</definedName>
    <definedName name="_xlnm.Print_Titles" localSheetId="9">'AEB-9 Regulatory Risk'!$A:$D,'AEB-9 Regulatory Risk'!$5:$8</definedName>
    <definedName name="rk" localSheetId="11" hidden="1">{#N/A,#N/A,FALSE,"SCA";#N/A,#N/A,FALSE,"NCA";#N/A,#N/A,FALSE,"SAZ";#N/A,#N/A,FALSE,"CAZ";#N/A,#N/A,FALSE,"SNV";#N/A,#N/A,FALSE,"NNV";#N/A,#N/A,FALSE,"PP";#N/A,#N/A,FALSE,"SA"}</definedName>
    <definedName name="rk" localSheetId="12" hidden="1">{#N/A,#N/A,FALSE,"SCA";#N/A,#N/A,FALSE,"NCA";#N/A,#N/A,FALSE,"SAZ";#N/A,#N/A,FALSE,"CAZ";#N/A,#N/A,FALSE,"SNV";#N/A,#N/A,FALSE,"NNV";#N/A,#N/A,FALSE,"PP";#N/A,#N/A,FALSE,"SA"}</definedName>
    <definedName name="rk" localSheetId="17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11" hidden="1">#REF!</definedName>
    <definedName name="S" localSheetId="12" hidden="1">#REF!</definedName>
    <definedName name="S" hidden="1">#REF!</definedName>
    <definedName name="SI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wvu.DATABASE." localSheetId="11" hidden="1">[2]DATABASE!#REF!</definedName>
    <definedName name="Swvu.DATABASE." localSheetId="12" hidden="1">[2]DATABASE!#REF!</definedName>
    <definedName name="Swvu.DATABASE." hidden="1">[2]DATABASE!#REF!</definedName>
    <definedName name="Swvu.OP." localSheetId="11" hidden="1">#REF!</definedName>
    <definedName name="Swvu.OP." localSheetId="12" hidden="1">#REF!</definedName>
    <definedName name="Swvu.OP." hidden="1">#REF!</definedName>
    <definedName name="TEST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5" hidden="1">[5]TOPrs!#REF!</definedName>
    <definedName name="test" localSheetId="13" hidden="1">[5]TOPrs!#REF!</definedName>
    <definedName name="test" localSheetId="14" hidden="1">[5]TOPrs!#REF!</definedName>
    <definedName name="TEST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" localSheetId="10" hidden="1">{"quarterly",#N/A,FALSE,"Income Statement";#N/A,#N/A,FALSE,"print segment";#N/A,#N/A,FALSE,"Balance Sheet";#N/A,#N/A,FALSE,"Annl Inc";#N/A,#N/A,FALSE,"Cash Flow"}</definedName>
    <definedName name="w" localSheetId="17" hidden="1">{"quarterly",#N/A,FALSE,"Income Statement";#N/A,#N/A,FALSE,"print segment";#N/A,#N/A,FALSE,"Balance Sheet";#N/A,#N/A,FALSE,"Annl Inc";#N/A,#N/A,FALSE,"Cash Flow"}</definedName>
    <definedName name="w" localSheetId="9" hidden="1">{"quarterly",#N/A,FALSE,"Income Statement";#N/A,#N/A,FALSE,"print segment";#N/A,#N/A,FALSE,"Balance Sheet";#N/A,#N/A,FALSE,"Annl Inc";#N/A,#N/A,FALSE,"Cash Flow"}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11" hidden="1">{"pb",#N/A,FALSE,"Sheet3";"pd",#N/A,FALSE,"Sheet3";"pe",#N/A,FALSE,"Sheet3"}</definedName>
    <definedName name="wrn.agexpense." localSheetId="12" hidden="1">{"pb",#N/A,FALSE,"Sheet3";"pd",#N/A,FALSE,"Sheet3";"pe",#N/A,FALSE,"Sheet3"}</definedName>
    <definedName name="wrn.agexpense." localSheetId="17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11" hidden="1">{#N/A,#N/A,FALSE,"SCA";#N/A,#N/A,FALSE,"NCA";#N/A,#N/A,FALSE,"SAZ";#N/A,#N/A,FALSE,"CAZ";#N/A,#N/A,FALSE,"SNV";#N/A,#N/A,FALSE,"NNV";#N/A,#N/A,FALSE,"PP";#N/A,#N/A,FALSE,"SA"}</definedName>
    <definedName name="wrn.AllRjs." localSheetId="12" hidden="1">{#N/A,#N/A,FALSE,"SCA";#N/A,#N/A,FALSE,"NCA";#N/A,#N/A,FALSE,"SAZ";#N/A,#N/A,FALSE,"CAZ";#N/A,#N/A,FALSE,"SNV";#N/A,#N/A,FALSE,"NNV";#N/A,#N/A,FALSE,"PP";#N/A,#N/A,FALSE,"SA"}</definedName>
    <definedName name="wrn.AllRjs." localSheetId="17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11" hidden="1">{#N/A,#N/A,FALSE,"SCA";#N/A,#N/A,FALSE,"NCA";#N/A,#N/A,FALSE,"SAZ";#N/A,#N/A,FALSE,"CAZ";#N/A,#N/A,FALSE,"SNV";#N/A,#N/A,FALSE,"NNV";#N/A,#N/A,FALSE,"PP";#N/A,#N/A,FALSE,"SA"}</definedName>
    <definedName name="wrn.alrjs." localSheetId="12" hidden="1">{#N/A,#N/A,FALSE,"SCA";#N/A,#N/A,FALSE,"NCA";#N/A,#N/A,FALSE,"SAZ";#N/A,#N/A,FALSE,"CAZ";#N/A,#N/A,FALSE,"SNV";#N/A,#N/A,FALSE,"NNV";#N/A,#N/A,FALSE,"PP";#N/A,#N/A,FALSE,"SA"}</definedName>
    <definedName name="wrn.alrjs." localSheetId="17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Earnings._.Model.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localSheetId="10" hidden="1">{#N/A,#N/A,FALSE,"AltFuel"}</definedName>
    <definedName name="wrn.Fuel._.Cycle." localSheetId="17" hidden="1">{#N/A,#N/A,FALSE,"AltFuel"}</definedName>
    <definedName name="wrn.Fuel._.Cycle." localSheetId="9" hidden="1">{#N/A,#N/A,FALSE,"AltFuel"}</definedName>
    <definedName name="wrn.Fuel._.Cycle." hidden="1">{#N/A,#N/A,FALSE,"AltFuel"}</definedName>
    <definedName name="wrn.handout." localSheetId="10" hidden="1">{"quarterly",#N/A,FALSE,"Income Statement";#N/A,#N/A,FALSE,"print segment";#N/A,#N/A,FALSE,"Balance Sheet";#N/A,#N/A,FALSE,"Annl Inc";#N/A,#N/A,FALSE,"Cash Flow"}</definedName>
    <definedName name="wrn.handout." localSheetId="17" hidden="1">{"quarterly",#N/A,FALSE,"Income Statement";#N/A,#N/A,FALSE,"print segment";#N/A,#N/A,FALSE,"Balance Sheet";#N/A,#N/A,FALSE,"Annl Inc";#N/A,#N/A,FALSE,"Cash Flow"}</definedName>
    <definedName name="wrn.handout." localSheetId="9" hidden="1">{"quarterly",#N/A,FALSE,"Income Statement";#N/A,#N/A,FALSE,"print segment";#N/A,#N/A,FALSE,"Balance Sheet";#N/A,#N/A,FALSE,"Annl Inc";#N/A,#N/A,FALSE,"Cash Flow"}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localSheetId="10" hidden="1">{#N/A,#N/A,FALSE,"FinStateUS"}</definedName>
    <definedName name="wrn.IncStatement._.15._.years." localSheetId="17" hidden="1">{#N/A,#N/A,FALSE,"FinStateUS"}</definedName>
    <definedName name="wrn.IncStatement._.15._.years." localSheetId="9" hidden="1">{#N/A,#N/A,FALSE,"FinStateUS"}</definedName>
    <definedName name="wrn.IncStatement._.15._.years." hidden="1">{#N/A,#N/A,FALSE,"FinStateUS"}</definedName>
    <definedName name="wrn.IncStatement._.6._.years." localSheetId="10" hidden="1">{"IncStatement 6 years",#N/A,FALSE,"FinStateUS"}</definedName>
    <definedName name="wrn.IncStatement._.6._.years." localSheetId="17" hidden="1">{"IncStatement 6 years",#N/A,FALSE,"FinStateUS"}</definedName>
    <definedName name="wrn.IncStatement._.6._.years." localSheetId="9" hidden="1">{"IncStatement 6 years",#N/A,FALSE,"FinStateUS"}</definedName>
    <definedName name="wrn.IncStatement._.6._.years." hidden="1">{"IncStatement 6 years",#N/A,FALSE,"FinStateUS"}</definedName>
    <definedName name="wrn.market._.share." localSheetId="1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17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9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1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2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7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11" hidden="1">{"PF",#N/A,FALSE,"Sheet4";"PG",#N/A,FALSE,"Sheet4";"PH",#N/A,FALSE,"Sheet4";"PI",#N/A,FALSE,"Sheet4";"PJ",#N/A,FALSE,"Sheet4"}</definedName>
    <definedName name="wrn.OMEXPENSE." localSheetId="12" hidden="1">{"PF",#N/A,FALSE,"Sheet4";"PG",#N/A,FALSE,"Sheet4";"PH",#N/A,FALSE,"Sheet4";"PI",#N/A,FALSE,"Sheet4";"PJ",#N/A,FALSE,"Sheet4"}</definedName>
    <definedName name="wrn.OMEXPENSE." localSheetId="17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localSheetId="10" hidden="1">{"page1",#N/A,FALSE,"A";"page2",#N/A,FALSE,"A"}</definedName>
    <definedName name="wrn.one." localSheetId="17" hidden="1">{"page1",#N/A,FALSE,"A";"page2",#N/A,FALSE,"A"}</definedName>
    <definedName name="wrn.one." localSheetId="9" hidden="1">{"page1",#N/A,FALSE,"A";"page2",#N/A,FALSE,"A"}</definedName>
    <definedName name="wrn.one." hidden="1">{"page1",#N/A,FALSE,"A";"page2",#N/A,FALSE,"A"}</definedName>
    <definedName name="wrn.PPJOURNAL._.ENTRY." localSheetId="11" hidden="1">{"PPDEFERREDBAL",#N/A,FALSE,"PRIOR PERIOD ADJMT";#N/A,#N/A,FALSE,"PRIOR PERIOD ADJMT";"PPJOURNALENTRY",#N/A,FALSE,"PRIOR PERIOD ADJMT"}</definedName>
    <definedName name="wrn.PPJOURNAL._.ENTRY." localSheetId="12" hidden="1">{"PPDEFERREDBAL",#N/A,FALSE,"PRIOR PERIOD ADJMT";#N/A,#N/A,FALSE,"PRIOR PERIOD ADJMT";"PPJOURNALENTRY",#N/A,FALSE,"PRIOR PERIOD ADJMT"}</definedName>
    <definedName name="wrn.PPJOURNAL._.ENTRY." localSheetId="17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11" hidden="1">{"print1",#N/A,FALSE,"D21CUSTS"}</definedName>
    <definedName name="wrn.printtable1." localSheetId="12" hidden="1">{"print1",#N/A,FALSE,"D21CUSTS"}</definedName>
    <definedName name="wrn.printtable1." localSheetId="17" hidden="1">{"print1",#N/A,FALSE,"D21CUSTS"}</definedName>
    <definedName name="wrn.printtable1." hidden="1">{"print1",#N/A,FALSE,"D21CUSTS"}</definedName>
    <definedName name="wrn.printtable2." localSheetId="11" hidden="1">{"print2",#N/A,FALSE,"D21CUSTS"}</definedName>
    <definedName name="wrn.printtable2." localSheetId="12" hidden="1">{"print2",#N/A,FALSE,"D21CUSTS"}</definedName>
    <definedName name="wrn.printtable2." localSheetId="17" hidden="1">{"print2",#N/A,FALSE,"D21CUSTS"}</definedName>
    <definedName name="wrn.printtable2." hidden="1">{"print2",#N/A,FALSE,"D21CUSTS"}</definedName>
    <definedName name="wrn.printtable3." localSheetId="11" hidden="1">{"print3",#N/A,FALSE,"D21CUSTS"}</definedName>
    <definedName name="wrn.printtable3." localSheetId="12" hidden="1">{"print3",#N/A,FALSE,"D21CUSTS"}</definedName>
    <definedName name="wrn.printtable3." localSheetId="17" hidden="1">{"print3",#N/A,FALSE,"D21CUSTS"}</definedName>
    <definedName name="wrn.printtable3." hidden="1">{"print3",#N/A,FALSE,"D21CUSTS"}</definedName>
    <definedName name="wrn.printtable4." localSheetId="11" hidden="1">{"print4",#N/A,FALSE,"D21CUSTS"}</definedName>
    <definedName name="wrn.printtable4." localSheetId="12" hidden="1">{"print4",#N/A,FALSE,"D21CUSTS"}</definedName>
    <definedName name="wrn.printtable4." localSheetId="17" hidden="1">{"print4",#N/A,FALSE,"D21CUSTS"}</definedName>
    <definedName name="wrn.printtable4." hidden="1">{"print4",#N/A,FALSE,"D21CUSTS"}</definedName>
    <definedName name="wrn.PRIOR._.PERIOD._.ADJMT." localSheetId="11" hidden="1">{#N/A,#N/A,FALSE,"PRIOR PERIOD ADJMT"}</definedName>
    <definedName name="wrn.PRIOR._.PERIOD._.ADJMT." localSheetId="12" hidden="1">{#N/A,#N/A,FALSE,"PRIOR PERIOD ADJMT"}</definedName>
    <definedName name="wrn.PRIOR._.PERIOD._.ADJMT." localSheetId="17" hidden="1">{#N/A,#N/A,FALSE,"PRIOR PERIOD ADJMT"}</definedName>
    <definedName name="wrn.PRIOR._.PERIOD._.ADJMT." hidden="1">{#N/A,#N/A,FALSE,"PRIOR PERIOD ADJMT"}</definedName>
    <definedName name="wrn.Projected._.Def._.Adjustments.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localSheetId="1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17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1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2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7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les." localSheetId="11" hidden="1">{"print1",#N/A,FALSE,"D21CUSTS";"print2",#N/A,FALSE,"D21CUSTS";"print3",#N/A,FALSE,"D21CUSTS";"print4",#N/A,FALSE,"D21CUSTS"}</definedName>
    <definedName name="wrn.tables." localSheetId="12" hidden="1">{"print1",#N/A,FALSE,"D21CUSTS";"print2",#N/A,FALSE,"D21CUSTS";"print3",#N/A,FALSE,"D21CUSTS";"print4",#N/A,FALSE,"D21CUSTS"}</definedName>
    <definedName name="wrn.tables." localSheetId="17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11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2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7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11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2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7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11" hidden="1">#REF!</definedName>
    <definedName name="X" localSheetId="12" hidden="1">#REF!</definedName>
    <definedName name="X" hidden="1">#REF!</definedName>
    <definedName name="Y" localSheetId="11" hidden="1">#REF!</definedName>
    <definedName name="Y" localSheetId="12" hidden="1">#REF!</definedName>
    <definedName name="Y" hidden="1">#REF!</definedName>
    <definedName name="Z" localSheetId="11" hidden="1">#REF!</definedName>
    <definedName name="Z" localSheetId="12" hidden="1">#REF!</definedName>
    <definedName name="Z" hidden="1">#REF!</definedName>
    <definedName name="Z_055ABE5A_5E06_11D2_8EED_0008C7BCAF29_.wvu.PrintArea" localSheetId="11" hidden="1">#REF!</definedName>
    <definedName name="Z_055ABE5A_5E06_11D2_8EED_0008C7BCAF29_.wvu.PrintArea" localSheetId="12" hidden="1">#REF!</definedName>
    <definedName name="Z_055ABE5A_5E06_11D2_8EED_0008C7BCAF29_.wvu.PrintArea" hidden="1">#REF!</definedName>
    <definedName name="Z_055ABE5A_5E06_11D2_8EED_0008C7BCAF29_.wvu.PrintTitles" localSheetId="11" hidden="1">#REF!</definedName>
    <definedName name="Z_055ABE5A_5E06_11D2_8EED_0008C7BCAF29_.wvu.PrintTitles" localSheetId="12" hidden="1">#REF!</definedName>
    <definedName name="Z_055ABE5A_5E06_11D2_8EED_0008C7BCAF29_.wvu.PrintTitles" hidden="1">#REF!</definedName>
    <definedName name="Z_055ABE69_5E06_11D2_8EED_0008C7BCAF29_.wvu.PrintArea" localSheetId="11" hidden="1">#REF!</definedName>
    <definedName name="Z_055ABE69_5E06_11D2_8EED_0008C7BCAF29_.wvu.PrintArea" localSheetId="12" hidden="1">#REF!</definedName>
    <definedName name="Z_055ABE69_5E06_11D2_8EED_0008C7BCAF29_.wvu.PrintArea" hidden="1">#REF!</definedName>
    <definedName name="Z_055ABE69_5E06_11D2_8EED_0008C7BCAF29_.wvu.PrintTitles" localSheetId="11" hidden="1">#REF!</definedName>
    <definedName name="Z_055ABE69_5E06_11D2_8EED_0008C7BCAF29_.wvu.PrintTitles" localSheetId="12" hidden="1">#REF!</definedName>
    <definedName name="Z_055ABE69_5E06_11D2_8EED_0008C7BCAF29_.wvu.PrintTitles" hidden="1">#REF!</definedName>
    <definedName name="Z_055ABE76_5E06_11D2_8EED_0008C7BCAF29_.wvu.PrintArea" localSheetId="11" hidden="1">#REF!</definedName>
    <definedName name="Z_055ABE76_5E06_11D2_8EED_0008C7BCAF29_.wvu.PrintArea" localSheetId="12" hidden="1">#REF!</definedName>
    <definedName name="Z_055ABE76_5E06_11D2_8EED_0008C7BCAF29_.wvu.PrintArea" hidden="1">#REF!</definedName>
    <definedName name="Z_055ABE76_5E06_11D2_8EED_0008C7BCAF29_.wvu.PrintTitles" localSheetId="11" hidden="1">#REF!,#REF!</definedName>
    <definedName name="Z_055ABE76_5E06_11D2_8EED_0008C7BCAF29_.wvu.PrintTitles" localSheetId="12" hidden="1">#REF!,#REF!</definedName>
    <definedName name="Z_055ABE76_5E06_11D2_8EED_0008C7BCAF29_.wvu.PrintTitles" hidden="1">#REF!,#REF!</definedName>
    <definedName name="Z_055ABE84_5E06_11D2_8EED_0008C7BCAF29_.wvu.PrintArea" localSheetId="11" hidden="1">#REF!</definedName>
    <definedName name="Z_055ABE84_5E06_11D2_8EED_0008C7BCAF29_.wvu.PrintArea" localSheetId="12" hidden="1">#REF!</definedName>
    <definedName name="Z_055ABE84_5E06_11D2_8EED_0008C7BCAF29_.wvu.PrintArea" hidden="1">#REF!</definedName>
    <definedName name="Z_055ABE84_5E06_11D2_8EED_0008C7BCAF29_.wvu.PrintTitles" localSheetId="11" hidden="1">#REF!</definedName>
    <definedName name="Z_055ABE84_5E06_11D2_8EED_0008C7BCAF29_.wvu.PrintTitles" localSheetId="12" hidden="1">#REF!</definedName>
    <definedName name="Z_055ABE84_5E06_11D2_8EED_0008C7BCAF29_.wvu.PrintTitles" hidden="1">#REF!</definedName>
    <definedName name="Z_055ABE93_5E06_11D2_8EED_0008C7BCAF29_.wvu.PrintArea" localSheetId="11" hidden="1">#REF!</definedName>
    <definedName name="Z_055ABE93_5E06_11D2_8EED_0008C7BCAF29_.wvu.PrintArea" localSheetId="12" hidden="1">#REF!</definedName>
    <definedName name="Z_055ABE93_5E06_11D2_8EED_0008C7BCAF29_.wvu.PrintArea" hidden="1">#REF!</definedName>
    <definedName name="Z_055ABE93_5E06_11D2_8EED_0008C7BCAF29_.wvu.PrintTitles" localSheetId="11" hidden="1">#REF!</definedName>
    <definedName name="Z_055ABE93_5E06_11D2_8EED_0008C7BCAF29_.wvu.PrintTitles" localSheetId="12" hidden="1">#REF!</definedName>
    <definedName name="Z_055ABE93_5E06_11D2_8EED_0008C7BCAF29_.wvu.PrintTitles" hidden="1">#REF!</definedName>
    <definedName name="Z_055ABEA0_5E06_11D2_8EED_0008C7BCAF29_.wvu.PrintArea" localSheetId="11" hidden="1">#REF!</definedName>
    <definedName name="Z_055ABEA0_5E06_11D2_8EED_0008C7BCAF29_.wvu.PrintArea" localSheetId="12" hidden="1">#REF!</definedName>
    <definedName name="Z_055ABEA0_5E06_11D2_8EED_0008C7BCAF29_.wvu.PrintArea" hidden="1">#REF!</definedName>
    <definedName name="Z_055ABEA0_5E06_11D2_8EED_0008C7BCAF29_.wvu.PrintTitles" localSheetId="11" hidden="1">#REF!,#REF!</definedName>
    <definedName name="Z_055ABEA0_5E06_11D2_8EED_0008C7BCAF29_.wvu.PrintTitles" localSheetId="12" hidden="1">#REF!,#REF!</definedName>
    <definedName name="Z_055ABEA0_5E06_11D2_8EED_0008C7BCAF29_.wvu.PrintTitles" hidden="1">#REF!,#REF!</definedName>
    <definedName name="Z_05DE23E1_1046_11D2_8E70_0008C77C0743_.wvu.PrintArea" localSheetId="11" hidden="1">#REF!</definedName>
    <definedName name="Z_05DE23E1_1046_11D2_8E70_0008C77C0743_.wvu.PrintArea" localSheetId="12" hidden="1">#REF!</definedName>
    <definedName name="Z_05DE23E1_1046_11D2_8E70_0008C77C0743_.wvu.PrintArea" hidden="1">#REF!</definedName>
    <definedName name="Z_05DE23E1_1046_11D2_8E70_0008C77C0743_.wvu.PrintTitles" localSheetId="11" hidden="1">#REF!,#REF!</definedName>
    <definedName name="Z_05DE23E1_1046_11D2_8E70_0008C77C0743_.wvu.PrintTitles" localSheetId="12" hidden="1">#REF!,#REF!</definedName>
    <definedName name="Z_05DE23E1_1046_11D2_8E70_0008C77C0743_.wvu.PrintTitles" hidden="1">#REF!,#REF!</definedName>
    <definedName name="Z_05DE23E4_1046_11D2_8E70_0008C77C0743_.wvu.PrintArea" localSheetId="11" hidden="1">#REF!</definedName>
    <definedName name="Z_05DE23E4_1046_11D2_8E70_0008C77C0743_.wvu.PrintArea" localSheetId="12" hidden="1">#REF!</definedName>
    <definedName name="Z_05DE23E4_1046_11D2_8E70_0008C77C0743_.wvu.PrintArea" hidden="1">#REF!</definedName>
    <definedName name="Z_05DE23E4_1046_11D2_8E70_0008C77C0743_.wvu.PrintTitles" localSheetId="11" hidden="1">#REF!</definedName>
    <definedName name="Z_05DE23E4_1046_11D2_8E70_0008C77C0743_.wvu.PrintTitles" localSheetId="12" hidden="1">#REF!</definedName>
    <definedName name="Z_05DE23E4_1046_11D2_8E70_0008C77C0743_.wvu.PrintTitles" hidden="1">#REF!</definedName>
    <definedName name="Z_05DE23E9_1046_11D2_8E70_0008C77C0743_.wvu.PrintArea" localSheetId="11" hidden="1">#REF!</definedName>
    <definedName name="Z_05DE23E9_1046_11D2_8E70_0008C77C0743_.wvu.PrintArea" localSheetId="12" hidden="1">#REF!</definedName>
    <definedName name="Z_05DE23E9_1046_11D2_8E70_0008C77C0743_.wvu.PrintArea" hidden="1">#REF!</definedName>
    <definedName name="Z_05DE23E9_1046_11D2_8E70_0008C77C0743_.wvu.PrintTitles" localSheetId="11" hidden="1">#REF!,#REF!</definedName>
    <definedName name="Z_05DE23E9_1046_11D2_8E70_0008C77C0743_.wvu.PrintTitles" localSheetId="12" hidden="1">#REF!,#REF!</definedName>
    <definedName name="Z_05DE23E9_1046_11D2_8E70_0008C77C0743_.wvu.PrintTitles" hidden="1">#REF!,#REF!</definedName>
    <definedName name="Z_05DE23EB_1046_11D2_8E70_0008C77C0743_.wvu.PrintArea" localSheetId="11" hidden="1">#REF!</definedName>
    <definedName name="Z_05DE23EB_1046_11D2_8E70_0008C77C0743_.wvu.PrintArea" localSheetId="12" hidden="1">#REF!</definedName>
    <definedName name="Z_05DE23EB_1046_11D2_8E70_0008C77C0743_.wvu.PrintArea" hidden="1">#REF!</definedName>
    <definedName name="Z_05DE23EB_1046_11D2_8E70_0008C77C0743_.wvu.PrintTitles" localSheetId="11" hidden="1">#REF!,#REF!</definedName>
    <definedName name="Z_05DE23EB_1046_11D2_8E70_0008C77C0743_.wvu.PrintTitles" localSheetId="12" hidden="1">#REF!,#REF!</definedName>
    <definedName name="Z_05DE23EB_1046_11D2_8E70_0008C77C0743_.wvu.PrintTitles" hidden="1">#REF!,#REF!</definedName>
    <definedName name="Z_05DE23EE_1046_11D2_8E70_0008C77C0743_.wvu.PrintArea" localSheetId="11" hidden="1">#REF!</definedName>
    <definedName name="Z_05DE23EE_1046_11D2_8E70_0008C77C0743_.wvu.PrintArea" localSheetId="12" hidden="1">#REF!</definedName>
    <definedName name="Z_05DE23EE_1046_11D2_8E70_0008C77C0743_.wvu.PrintArea" hidden="1">#REF!</definedName>
    <definedName name="Z_05DE23EE_1046_11D2_8E70_0008C77C0743_.wvu.PrintTitles" localSheetId="11" hidden="1">#REF!</definedName>
    <definedName name="Z_05DE23EE_1046_11D2_8E70_0008C77C0743_.wvu.PrintTitles" localSheetId="12" hidden="1">#REF!</definedName>
    <definedName name="Z_05DE23EE_1046_11D2_8E70_0008C77C0743_.wvu.PrintTitles" hidden="1">#REF!</definedName>
    <definedName name="Z_05DE23F3_1046_11D2_8E70_0008C77C0743_.wvu.PrintArea" localSheetId="11" hidden="1">#REF!</definedName>
    <definedName name="Z_05DE23F3_1046_11D2_8E70_0008C77C0743_.wvu.PrintArea" localSheetId="12" hidden="1">#REF!</definedName>
    <definedName name="Z_05DE23F3_1046_11D2_8E70_0008C77C0743_.wvu.PrintArea" hidden="1">#REF!</definedName>
    <definedName name="Z_05DE23F3_1046_11D2_8E70_0008C77C0743_.wvu.PrintTitles" localSheetId="11" hidden="1">#REF!,#REF!</definedName>
    <definedName name="Z_05DE23F3_1046_11D2_8E70_0008C77C0743_.wvu.PrintTitles" localSheetId="12" hidden="1">#REF!,#REF!</definedName>
    <definedName name="Z_05DE23F3_1046_11D2_8E70_0008C77C0743_.wvu.PrintTitles" hidden="1">#REF!,#REF!</definedName>
    <definedName name="Z_05DE23F6_1046_11D2_8E70_0008C77C0743_.wvu.PrintArea" localSheetId="11" hidden="1">#REF!</definedName>
    <definedName name="Z_05DE23F6_1046_11D2_8E70_0008C77C0743_.wvu.PrintArea" localSheetId="12" hidden="1">#REF!</definedName>
    <definedName name="Z_05DE23F6_1046_11D2_8E70_0008C77C0743_.wvu.PrintArea" hidden="1">#REF!</definedName>
    <definedName name="Z_05DE23F6_1046_11D2_8E70_0008C77C0743_.wvu.PrintTitles" localSheetId="11" hidden="1">#REF!,#REF!</definedName>
    <definedName name="Z_05DE23F6_1046_11D2_8E70_0008C77C0743_.wvu.PrintTitles" localSheetId="12" hidden="1">#REF!,#REF!</definedName>
    <definedName name="Z_05DE23F6_1046_11D2_8E70_0008C77C0743_.wvu.PrintTitles" hidden="1">#REF!,#REF!</definedName>
    <definedName name="Z_0CE6A482_5DEF_11D2_8EC3_0008C77C0743_.wvu.PrintArea" localSheetId="11" hidden="1">#REF!</definedName>
    <definedName name="Z_0CE6A482_5DEF_11D2_8EC3_0008C77C0743_.wvu.PrintArea" localSheetId="12" hidden="1">#REF!</definedName>
    <definedName name="Z_0CE6A482_5DEF_11D2_8EC3_0008C77C0743_.wvu.PrintArea" hidden="1">#REF!</definedName>
    <definedName name="Z_0CE6A482_5DEF_11D2_8EC3_0008C77C0743_.wvu.PrintTitles" localSheetId="11" hidden="1">#REF!</definedName>
    <definedName name="Z_0CE6A482_5DEF_11D2_8EC3_0008C77C0743_.wvu.PrintTitles" localSheetId="12" hidden="1">#REF!</definedName>
    <definedName name="Z_0CE6A482_5DEF_11D2_8EC3_0008C77C0743_.wvu.PrintTitles" hidden="1">#REF!</definedName>
    <definedName name="Z_0CE6A491_5DEF_11D2_8EC3_0008C77C0743_.wvu.PrintArea" localSheetId="11" hidden="1">#REF!</definedName>
    <definedName name="Z_0CE6A491_5DEF_11D2_8EC3_0008C77C0743_.wvu.PrintArea" localSheetId="12" hidden="1">#REF!</definedName>
    <definedName name="Z_0CE6A491_5DEF_11D2_8EC3_0008C77C0743_.wvu.PrintArea" hidden="1">#REF!</definedName>
    <definedName name="Z_0CE6A491_5DEF_11D2_8EC3_0008C77C0743_.wvu.PrintTitles" localSheetId="11" hidden="1">#REF!</definedName>
    <definedName name="Z_0CE6A491_5DEF_11D2_8EC3_0008C77C0743_.wvu.PrintTitles" localSheetId="12" hidden="1">#REF!</definedName>
    <definedName name="Z_0CE6A491_5DEF_11D2_8EC3_0008C77C0743_.wvu.PrintTitles" hidden="1">#REF!</definedName>
    <definedName name="Z_0CE6A49E_5DEF_11D2_8EC3_0008C77C0743_.wvu.PrintArea" localSheetId="11" hidden="1">#REF!</definedName>
    <definedName name="Z_0CE6A49E_5DEF_11D2_8EC3_0008C77C0743_.wvu.PrintArea" localSheetId="12" hidden="1">#REF!</definedName>
    <definedName name="Z_0CE6A49E_5DEF_11D2_8EC3_0008C77C0743_.wvu.PrintArea" hidden="1">#REF!</definedName>
    <definedName name="Z_0CE6A49E_5DEF_11D2_8EC3_0008C77C0743_.wvu.PrintTitles" localSheetId="11" hidden="1">#REF!,#REF!</definedName>
    <definedName name="Z_0CE6A49E_5DEF_11D2_8EC3_0008C77C0743_.wvu.PrintTitles" localSheetId="12" hidden="1">#REF!,#REF!</definedName>
    <definedName name="Z_0CE6A49E_5DEF_11D2_8EC3_0008C77C0743_.wvu.PrintTitles" hidden="1">#REF!,#REF!</definedName>
    <definedName name="Z_0CE6A4AB_5DEF_11D2_8EC3_0008C77C0743_.wvu.PrintArea" localSheetId="11" hidden="1">#REF!</definedName>
    <definedName name="Z_0CE6A4AB_5DEF_11D2_8EC3_0008C77C0743_.wvu.PrintArea" localSheetId="12" hidden="1">#REF!</definedName>
    <definedName name="Z_0CE6A4AB_5DEF_11D2_8EC3_0008C77C0743_.wvu.PrintArea" hidden="1">#REF!</definedName>
    <definedName name="Z_0CE6A4AB_5DEF_11D2_8EC3_0008C77C0743_.wvu.PrintTitles" localSheetId="11" hidden="1">#REF!</definedName>
    <definedName name="Z_0CE6A4AB_5DEF_11D2_8EC3_0008C77C0743_.wvu.PrintTitles" localSheetId="12" hidden="1">#REF!</definedName>
    <definedName name="Z_0CE6A4AB_5DEF_11D2_8EC3_0008C77C0743_.wvu.PrintTitles" hidden="1">#REF!</definedName>
    <definedName name="Z_0CE6A4BA_5DEF_11D2_8EC3_0008C77C0743_.wvu.PrintArea" localSheetId="11" hidden="1">#REF!</definedName>
    <definedName name="Z_0CE6A4BA_5DEF_11D2_8EC3_0008C77C0743_.wvu.PrintArea" localSheetId="12" hidden="1">#REF!</definedName>
    <definedName name="Z_0CE6A4BA_5DEF_11D2_8EC3_0008C77C0743_.wvu.PrintArea" hidden="1">#REF!</definedName>
    <definedName name="Z_0CE6A4BA_5DEF_11D2_8EC3_0008C77C0743_.wvu.PrintTitles" localSheetId="11" hidden="1">#REF!</definedName>
    <definedName name="Z_0CE6A4BA_5DEF_11D2_8EC3_0008C77C0743_.wvu.PrintTitles" localSheetId="12" hidden="1">#REF!</definedName>
    <definedName name="Z_0CE6A4BA_5DEF_11D2_8EC3_0008C77C0743_.wvu.PrintTitles" hidden="1">#REF!</definedName>
    <definedName name="Z_0CE6A4C7_5DEF_11D2_8EC3_0008C77C0743_.wvu.PrintArea" localSheetId="11" hidden="1">#REF!</definedName>
    <definedName name="Z_0CE6A4C7_5DEF_11D2_8EC3_0008C77C0743_.wvu.PrintArea" localSheetId="12" hidden="1">#REF!</definedName>
    <definedName name="Z_0CE6A4C7_5DEF_11D2_8EC3_0008C77C0743_.wvu.PrintArea" hidden="1">#REF!</definedName>
    <definedName name="Z_0CE6A4C7_5DEF_11D2_8EC3_0008C77C0743_.wvu.PrintTitles" localSheetId="11" hidden="1">#REF!,#REF!</definedName>
    <definedName name="Z_0CE6A4C7_5DEF_11D2_8EC3_0008C77C0743_.wvu.PrintTitles" localSheetId="12" hidden="1">#REF!,#REF!</definedName>
    <definedName name="Z_0CE6A4C7_5DEF_11D2_8EC3_0008C77C0743_.wvu.PrintTitles" hidden="1">#REF!,#REF!</definedName>
    <definedName name="Z_0CE6A4D4_5DEF_11D2_8EC3_0008C77C0743_.wvu.PrintArea" localSheetId="11" hidden="1">#REF!</definedName>
    <definedName name="Z_0CE6A4D4_5DEF_11D2_8EC3_0008C77C0743_.wvu.PrintArea" localSheetId="12" hidden="1">#REF!</definedName>
    <definedName name="Z_0CE6A4D4_5DEF_11D2_8EC3_0008C77C0743_.wvu.PrintArea" hidden="1">#REF!</definedName>
    <definedName name="Z_0CE6A4D4_5DEF_11D2_8EC3_0008C77C0743_.wvu.PrintTitles" localSheetId="11" hidden="1">#REF!</definedName>
    <definedName name="Z_0CE6A4D4_5DEF_11D2_8EC3_0008C77C0743_.wvu.PrintTitles" localSheetId="12" hidden="1">#REF!</definedName>
    <definedName name="Z_0CE6A4D4_5DEF_11D2_8EC3_0008C77C0743_.wvu.PrintTitles" hidden="1">#REF!</definedName>
    <definedName name="Z_0CE6A4E3_5DEF_11D2_8EC3_0008C77C0743_.wvu.PrintArea" localSheetId="11" hidden="1">#REF!</definedName>
    <definedName name="Z_0CE6A4E3_5DEF_11D2_8EC3_0008C77C0743_.wvu.PrintArea" localSheetId="12" hidden="1">#REF!</definedName>
    <definedName name="Z_0CE6A4E3_5DEF_11D2_8EC3_0008C77C0743_.wvu.PrintArea" hidden="1">#REF!</definedName>
    <definedName name="Z_0CE6A4E3_5DEF_11D2_8EC3_0008C77C0743_.wvu.PrintTitles" localSheetId="11" hidden="1">#REF!</definedName>
    <definedName name="Z_0CE6A4E3_5DEF_11D2_8EC3_0008C77C0743_.wvu.PrintTitles" localSheetId="12" hidden="1">#REF!</definedName>
    <definedName name="Z_0CE6A4E3_5DEF_11D2_8EC3_0008C77C0743_.wvu.PrintTitles" hidden="1">#REF!</definedName>
    <definedName name="Z_0CE6A4F0_5DEF_11D2_8EC3_0008C77C0743_.wvu.PrintArea" localSheetId="11" hidden="1">#REF!</definedName>
    <definedName name="Z_0CE6A4F0_5DEF_11D2_8EC3_0008C77C0743_.wvu.PrintArea" localSheetId="12" hidden="1">#REF!</definedName>
    <definedName name="Z_0CE6A4F0_5DEF_11D2_8EC3_0008C77C0743_.wvu.PrintArea" hidden="1">#REF!</definedName>
    <definedName name="Z_0CE6A4F0_5DEF_11D2_8EC3_0008C77C0743_.wvu.PrintTitles" localSheetId="11" hidden="1">#REF!,#REF!</definedName>
    <definedName name="Z_0CE6A4F0_5DEF_11D2_8EC3_0008C77C0743_.wvu.PrintTitles" localSheetId="12" hidden="1">#REF!,#REF!</definedName>
    <definedName name="Z_0CE6A4F0_5DEF_11D2_8EC3_0008C77C0743_.wvu.PrintTitles" hidden="1">#REF!,#REF!</definedName>
    <definedName name="Z_0CE6A4FD_5DEF_11D2_8EC3_0008C77C0743_.wvu.PrintArea" localSheetId="11" hidden="1">#REF!</definedName>
    <definedName name="Z_0CE6A4FD_5DEF_11D2_8EC3_0008C77C0743_.wvu.PrintArea" localSheetId="12" hidden="1">#REF!</definedName>
    <definedName name="Z_0CE6A4FD_5DEF_11D2_8EC3_0008C77C0743_.wvu.PrintArea" hidden="1">#REF!</definedName>
    <definedName name="Z_0CE6A4FD_5DEF_11D2_8EC3_0008C77C0743_.wvu.PrintTitles" localSheetId="11" hidden="1">#REF!</definedName>
    <definedName name="Z_0CE6A4FD_5DEF_11D2_8EC3_0008C77C0743_.wvu.PrintTitles" localSheetId="12" hidden="1">#REF!</definedName>
    <definedName name="Z_0CE6A4FD_5DEF_11D2_8EC3_0008C77C0743_.wvu.PrintTitles" hidden="1">#REF!</definedName>
    <definedName name="Z_0CE6A50C_5DEF_11D2_8EC3_0008C77C0743_.wvu.PrintArea" localSheetId="11" hidden="1">#REF!</definedName>
    <definedName name="Z_0CE6A50C_5DEF_11D2_8EC3_0008C77C0743_.wvu.PrintArea" localSheetId="12" hidden="1">#REF!</definedName>
    <definedName name="Z_0CE6A50C_5DEF_11D2_8EC3_0008C77C0743_.wvu.PrintArea" hidden="1">#REF!</definedName>
    <definedName name="Z_0CE6A50C_5DEF_11D2_8EC3_0008C77C0743_.wvu.PrintTitles" localSheetId="11" hidden="1">#REF!</definedName>
    <definedName name="Z_0CE6A50C_5DEF_11D2_8EC3_0008C77C0743_.wvu.PrintTitles" localSheetId="12" hidden="1">#REF!</definedName>
    <definedName name="Z_0CE6A50C_5DEF_11D2_8EC3_0008C77C0743_.wvu.PrintTitles" hidden="1">#REF!</definedName>
    <definedName name="Z_0CE6A519_5DEF_11D2_8EC3_0008C77C0743_.wvu.PrintArea" localSheetId="11" hidden="1">#REF!</definedName>
    <definedName name="Z_0CE6A519_5DEF_11D2_8EC3_0008C77C0743_.wvu.PrintArea" localSheetId="12" hidden="1">#REF!</definedName>
    <definedName name="Z_0CE6A519_5DEF_11D2_8EC3_0008C77C0743_.wvu.PrintArea" hidden="1">#REF!</definedName>
    <definedName name="Z_0CE6A519_5DEF_11D2_8EC3_0008C77C0743_.wvu.PrintTitles" localSheetId="11" hidden="1">#REF!,#REF!</definedName>
    <definedName name="Z_0CE6A519_5DEF_11D2_8EC3_0008C77C0743_.wvu.PrintTitles" localSheetId="12" hidden="1">#REF!,#REF!</definedName>
    <definedName name="Z_0CE6A519_5DEF_11D2_8EC3_0008C77C0743_.wvu.PrintTitles" hidden="1">#REF!,#REF!</definedName>
    <definedName name="Z_0E8DEF60_5D61_11D2_8EEB_0008C7BCAF29_.wvu.PrintArea" localSheetId="11" hidden="1">#REF!</definedName>
    <definedName name="Z_0E8DEF60_5D61_11D2_8EEB_0008C7BCAF29_.wvu.PrintArea" localSheetId="12" hidden="1">#REF!</definedName>
    <definedName name="Z_0E8DEF60_5D61_11D2_8EEB_0008C7BCAF29_.wvu.PrintArea" hidden="1">#REF!</definedName>
    <definedName name="Z_0E8DEF60_5D61_11D2_8EEB_0008C7BCAF29_.wvu.PrintTitles" localSheetId="11" hidden="1">#REF!,#REF!</definedName>
    <definedName name="Z_0E8DEF60_5D61_11D2_8EEB_0008C7BCAF29_.wvu.PrintTitles" localSheetId="12" hidden="1">#REF!,#REF!</definedName>
    <definedName name="Z_0E8DEF60_5D61_11D2_8EEB_0008C7BCAF29_.wvu.PrintTitles" hidden="1">#REF!,#REF!</definedName>
    <definedName name="Z_0E8DEF63_5D61_11D2_8EEB_0008C7BCAF29_.wvu.PrintArea" localSheetId="11" hidden="1">#REF!</definedName>
    <definedName name="Z_0E8DEF63_5D61_11D2_8EEB_0008C7BCAF29_.wvu.PrintArea" localSheetId="12" hidden="1">#REF!</definedName>
    <definedName name="Z_0E8DEF63_5D61_11D2_8EEB_0008C7BCAF29_.wvu.PrintArea" hidden="1">#REF!</definedName>
    <definedName name="Z_0E8DEF63_5D61_11D2_8EEB_0008C7BCAF29_.wvu.PrintTitles" localSheetId="11" hidden="1">#REF!</definedName>
    <definedName name="Z_0E8DEF63_5D61_11D2_8EEB_0008C7BCAF29_.wvu.PrintTitles" localSheetId="12" hidden="1">#REF!</definedName>
    <definedName name="Z_0E8DEF63_5D61_11D2_8EEB_0008C7BCAF29_.wvu.PrintTitles" hidden="1">#REF!</definedName>
    <definedName name="Z_0E8DEF68_5D61_11D2_8EEB_0008C7BCAF29_.wvu.PrintArea" localSheetId="11" hidden="1">#REF!</definedName>
    <definedName name="Z_0E8DEF68_5D61_11D2_8EEB_0008C7BCAF29_.wvu.PrintArea" localSheetId="12" hidden="1">#REF!</definedName>
    <definedName name="Z_0E8DEF68_5D61_11D2_8EEB_0008C7BCAF29_.wvu.PrintArea" hidden="1">#REF!</definedName>
    <definedName name="Z_0E8DEF68_5D61_11D2_8EEB_0008C7BCAF29_.wvu.PrintTitles" localSheetId="11" hidden="1">#REF!,#REF!</definedName>
    <definedName name="Z_0E8DEF68_5D61_11D2_8EEB_0008C7BCAF29_.wvu.PrintTitles" localSheetId="12" hidden="1">#REF!,#REF!</definedName>
    <definedName name="Z_0E8DEF68_5D61_11D2_8EEB_0008C7BCAF29_.wvu.PrintTitles" hidden="1">#REF!,#REF!</definedName>
    <definedName name="Z_0E8DEF6A_5D61_11D2_8EEB_0008C7BCAF29_.wvu.PrintArea" localSheetId="11" hidden="1">#REF!</definedName>
    <definedName name="Z_0E8DEF6A_5D61_11D2_8EEB_0008C7BCAF29_.wvu.PrintArea" localSheetId="12" hidden="1">#REF!</definedName>
    <definedName name="Z_0E8DEF6A_5D61_11D2_8EEB_0008C7BCAF29_.wvu.PrintArea" hidden="1">#REF!</definedName>
    <definedName name="Z_0E8DEF6A_5D61_11D2_8EEB_0008C7BCAF29_.wvu.PrintTitles" localSheetId="11" hidden="1">#REF!,#REF!</definedName>
    <definedName name="Z_0E8DEF6A_5D61_11D2_8EEB_0008C7BCAF29_.wvu.PrintTitles" localSheetId="12" hidden="1">#REF!,#REF!</definedName>
    <definedName name="Z_0E8DEF6A_5D61_11D2_8EEB_0008C7BCAF29_.wvu.PrintTitles" hidden="1">#REF!,#REF!</definedName>
    <definedName name="Z_0E8DEF6D_5D61_11D2_8EEB_0008C7BCAF29_.wvu.PrintArea" localSheetId="11" hidden="1">#REF!</definedName>
    <definedName name="Z_0E8DEF6D_5D61_11D2_8EEB_0008C7BCAF29_.wvu.PrintArea" localSheetId="12" hidden="1">#REF!</definedName>
    <definedName name="Z_0E8DEF6D_5D61_11D2_8EEB_0008C7BCAF29_.wvu.PrintArea" hidden="1">#REF!</definedName>
    <definedName name="Z_0E8DEF6D_5D61_11D2_8EEB_0008C7BCAF29_.wvu.PrintTitles" localSheetId="11" hidden="1">#REF!</definedName>
    <definedName name="Z_0E8DEF6D_5D61_11D2_8EEB_0008C7BCAF29_.wvu.PrintTitles" localSheetId="12" hidden="1">#REF!</definedName>
    <definedName name="Z_0E8DEF6D_5D61_11D2_8EEB_0008C7BCAF29_.wvu.PrintTitles" hidden="1">#REF!</definedName>
    <definedName name="Z_0E8DEF72_5D61_11D2_8EEB_0008C7BCAF29_.wvu.PrintArea" localSheetId="11" hidden="1">#REF!</definedName>
    <definedName name="Z_0E8DEF72_5D61_11D2_8EEB_0008C7BCAF29_.wvu.PrintArea" localSheetId="12" hidden="1">#REF!</definedName>
    <definedName name="Z_0E8DEF72_5D61_11D2_8EEB_0008C7BCAF29_.wvu.PrintArea" hidden="1">#REF!</definedName>
    <definedName name="Z_0E8DEF72_5D61_11D2_8EEB_0008C7BCAF29_.wvu.PrintTitles" localSheetId="11" hidden="1">#REF!,#REF!</definedName>
    <definedName name="Z_0E8DEF72_5D61_11D2_8EEB_0008C7BCAF29_.wvu.PrintTitles" localSheetId="12" hidden="1">#REF!,#REF!</definedName>
    <definedName name="Z_0E8DEF72_5D61_11D2_8EEB_0008C7BCAF29_.wvu.PrintTitles" hidden="1">#REF!,#REF!</definedName>
    <definedName name="Z_0E8DEF75_5D61_11D2_8EEB_0008C7BCAF29_.wvu.PrintArea" localSheetId="11" hidden="1">#REF!</definedName>
    <definedName name="Z_0E8DEF75_5D61_11D2_8EEB_0008C7BCAF29_.wvu.PrintArea" localSheetId="12" hidden="1">#REF!</definedName>
    <definedName name="Z_0E8DEF75_5D61_11D2_8EEB_0008C7BCAF29_.wvu.PrintArea" hidden="1">#REF!</definedName>
    <definedName name="Z_0E8DEF75_5D61_11D2_8EEB_0008C7BCAF29_.wvu.PrintTitles" localSheetId="11" hidden="1">#REF!,#REF!</definedName>
    <definedName name="Z_0E8DEF75_5D61_11D2_8EEB_0008C7BCAF29_.wvu.PrintTitles" localSheetId="12" hidden="1">#REF!,#REF!</definedName>
    <definedName name="Z_0E8DEF75_5D61_11D2_8EEB_0008C7BCAF29_.wvu.PrintTitles" hidden="1">#REF!,#REF!</definedName>
    <definedName name="Z_179EFDC8_A1B1_11D3_8FA9_0008C7809E09_.wvu.PrintArea" localSheetId="11" hidden="1">#REF!</definedName>
    <definedName name="Z_179EFDC8_A1B1_11D3_8FA9_0008C7809E09_.wvu.PrintArea" localSheetId="12" hidden="1">#REF!</definedName>
    <definedName name="Z_179EFDC8_A1B1_11D3_8FA9_0008C7809E09_.wvu.PrintArea" hidden="1">#REF!</definedName>
    <definedName name="Z_179EFDC8_A1B1_11D3_8FA9_0008C7809E09_.wvu.PrintTitles" localSheetId="11" hidden="1">#REF!,#REF!</definedName>
    <definedName name="Z_179EFDC8_A1B1_11D3_8FA9_0008C7809E09_.wvu.PrintTitles" localSheetId="12" hidden="1">#REF!,#REF!</definedName>
    <definedName name="Z_179EFDC8_A1B1_11D3_8FA9_0008C7809E09_.wvu.PrintTitles" hidden="1">#REF!,#REF!</definedName>
    <definedName name="Z_179EFDC9_A1B1_11D3_8FA9_0008C7809E09_.wvu.PrintArea" localSheetId="11" hidden="1">#REF!</definedName>
    <definedName name="Z_179EFDC9_A1B1_11D3_8FA9_0008C7809E09_.wvu.PrintArea" localSheetId="12" hidden="1">#REF!</definedName>
    <definedName name="Z_179EFDC9_A1B1_11D3_8FA9_0008C7809E09_.wvu.PrintArea" hidden="1">#REF!</definedName>
    <definedName name="Z_179EFDC9_A1B1_11D3_8FA9_0008C7809E09_.wvu.PrintTitles" localSheetId="11" hidden="1">#REF!,#REF!</definedName>
    <definedName name="Z_179EFDC9_A1B1_11D3_8FA9_0008C7809E09_.wvu.PrintTitles" localSheetId="12" hidden="1">#REF!,#REF!</definedName>
    <definedName name="Z_179EFDC9_A1B1_11D3_8FA9_0008C7809E09_.wvu.PrintTitles" hidden="1">#REF!,#REF!</definedName>
    <definedName name="Z_179EFDCA_A1B1_11D3_8FA9_0008C7809E09_.wvu.PrintArea" localSheetId="11" hidden="1">#REF!</definedName>
    <definedName name="Z_179EFDCA_A1B1_11D3_8FA9_0008C7809E09_.wvu.PrintArea" localSheetId="12" hidden="1">#REF!</definedName>
    <definedName name="Z_179EFDCA_A1B1_11D3_8FA9_0008C7809E09_.wvu.PrintArea" hidden="1">#REF!</definedName>
    <definedName name="Z_179EFDCA_A1B1_11D3_8FA9_0008C7809E09_.wvu.PrintTitles" localSheetId="11" hidden="1">#REF!,#REF!</definedName>
    <definedName name="Z_179EFDCA_A1B1_11D3_8FA9_0008C7809E09_.wvu.PrintTitles" localSheetId="12" hidden="1">#REF!,#REF!</definedName>
    <definedName name="Z_179EFDCA_A1B1_11D3_8FA9_0008C7809E09_.wvu.PrintTitles" hidden="1">#REF!,#REF!</definedName>
    <definedName name="Z_179EFDCB_A1B1_11D3_8FA9_0008C7809E09_.wvu.PrintArea" localSheetId="11" hidden="1">#REF!</definedName>
    <definedName name="Z_179EFDCB_A1B1_11D3_8FA9_0008C7809E09_.wvu.PrintArea" localSheetId="12" hidden="1">#REF!</definedName>
    <definedName name="Z_179EFDCB_A1B1_11D3_8FA9_0008C7809E09_.wvu.PrintArea" hidden="1">#REF!</definedName>
    <definedName name="Z_179EFDCB_A1B1_11D3_8FA9_0008C7809E09_.wvu.PrintTitles" localSheetId="11" hidden="1">#REF!,#REF!</definedName>
    <definedName name="Z_179EFDCB_A1B1_11D3_8FA9_0008C7809E09_.wvu.PrintTitles" localSheetId="12" hidden="1">#REF!,#REF!</definedName>
    <definedName name="Z_179EFDCB_A1B1_11D3_8FA9_0008C7809E09_.wvu.PrintTitles" hidden="1">#REF!,#REF!</definedName>
    <definedName name="Z_179EFDCC_A1B1_11D3_8FA9_0008C7809E09_.wvu.PrintArea" localSheetId="11" hidden="1">#REF!</definedName>
    <definedName name="Z_179EFDCC_A1B1_11D3_8FA9_0008C7809E09_.wvu.PrintArea" localSheetId="12" hidden="1">#REF!</definedName>
    <definedName name="Z_179EFDCC_A1B1_11D3_8FA9_0008C7809E09_.wvu.PrintArea" hidden="1">#REF!</definedName>
    <definedName name="Z_179EFDCC_A1B1_11D3_8FA9_0008C7809E09_.wvu.PrintTitles" localSheetId="11" hidden="1">#REF!,#REF!</definedName>
    <definedName name="Z_179EFDCC_A1B1_11D3_8FA9_0008C7809E09_.wvu.PrintTitles" localSheetId="12" hidden="1">#REF!,#REF!</definedName>
    <definedName name="Z_179EFDCC_A1B1_11D3_8FA9_0008C7809E09_.wvu.PrintTitles" hidden="1">#REF!,#REF!</definedName>
    <definedName name="Z_179EFDCD_A1B1_11D3_8FA9_0008C7809E09_.wvu.PrintArea" localSheetId="11" hidden="1">#REF!</definedName>
    <definedName name="Z_179EFDCD_A1B1_11D3_8FA9_0008C7809E09_.wvu.PrintArea" localSheetId="12" hidden="1">#REF!</definedName>
    <definedName name="Z_179EFDCD_A1B1_11D3_8FA9_0008C7809E09_.wvu.PrintArea" hidden="1">#REF!</definedName>
    <definedName name="Z_179EFDCD_A1B1_11D3_8FA9_0008C7809E09_.wvu.PrintTitles" localSheetId="11" hidden="1">#REF!,#REF!</definedName>
    <definedName name="Z_179EFDCD_A1B1_11D3_8FA9_0008C7809E09_.wvu.PrintTitles" localSheetId="12" hidden="1">#REF!,#REF!</definedName>
    <definedName name="Z_179EFDCD_A1B1_11D3_8FA9_0008C7809E09_.wvu.PrintTitles" hidden="1">#REF!,#REF!</definedName>
    <definedName name="Z_179EFDCE_A1B1_11D3_8FA9_0008C7809E09_.wvu.PrintArea" localSheetId="11" hidden="1">#REF!</definedName>
    <definedName name="Z_179EFDCE_A1B1_11D3_8FA9_0008C7809E09_.wvu.PrintArea" localSheetId="12" hidden="1">#REF!</definedName>
    <definedName name="Z_179EFDCE_A1B1_11D3_8FA9_0008C7809E09_.wvu.PrintArea" hidden="1">#REF!</definedName>
    <definedName name="Z_179EFDCE_A1B1_11D3_8FA9_0008C7809E09_.wvu.PrintTitles" localSheetId="11" hidden="1">#REF!,#REF!</definedName>
    <definedName name="Z_179EFDCE_A1B1_11D3_8FA9_0008C7809E09_.wvu.PrintTitles" localSheetId="12" hidden="1">#REF!,#REF!</definedName>
    <definedName name="Z_179EFDCE_A1B1_11D3_8FA9_0008C7809E09_.wvu.PrintTitles" hidden="1">#REF!,#REF!</definedName>
    <definedName name="Z_179EFDCF_A1B1_11D3_8FA9_0008C7809E09_.wvu.PrintArea" localSheetId="11" hidden="1">#REF!</definedName>
    <definedName name="Z_179EFDCF_A1B1_11D3_8FA9_0008C7809E09_.wvu.PrintArea" localSheetId="12" hidden="1">#REF!</definedName>
    <definedName name="Z_179EFDCF_A1B1_11D3_8FA9_0008C7809E09_.wvu.PrintArea" hidden="1">#REF!</definedName>
    <definedName name="Z_179EFDCF_A1B1_11D3_8FA9_0008C7809E09_.wvu.PrintTitles" localSheetId="11" hidden="1">#REF!,#REF!</definedName>
    <definedName name="Z_179EFDCF_A1B1_11D3_8FA9_0008C7809E09_.wvu.PrintTitles" localSheetId="12" hidden="1">#REF!,#REF!</definedName>
    <definedName name="Z_179EFDCF_A1B1_11D3_8FA9_0008C7809E09_.wvu.PrintTitles" hidden="1">#REF!,#REF!</definedName>
    <definedName name="Z_179EFDD0_A1B1_11D3_8FA9_0008C7809E09_.wvu.PrintArea" localSheetId="11" hidden="1">#REF!</definedName>
    <definedName name="Z_179EFDD0_A1B1_11D3_8FA9_0008C7809E09_.wvu.PrintArea" localSheetId="12" hidden="1">#REF!</definedName>
    <definedName name="Z_179EFDD0_A1B1_11D3_8FA9_0008C7809E09_.wvu.PrintArea" hidden="1">#REF!</definedName>
    <definedName name="Z_179EFDD0_A1B1_11D3_8FA9_0008C7809E09_.wvu.PrintTitles" localSheetId="11" hidden="1">#REF!,#REF!</definedName>
    <definedName name="Z_179EFDD0_A1B1_11D3_8FA9_0008C7809E09_.wvu.PrintTitles" localSheetId="12" hidden="1">#REF!,#REF!</definedName>
    <definedName name="Z_179EFDD0_A1B1_11D3_8FA9_0008C7809E09_.wvu.PrintTitles" hidden="1">#REF!,#REF!</definedName>
    <definedName name="Z_179EFDD1_A1B1_11D3_8FA9_0008C7809E09_.wvu.PrintArea" localSheetId="11" hidden="1">#REF!</definedName>
    <definedName name="Z_179EFDD1_A1B1_11D3_8FA9_0008C7809E09_.wvu.PrintArea" localSheetId="12" hidden="1">#REF!</definedName>
    <definedName name="Z_179EFDD1_A1B1_11D3_8FA9_0008C7809E09_.wvu.PrintArea" hidden="1">#REF!</definedName>
    <definedName name="Z_179EFDD1_A1B1_11D3_8FA9_0008C7809E09_.wvu.PrintTitles" localSheetId="11" hidden="1">#REF!,#REF!</definedName>
    <definedName name="Z_179EFDD1_A1B1_11D3_8FA9_0008C7809E09_.wvu.PrintTitles" localSheetId="12" hidden="1">#REF!,#REF!</definedName>
    <definedName name="Z_179EFDD1_A1B1_11D3_8FA9_0008C7809E09_.wvu.PrintTitles" hidden="1">#REF!,#REF!</definedName>
    <definedName name="Z_179EFDD2_A1B1_11D3_8FA9_0008C7809E09_.wvu.PrintArea" localSheetId="11" hidden="1">#REF!</definedName>
    <definedName name="Z_179EFDD2_A1B1_11D3_8FA9_0008C7809E09_.wvu.PrintArea" localSheetId="12" hidden="1">#REF!</definedName>
    <definedName name="Z_179EFDD2_A1B1_11D3_8FA9_0008C7809E09_.wvu.PrintArea" hidden="1">#REF!</definedName>
    <definedName name="Z_179EFDD2_A1B1_11D3_8FA9_0008C7809E09_.wvu.PrintTitles" localSheetId="11" hidden="1">#REF!,#REF!</definedName>
    <definedName name="Z_179EFDD2_A1B1_11D3_8FA9_0008C7809E09_.wvu.PrintTitles" localSheetId="12" hidden="1">#REF!,#REF!</definedName>
    <definedName name="Z_179EFDD2_A1B1_11D3_8FA9_0008C7809E09_.wvu.PrintTitles" hidden="1">#REF!,#REF!</definedName>
    <definedName name="Z_179EFDD3_A1B1_11D3_8FA9_0008C7809E09_.wvu.PrintArea" localSheetId="11" hidden="1">#REF!</definedName>
    <definedName name="Z_179EFDD3_A1B1_11D3_8FA9_0008C7809E09_.wvu.PrintArea" localSheetId="12" hidden="1">#REF!</definedName>
    <definedName name="Z_179EFDD3_A1B1_11D3_8FA9_0008C7809E09_.wvu.PrintArea" hidden="1">#REF!</definedName>
    <definedName name="Z_179EFDD3_A1B1_11D3_8FA9_0008C7809E09_.wvu.PrintTitles" localSheetId="11" hidden="1">#REF!,#REF!</definedName>
    <definedName name="Z_179EFDD3_A1B1_11D3_8FA9_0008C7809E09_.wvu.PrintTitles" localSheetId="12" hidden="1">#REF!,#REF!</definedName>
    <definedName name="Z_179EFDD3_A1B1_11D3_8FA9_0008C7809E09_.wvu.PrintTitles" hidden="1">#REF!,#REF!</definedName>
    <definedName name="Z_179EFDD4_A1B1_11D3_8FA9_0008C7809E09_.wvu.PrintArea" localSheetId="11" hidden="1">#REF!</definedName>
    <definedName name="Z_179EFDD4_A1B1_11D3_8FA9_0008C7809E09_.wvu.PrintArea" localSheetId="12" hidden="1">#REF!</definedName>
    <definedName name="Z_179EFDD4_A1B1_11D3_8FA9_0008C7809E09_.wvu.PrintArea" hidden="1">#REF!</definedName>
    <definedName name="Z_179EFDD4_A1B1_11D3_8FA9_0008C7809E09_.wvu.PrintTitles" localSheetId="11" hidden="1">#REF!,#REF!</definedName>
    <definedName name="Z_179EFDD4_A1B1_11D3_8FA9_0008C7809E09_.wvu.PrintTitles" localSheetId="12" hidden="1">#REF!,#REF!</definedName>
    <definedName name="Z_179EFDD4_A1B1_11D3_8FA9_0008C7809E09_.wvu.PrintTitles" hidden="1">#REF!,#REF!</definedName>
    <definedName name="Z_179EFDD5_A1B1_11D3_8FA9_0008C7809E09_.wvu.PrintArea" localSheetId="11" hidden="1">#REF!</definedName>
    <definedName name="Z_179EFDD5_A1B1_11D3_8FA9_0008C7809E09_.wvu.PrintArea" localSheetId="12" hidden="1">#REF!</definedName>
    <definedName name="Z_179EFDD5_A1B1_11D3_8FA9_0008C7809E09_.wvu.PrintArea" hidden="1">#REF!</definedName>
    <definedName name="Z_179EFDD5_A1B1_11D3_8FA9_0008C7809E09_.wvu.PrintTitles" localSheetId="11" hidden="1">#REF!,#REF!</definedName>
    <definedName name="Z_179EFDD5_A1B1_11D3_8FA9_0008C7809E09_.wvu.PrintTitles" localSheetId="12" hidden="1">#REF!,#REF!</definedName>
    <definedName name="Z_179EFDD5_A1B1_11D3_8FA9_0008C7809E09_.wvu.PrintTitles" hidden="1">#REF!,#REF!</definedName>
    <definedName name="Z_179EFDD6_A1B1_11D3_8FA9_0008C7809E09_.wvu.PrintArea" localSheetId="11" hidden="1">#REF!</definedName>
    <definedName name="Z_179EFDD6_A1B1_11D3_8FA9_0008C7809E09_.wvu.PrintArea" localSheetId="12" hidden="1">#REF!</definedName>
    <definedName name="Z_179EFDD6_A1B1_11D3_8FA9_0008C7809E09_.wvu.PrintArea" hidden="1">#REF!</definedName>
    <definedName name="Z_179EFDD6_A1B1_11D3_8FA9_0008C7809E09_.wvu.PrintTitles" localSheetId="11" hidden="1">#REF!,#REF!</definedName>
    <definedName name="Z_179EFDD6_A1B1_11D3_8FA9_0008C7809E09_.wvu.PrintTitles" localSheetId="12" hidden="1">#REF!,#REF!</definedName>
    <definedName name="Z_179EFDD6_A1B1_11D3_8FA9_0008C7809E09_.wvu.PrintTitles" hidden="1">#REF!,#REF!</definedName>
    <definedName name="Z_179EFDD7_A1B1_11D3_8FA9_0008C7809E09_.wvu.PrintArea" localSheetId="11" hidden="1">#REF!</definedName>
    <definedName name="Z_179EFDD7_A1B1_11D3_8FA9_0008C7809E09_.wvu.PrintArea" localSheetId="12" hidden="1">#REF!</definedName>
    <definedName name="Z_179EFDD7_A1B1_11D3_8FA9_0008C7809E09_.wvu.PrintArea" hidden="1">#REF!</definedName>
    <definedName name="Z_179EFDD7_A1B1_11D3_8FA9_0008C7809E09_.wvu.PrintTitles" localSheetId="11" hidden="1">#REF!,#REF!</definedName>
    <definedName name="Z_179EFDD7_A1B1_11D3_8FA9_0008C7809E09_.wvu.PrintTitles" localSheetId="12" hidden="1">#REF!,#REF!</definedName>
    <definedName name="Z_179EFDD7_A1B1_11D3_8FA9_0008C7809E09_.wvu.PrintTitles" hidden="1">#REF!,#REF!</definedName>
    <definedName name="Z_179EFDD8_A1B1_11D3_8FA9_0008C7809E09_.wvu.PrintArea" localSheetId="11" hidden="1">#REF!</definedName>
    <definedName name="Z_179EFDD8_A1B1_11D3_8FA9_0008C7809E09_.wvu.PrintArea" localSheetId="12" hidden="1">#REF!</definedName>
    <definedName name="Z_179EFDD8_A1B1_11D3_8FA9_0008C7809E09_.wvu.PrintArea" hidden="1">#REF!</definedName>
    <definedName name="Z_179EFDD8_A1B1_11D3_8FA9_0008C7809E09_.wvu.PrintTitles" localSheetId="11" hidden="1">#REF!,#REF!</definedName>
    <definedName name="Z_179EFDD8_A1B1_11D3_8FA9_0008C7809E09_.wvu.PrintTitles" localSheetId="12" hidden="1">#REF!,#REF!</definedName>
    <definedName name="Z_179EFDD8_A1B1_11D3_8FA9_0008C7809E09_.wvu.PrintTitles" hidden="1">#REF!,#REF!</definedName>
    <definedName name="Z_179EFDD9_A1B1_11D3_8FA9_0008C7809E09_.wvu.PrintArea" localSheetId="11" hidden="1">#REF!</definedName>
    <definedName name="Z_179EFDD9_A1B1_11D3_8FA9_0008C7809E09_.wvu.PrintArea" localSheetId="12" hidden="1">#REF!</definedName>
    <definedName name="Z_179EFDD9_A1B1_11D3_8FA9_0008C7809E09_.wvu.PrintArea" hidden="1">#REF!</definedName>
    <definedName name="Z_179EFDD9_A1B1_11D3_8FA9_0008C7809E09_.wvu.PrintTitles" localSheetId="11" hidden="1">#REF!,#REF!</definedName>
    <definedName name="Z_179EFDD9_A1B1_11D3_8FA9_0008C7809E09_.wvu.PrintTitles" localSheetId="12" hidden="1">#REF!,#REF!</definedName>
    <definedName name="Z_179EFDD9_A1B1_11D3_8FA9_0008C7809E09_.wvu.PrintTitles" hidden="1">#REF!,#REF!</definedName>
    <definedName name="Z_179EFDDA_A1B1_11D3_8FA9_0008C7809E09_.wvu.PrintArea" localSheetId="11" hidden="1">#REF!</definedName>
    <definedName name="Z_179EFDDA_A1B1_11D3_8FA9_0008C7809E09_.wvu.PrintArea" localSheetId="12" hidden="1">#REF!</definedName>
    <definedName name="Z_179EFDDA_A1B1_11D3_8FA9_0008C7809E09_.wvu.PrintArea" hidden="1">#REF!</definedName>
    <definedName name="Z_179EFDDA_A1B1_11D3_8FA9_0008C7809E09_.wvu.PrintTitles" localSheetId="11" hidden="1">#REF!,#REF!</definedName>
    <definedName name="Z_179EFDDA_A1B1_11D3_8FA9_0008C7809E09_.wvu.PrintTitles" localSheetId="12" hidden="1">#REF!,#REF!</definedName>
    <definedName name="Z_179EFDDA_A1B1_11D3_8FA9_0008C7809E09_.wvu.PrintTitles" hidden="1">#REF!,#REF!</definedName>
    <definedName name="Z_179EFDDB_A1B1_11D3_8FA9_0008C7809E09_.wvu.PrintArea" localSheetId="11" hidden="1">#REF!</definedName>
    <definedName name="Z_179EFDDB_A1B1_11D3_8FA9_0008C7809E09_.wvu.PrintArea" localSheetId="12" hidden="1">#REF!</definedName>
    <definedName name="Z_179EFDDB_A1B1_11D3_8FA9_0008C7809E09_.wvu.PrintArea" hidden="1">#REF!</definedName>
    <definedName name="Z_179EFDDB_A1B1_11D3_8FA9_0008C7809E09_.wvu.PrintTitles" localSheetId="11" hidden="1">#REF!,#REF!</definedName>
    <definedName name="Z_179EFDDB_A1B1_11D3_8FA9_0008C7809E09_.wvu.PrintTitles" localSheetId="12" hidden="1">#REF!,#REF!</definedName>
    <definedName name="Z_179EFDDB_A1B1_11D3_8FA9_0008C7809E09_.wvu.PrintTitles" hidden="1">#REF!,#REF!</definedName>
    <definedName name="Z_179EFDDC_A1B1_11D3_8FA9_0008C7809E09_.wvu.PrintArea" localSheetId="11" hidden="1">#REF!</definedName>
    <definedName name="Z_179EFDDC_A1B1_11D3_8FA9_0008C7809E09_.wvu.PrintArea" localSheetId="12" hidden="1">#REF!</definedName>
    <definedName name="Z_179EFDDC_A1B1_11D3_8FA9_0008C7809E09_.wvu.PrintArea" hidden="1">#REF!</definedName>
    <definedName name="Z_179EFDDC_A1B1_11D3_8FA9_0008C7809E09_.wvu.PrintTitles" localSheetId="11" hidden="1">#REF!,#REF!</definedName>
    <definedName name="Z_179EFDDC_A1B1_11D3_8FA9_0008C7809E09_.wvu.PrintTitles" localSheetId="12" hidden="1">#REF!,#REF!</definedName>
    <definedName name="Z_179EFDDC_A1B1_11D3_8FA9_0008C7809E09_.wvu.PrintTitles" hidden="1">#REF!,#REF!</definedName>
    <definedName name="Z_179EFDDD_A1B1_11D3_8FA9_0008C7809E09_.wvu.PrintArea" localSheetId="11" hidden="1">#REF!</definedName>
    <definedName name="Z_179EFDDD_A1B1_11D3_8FA9_0008C7809E09_.wvu.PrintArea" localSheetId="12" hidden="1">#REF!</definedName>
    <definedName name="Z_179EFDDD_A1B1_11D3_8FA9_0008C7809E09_.wvu.PrintArea" hidden="1">#REF!</definedName>
    <definedName name="Z_179EFDDD_A1B1_11D3_8FA9_0008C7809E09_.wvu.PrintTitles" localSheetId="11" hidden="1">#REF!,#REF!</definedName>
    <definedName name="Z_179EFDDD_A1B1_11D3_8FA9_0008C7809E09_.wvu.PrintTitles" localSheetId="12" hidden="1">#REF!,#REF!</definedName>
    <definedName name="Z_179EFDDD_A1B1_11D3_8FA9_0008C7809E09_.wvu.PrintTitles" hidden="1">#REF!,#REF!</definedName>
    <definedName name="Z_179EFDDE_A1B1_11D3_8FA9_0008C7809E09_.wvu.PrintArea" localSheetId="11" hidden="1">#REF!</definedName>
    <definedName name="Z_179EFDDE_A1B1_11D3_8FA9_0008C7809E09_.wvu.PrintArea" localSheetId="12" hidden="1">#REF!</definedName>
    <definedName name="Z_179EFDDE_A1B1_11D3_8FA9_0008C7809E09_.wvu.PrintArea" hidden="1">#REF!</definedName>
    <definedName name="Z_179EFDDE_A1B1_11D3_8FA9_0008C7809E09_.wvu.PrintTitles" localSheetId="11" hidden="1">#REF!,#REF!</definedName>
    <definedName name="Z_179EFDDE_A1B1_11D3_8FA9_0008C7809E09_.wvu.PrintTitles" localSheetId="12" hidden="1">#REF!,#REF!</definedName>
    <definedName name="Z_179EFDDE_A1B1_11D3_8FA9_0008C7809E09_.wvu.PrintTitles" hidden="1">#REF!,#REF!</definedName>
    <definedName name="Z_179EFDDF_A1B1_11D3_8FA9_0008C7809E09_.wvu.PrintArea" localSheetId="11" hidden="1">#REF!</definedName>
    <definedName name="Z_179EFDDF_A1B1_11D3_8FA9_0008C7809E09_.wvu.PrintArea" localSheetId="12" hidden="1">#REF!</definedName>
    <definedName name="Z_179EFDDF_A1B1_11D3_8FA9_0008C7809E09_.wvu.PrintArea" hidden="1">#REF!</definedName>
    <definedName name="Z_179EFDDF_A1B1_11D3_8FA9_0008C7809E09_.wvu.PrintTitles" localSheetId="11" hidden="1">#REF!,#REF!</definedName>
    <definedName name="Z_179EFDDF_A1B1_11D3_8FA9_0008C7809E09_.wvu.PrintTitles" localSheetId="12" hidden="1">#REF!,#REF!</definedName>
    <definedName name="Z_179EFDDF_A1B1_11D3_8FA9_0008C7809E09_.wvu.PrintTitles" hidden="1">#REF!,#REF!</definedName>
    <definedName name="Z_179EFDE0_A1B1_11D3_8FA9_0008C7809E09_.wvu.PrintArea" localSheetId="11" hidden="1">#REF!</definedName>
    <definedName name="Z_179EFDE0_A1B1_11D3_8FA9_0008C7809E09_.wvu.PrintArea" localSheetId="12" hidden="1">#REF!</definedName>
    <definedName name="Z_179EFDE0_A1B1_11D3_8FA9_0008C7809E09_.wvu.PrintArea" hidden="1">#REF!</definedName>
    <definedName name="Z_179EFDE0_A1B1_11D3_8FA9_0008C7809E09_.wvu.PrintTitles" localSheetId="11" hidden="1">#REF!,#REF!</definedName>
    <definedName name="Z_179EFDE0_A1B1_11D3_8FA9_0008C7809E09_.wvu.PrintTitles" localSheetId="12" hidden="1">#REF!,#REF!</definedName>
    <definedName name="Z_179EFDE0_A1B1_11D3_8FA9_0008C7809E09_.wvu.PrintTitles" hidden="1">#REF!,#REF!</definedName>
    <definedName name="Z_179EFDE1_A1B1_11D3_8FA9_0008C7809E09_.wvu.PrintArea" localSheetId="11" hidden="1">#REF!</definedName>
    <definedName name="Z_179EFDE1_A1B1_11D3_8FA9_0008C7809E09_.wvu.PrintArea" localSheetId="12" hidden="1">#REF!</definedName>
    <definedName name="Z_179EFDE1_A1B1_11D3_8FA9_0008C7809E09_.wvu.PrintArea" hidden="1">#REF!</definedName>
    <definedName name="Z_179EFDE1_A1B1_11D3_8FA9_0008C7809E09_.wvu.PrintTitles" localSheetId="11" hidden="1">#REF!,#REF!</definedName>
    <definedName name="Z_179EFDE1_A1B1_11D3_8FA9_0008C7809E09_.wvu.PrintTitles" localSheetId="12" hidden="1">#REF!,#REF!</definedName>
    <definedName name="Z_179EFDE1_A1B1_11D3_8FA9_0008C7809E09_.wvu.PrintTitles" hidden="1">#REF!,#REF!</definedName>
    <definedName name="Z_179EFDE2_A1B1_11D3_8FA9_0008C7809E09_.wvu.PrintArea" localSheetId="11" hidden="1">#REF!</definedName>
    <definedName name="Z_179EFDE2_A1B1_11D3_8FA9_0008C7809E09_.wvu.PrintArea" localSheetId="12" hidden="1">#REF!</definedName>
    <definedName name="Z_179EFDE2_A1B1_11D3_8FA9_0008C7809E09_.wvu.PrintArea" hidden="1">#REF!</definedName>
    <definedName name="Z_179EFDE2_A1B1_11D3_8FA9_0008C7809E09_.wvu.PrintTitles" localSheetId="11" hidden="1">#REF!,#REF!</definedName>
    <definedName name="Z_179EFDE2_A1B1_11D3_8FA9_0008C7809E09_.wvu.PrintTitles" localSheetId="12" hidden="1">#REF!,#REF!</definedName>
    <definedName name="Z_179EFDE2_A1B1_11D3_8FA9_0008C7809E09_.wvu.PrintTitles" hidden="1">#REF!,#REF!</definedName>
    <definedName name="Z_179EFDE3_A1B1_11D3_8FA9_0008C7809E09_.wvu.PrintArea" localSheetId="11" hidden="1">#REF!</definedName>
    <definedName name="Z_179EFDE3_A1B1_11D3_8FA9_0008C7809E09_.wvu.PrintArea" localSheetId="12" hidden="1">#REF!</definedName>
    <definedName name="Z_179EFDE3_A1B1_11D3_8FA9_0008C7809E09_.wvu.PrintArea" hidden="1">#REF!</definedName>
    <definedName name="Z_179EFDE3_A1B1_11D3_8FA9_0008C7809E09_.wvu.PrintTitles" localSheetId="11" hidden="1">#REF!,#REF!</definedName>
    <definedName name="Z_179EFDE3_A1B1_11D3_8FA9_0008C7809E09_.wvu.PrintTitles" localSheetId="12" hidden="1">#REF!,#REF!</definedName>
    <definedName name="Z_179EFDE3_A1B1_11D3_8FA9_0008C7809E09_.wvu.PrintTitles" hidden="1">#REF!,#REF!</definedName>
    <definedName name="Z_179EFDE4_A1B1_11D3_8FA9_0008C7809E09_.wvu.PrintArea" localSheetId="11" hidden="1">#REF!</definedName>
    <definedName name="Z_179EFDE4_A1B1_11D3_8FA9_0008C7809E09_.wvu.PrintArea" localSheetId="12" hidden="1">#REF!</definedName>
    <definedName name="Z_179EFDE4_A1B1_11D3_8FA9_0008C7809E09_.wvu.PrintArea" hidden="1">#REF!</definedName>
    <definedName name="Z_179EFDE4_A1B1_11D3_8FA9_0008C7809E09_.wvu.PrintTitles" localSheetId="11" hidden="1">#REF!,#REF!</definedName>
    <definedName name="Z_179EFDE4_A1B1_11D3_8FA9_0008C7809E09_.wvu.PrintTitles" localSheetId="12" hidden="1">#REF!,#REF!</definedName>
    <definedName name="Z_179EFDE4_A1B1_11D3_8FA9_0008C7809E09_.wvu.PrintTitles" hidden="1">#REF!,#REF!</definedName>
    <definedName name="Z_179EFDE5_A1B1_11D3_8FA9_0008C7809E09_.wvu.PrintArea" localSheetId="11" hidden="1">#REF!</definedName>
    <definedName name="Z_179EFDE5_A1B1_11D3_8FA9_0008C7809E09_.wvu.PrintArea" localSheetId="12" hidden="1">#REF!</definedName>
    <definedName name="Z_179EFDE5_A1B1_11D3_8FA9_0008C7809E09_.wvu.PrintArea" hidden="1">#REF!</definedName>
    <definedName name="Z_179EFDE5_A1B1_11D3_8FA9_0008C7809E09_.wvu.PrintTitles" localSheetId="11" hidden="1">#REF!,#REF!</definedName>
    <definedName name="Z_179EFDE5_A1B1_11D3_8FA9_0008C7809E09_.wvu.PrintTitles" localSheetId="12" hidden="1">#REF!,#REF!</definedName>
    <definedName name="Z_179EFDE5_A1B1_11D3_8FA9_0008C7809E09_.wvu.PrintTitles" hidden="1">#REF!,#REF!</definedName>
    <definedName name="Z_179EFDE6_A1B1_11D3_8FA9_0008C7809E09_.wvu.PrintArea" localSheetId="11" hidden="1">#REF!</definedName>
    <definedName name="Z_179EFDE6_A1B1_11D3_8FA9_0008C7809E09_.wvu.PrintArea" localSheetId="12" hidden="1">#REF!</definedName>
    <definedName name="Z_179EFDE6_A1B1_11D3_8FA9_0008C7809E09_.wvu.PrintArea" hidden="1">#REF!</definedName>
    <definedName name="Z_179EFDE6_A1B1_11D3_8FA9_0008C7809E09_.wvu.PrintTitles" localSheetId="11" hidden="1">#REF!</definedName>
    <definedName name="Z_179EFDE6_A1B1_11D3_8FA9_0008C7809E09_.wvu.PrintTitles" localSheetId="12" hidden="1">#REF!</definedName>
    <definedName name="Z_179EFDE6_A1B1_11D3_8FA9_0008C7809E09_.wvu.PrintTitles" hidden="1">#REF!</definedName>
    <definedName name="Z_179EFDE7_A1B1_11D3_8FA9_0008C7809E09_.wvu.PrintArea" localSheetId="11" hidden="1">#REF!</definedName>
    <definedName name="Z_179EFDE7_A1B1_11D3_8FA9_0008C7809E09_.wvu.PrintArea" localSheetId="12" hidden="1">#REF!</definedName>
    <definedName name="Z_179EFDE7_A1B1_11D3_8FA9_0008C7809E09_.wvu.PrintArea" hidden="1">#REF!</definedName>
    <definedName name="Z_179EFDE7_A1B1_11D3_8FA9_0008C7809E09_.wvu.PrintTitles" localSheetId="11" hidden="1">#REF!</definedName>
    <definedName name="Z_179EFDE7_A1B1_11D3_8FA9_0008C7809E09_.wvu.PrintTitles" localSheetId="12" hidden="1">#REF!</definedName>
    <definedName name="Z_179EFDE7_A1B1_11D3_8FA9_0008C7809E09_.wvu.PrintTitles" hidden="1">#REF!</definedName>
    <definedName name="Z_179EFDE8_A1B1_11D3_8FA9_0008C7809E09_.wvu.PrintArea" localSheetId="11" hidden="1">#REF!</definedName>
    <definedName name="Z_179EFDE8_A1B1_11D3_8FA9_0008C7809E09_.wvu.PrintArea" localSheetId="12" hidden="1">#REF!</definedName>
    <definedName name="Z_179EFDE8_A1B1_11D3_8FA9_0008C7809E09_.wvu.PrintArea" hidden="1">#REF!</definedName>
    <definedName name="Z_179EFDE8_A1B1_11D3_8FA9_0008C7809E09_.wvu.PrintTitles" localSheetId="11" hidden="1">#REF!</definedName>
    <definedName name="Z_179EFDE8_A1B1_11D3_8FA9_0008C7809E09_.wvu.PrintTitles" localSheetId="12" hidden="1">#REF!</definedName>
    <definedName name="Z_179EFDE8_A1B1_11D3_8FA9_0008C7809E09_.wvu.PrintTitles" hidden="1">#REF!</definedName>
    <definedName name="Z_179EFDE9_A1B1_11D3_8FA9_0008C7809E09_.wvu.PrintArea" localSheetId="11" hidden="1">#REF!</definedName>
    <definedName name="Z_179EFDE9_A1B1_11D3_8FA9_0008C7809E09_.wvu.PrintArea" localSheetId="12" hidden="1">#REF!</definedName>
    <definedName name="Z_179EFDE9_A1B1_11D3_8FA9_0008C7809E09_.wvu.PrintArea" hidden="1">#REF!</definedName>
    <definedName name="Z_179EFDE9_A1B1_11D3_8FA9_0008C7809E09_.wvu.PrintTitles" localSheetId="11" hidden="1">#REF!</definedName>
    <definedName name="Z_179EFDE9_A1B1_11D3_8FA9_0008C7809E09_.wvu.PrintTitles" localSheetId="12" hidden="1">#REF!</definedName>
    <definedName name="Z_179EFDE9_A1B1_11D3_8FA9_0008C7809E09_.wvu.PrintTitles" hidden="1">#REF!</definedName>
    <definedName name="Z_179EFDEA_A1B1_11D3_8FA9_0008C7809E09_.wvu.PrintArea" localSheetId="11" hidden="1">#REF!</definedName>
    <definedName name="Z_179EFDEA_A1B1_11D3_8FA9_0008C7809E09_.wvu.PrintArea" localSheetId="12" hidden="1">#REF!</definedName>
    <definedName name="Z_179EFDEA_A1B1_11D3_8FA9_0008C7809E09_.wvu.PrintArea" hidden="1">#REF!</definedName>
    <definedName name="Z_179EFDEA_A1B1_11D3_8FA9_0008C7809E09_.wvu.PrintTitles" localSheetId="11" hidden="1">#REF!</definedName>
    <definedName name="Z_179EFDEA_A1B1_11D3_8FA9_0008C7809E09_.wvu.PrintTitles" localSheetId="12" hidden="1">#REF!</definedName>
    <definedName name="Z_179EFDEA_A1B1_11D3_8FA9_0008C7809E09_.wvu.PrintTitles" hidden="1">#REF!</definedName>
    <definedName name="Z_179EFDEB_A1B1_11D3_8FA9_0008C7809E09_.wvu.PrintArea" localSheetId="11" hidden="1">#REF!</definedName>
    <definedName name="Z_179EFDEB_A1B1_11D3_8FA9_0008C7809E09_.wvu.PrintArea" localSheetId="12" hidden="1">#REF!</definedName>
    <definedName name="Z_179EFDEB_A1B1_11D3_8FA9_0008C7809E09_.wvu.PrintArea" hidden="1">#REF!</definedName>
    <definedName name="Z_179EFDEB_A1B1_11D3_8FA9_0008C7809E09_.wvu.PrintTitles" localSheetId="11" hidden="1">#REF!</definedName>
    <definedName name="Z_179EFDEB_A1B1_11D3_8FA9_0008C7809E09_.wvu.PrintTitles" localSheetId="12" hidden="1">#REF!</definedName>
    <definedName name="Z_179EFDEB_A1B1_11D3_8FA9_0008C7809E09_.wvu.PrintTitles" hidden="1">#REF!</definedName>
    <definedName name="Z_179EFDEC_A1B1_11D3_8FA9_0008C7809E09_.wvu.PrintArea" localSheetId="11" hidden="1">#REF!</definedName>
    <definedName name="Z_179EFDEC_A1B1_11D3_8FA9_0008C7809E09_.wvu.PrintArea" localSheetId="12" hidden="1">#REF!</definedName>
    <definedName name="Z_179EFDEC_A1B1_11D3_8FA9_0008C7809E09_.wvu.PrintArea" hidden="1">#REF!</definedName>
    <definedName name="Z_179EFDEC_A1B1_11D3_8FA9_0008C7809E09_.wvu.PrintTitles" localSheetId="11" hidden="1">#REF!</definedName>
    <definedName name="Z_179EFDEC_A1B1_11D3_8FA9_0008C7809E09_.wvu.PrintTitles" localSheetId="12" hidden="1">#REF!</definedName>
    <definedName name="Z_179EFDEC_A1B1_11D3_8FA9_0008C7809E09_.wvu.PrintTitles" hidden="1">#REF!</definedName>
    <definedName name="Z_179EFDED_A1B1_11D3_8FA9_0008C7809E09_.wvu.PrintArea" localSheetId="11" hidden="1">#REF!</definedName>
    <definedName name="Z_179EFDED_A1B1_11D3_8FA9_0008C7809E09_.wvu.PrintArea" localSheetId="12" hidden="1">#REF!</definedName>
    <definedName name="Z_179EFDED_A1B1_11D3_8FA9_0008C7809E09_.wvu.PrintArea" hidden="1">#REF!</definedName>
    <definedName name="Z_179EFDED_A1B1_11D3_8FA9_0008C7809E09_.wvu.PrintTitles" localSheetId="11" hidden="1">#REF!</definedName>
    <definedName name="Z_179EFDED_A1B1_11D3_8FA9_0008C7809E09_.wvu.PrintTitles" localSheetId="12" hidden="1">#REF!</definedName>
    <definedName name="Z_179EFDED_A1B1_11D3_8FA9_0008C7809E09_.wvu.PrintTitles" hidden="1">#REF!</definedName>
    <definedName name="Z_179EFDEE_A1B1_11D3_8FA9_0008C7809E09_.wvu.PrintArea" localSheetId="11" hidden="1">#REF!</definedName>
    <definedName name="Z_179EFDEE_A1B1_11D3_8FA9_0008C7809E09_.wvu.PrintArea" localSheetId="12" hidden="1">#REF!</definedName>
    <definedName name="Z_179EFDEE_A1B1_11D3_8FA9_0008C7809E09_.wvu.PrintArea" hidden="1">#REF!</definedName>
    <definedName name="Z_179EFDEE_A1B1_11D3_8FA9_0008C7809E09_.wvu.PrintTitles" localSheetId="11" hidden="1">#REF!</definedName>
    <definedName name="Z_179EFDEE_A1B1_11D3_8FA9_0008C7809E09_.wvu.PrintTitles" localSheetId="12" hidden="1">#REF!</definedName>
    <definedName name="Z_179EFDEE_A1B1_11D3_8FA9_0008C7809E09_.wvu.PrintTitles" hidden="1">#REF!</definedName>
    <definedName name="Z_179EFDEF_A1B1_11D3_8FA9_0008C7809E09_.wvu.PrintArea" localSheetId="11" hidden="1">#REF!</definedName>
    <definedName name="Z_179EFDEF_A1B1_11D3_8FA9_0008C7809E09_.wvu.PrintArea" localSheetId="12" hidden="1">#REF!</definedName>
    <definedName name="Z_179EFDEF_A1B1_11D3_8FA9_0008C7809E09_.wvu.PrintArea" hidden="1">#REF!</definedName>
    <definedName name="Z_179EFDEF_A1B1_11D3_8FA9_0008C7809E09_.wvu.PrintTitles" localSheetId="11" hidden="1">#REF!</definedName>
    <definedName name="Z_179EFDEF_A1B1_11D3_8FA9_0008C7809E09_.wvu.PrintTitles" localSheetId="12" hidden="1">#REF!</definedName>
    <definedName name="Z_179EFDEF_A1B1_11D3_8FA9_0008C7809E09_.wvu.PrintTitles" hidden="1">#REF!</definedName>
    <definedName name="Z_179EFDF0_A1B1_11D3_8FA9_0008C7809E09_.wvu.PrintArea" localSheetId="11" hidden="1">#REF!</definedName>
    <definedName name="Z_179EFDF0_A1B1_11D3_8FA9_0008C7809E09_.wvu.PrintArea" localSheetId="12" hidden="1">#REF!</definedName>
    <definedName name="Z_179EFDF0_A1B1_11D3_8FA9_0008C7809E09_.wvu.PrintArea" hidden="1">#REF!</definedName>
    <definedName name="Z_179EFDF0_A1B1_11D3_8FA9_0008C7809E09_.wvu.PrintTitles" localSheetId="11" hidden="1">#REF!</definedName>
    <definedName name="Z_179EFDF0_A1B1_11D3_8FA9_0008C7809E09_.wvu.PrintTitles" localSheetId="12" hidden="1">#REF!</definedName>
    <definedName name="Z_179EFDF0_A1B1_11D3_8FA9_0008C7809E09_.wvu.PrintTitles" hidden="1">#REF!</definedName>
    <definedName name="Z_179EFDF1_A1B1_11D3_8FA9_0008C7809E09_.wvu.PrintArea" localSheetId="11" hidden="1">#REF!</definedName>
    <definedName name="Z_179EFDF1_A1B1_11D3_8FA9_0008C7809E09_.wvu.PrintArea" localSheetId="12" hidden="1">#REF!</definedName>
    <definedName name="Z_179EFDF1_A1B1_11D3_8FA9_0008C7809E09_.wvu.PrintArea" hidden="1">#REF!</definedName>
    <definedName name="Z_179EFDF1_A1B1_11D3_8FA9_0008C7809E09_.wvu.PrintTitles" localSheetId="11" hidden="1">#REF!</definedName>
    <definedName name="Z_179EFDF1_A1B1_11D3_8FA9_0008C7809E09_.wvu.PrintTitles" localSheetId="12" hidden="1">#REF!</definedName>
    <definedName name="Z_179EFDF1_A1B1_11D3_8FA9_0008C7809E09_.wvu.PrintTitles" hidden="1">#REF!</definedName>
    <definedName name="Z_179EFDF2_A1B1_11D3_8FA9_0008C7809E09_.wvu.PrintArea" localSheetId="11" hidden="1">#REF!</definedName>
    <definedName name="Z_179EFDF2_A1B1_11D3_8FA9_0008C7809E09_.wvu.PrintArea" localSheetId="12" hidden="1">#REF!</definedName>
    <definedName name="Z_179EFDF2_A1B1_11D3_8FA9_0008C7809E09_.wvu.PrintArea" hidden="1">#REF!</definedName>
    <definedName name="Z_179EFDF2_A1B1_11D3_8FA9_0008C7809E09_.wvu.PrintTitles" localSheetId="11" hidden="1">#REF!</definedName>
    <definedName name="Z_179EFDF2_A1B1_11D3_8FA9_0008C7809E09_.wvu.PrintTitles" localSheetId="12" hidden="1">#REF!</definedName>
    <definedName name="Z_179EFDF2_A1B1_11D3_8FA9_0008C7809E09_.wvu.PrintTitles" hidden="1">#REF!</definedName>
    <definedName name="Z_179EFDF3_A1B1_11D3_8FA9_0008C7809E09_.wvu.PrintArea" localSheetId="11" hidden="1">#REF!</definedName>
    <definedName name="Z_179EFDF3_A1B1_11D3_8FA9_0008C7809E09_.wvu.PrintArea" localSheetId="12" hidden="1">#REF!</definedName>
    <definedName name="Z_179EFDF3_A1B1_11D3_8FA9_0008C7809E09_.wvu.PrintArea" hidden="1">#REF!</definedName>
    <definedName name="Z_179EFDF3_A1B1_11D3_8FA9_0008C7809E09_.wvu.PrintTitles" localSheetId="11" hidden="1">#REF!,#REF!</definedName>
    <definedName name="Z_179EFDF3_A1B1_11D3_8FA9_0008C7809E09_.wvu.PrintTitles" localSheetId="12" hidden="1">#REF!,#REF!</definedName>
    <definedName name="Z_179EFDF3_A1B1_11D3_8FA9_0008C7809E09_.wvu.PrintTitles" hidden="1">#REF!,#REF!</definedName>
    <definedName name="Z_179EFDF4_A1B1_11D3_8FA9_0008C7809E09_.wvu.PrintArea" localSheetId="11" hidden="1">#REF!</definedName>
    <definedName name="Z_179EFDF4_A1B1_11D3_8FA9_0008C7809E09_.wvu.PrintArea" localSheetId="12" hidden="1">#REF!</definedName>
    <definedName name="Z_179EFDF4_A1B1_11D3_8FA9_0008C7809E09_.wvu.PrintArea" hidden="1">#REF!</definedName>
    <definedName name="Z_179EFDF4_A1B1_11D3_8FA9_0008C7809E09_.wvu.PrintTitles" localSheetId="11" hidden="1">#REF!,#REF!</definedName>
    <definedName name="Z_179EFDF4_A1B1_11D3_8FA9_0008C7809E09_.wvu.PrintTitles" localSheetId="12" hidden="1">#REF!,#REF!</definedName>
    <definedName name="Z_179EFDF4_A1B1_11D3_8FA9_0008C7809E09_.wvu.PrintTitles" hidden="1">#REF!,#REF!</definedName>
    <definedName name="Z_179EFDF5_A1B1_11D3_8FA9_0008C7809E09_.wvu.PrintArea" localSheetId="11" hidden="1">#REF!</definedName>
    <definedName name="Z_179EFDF5_A1B1_11D3_8FA9_0008C7809E09_.wvu.PrintArea" localSheetId="12" hidden="1">#REF!</definedName>
    <definedName name="Z_179EFDF5_A1B1_11D3_8FA9_0008C7809E09_.wvu.PrintArea" hidden="1">#REF!</definedName>
    <definedName name="Z_179EFDF5_A1B1_11D3_8FA9_0008C7809E09_.wvu.PrintTitles" localSheetId="11" hidden="1">#REF!,#REF!</definedName>
    <definedName name="Z_179EFDF5_A1B1_11D3_8FA9_0008C7809E09_.wvu.PrintTitles" localSheetId="12" hidden="1">#REF!,#REF!</definedName>
    <definedName name="Z_179EFDF5_A1B1_11D3_8FA9_0008C7809E09_.wvu.PrintTitles" hidden="1">#REF!,#REF!</definedName>
    <definedName name="Z_179EFDF6_A1B1_11D3_8FA9_0008C7809E09_.wvu.PrintArea" localSheetId="11" hidden="1">#REF!</definedName>
    <definedName name="Z_179EFDF6_A1B1_11D3_8FA9_0008C7809E09_.wvu.PrintArea" localSheetId="12" hidden="1">#REF!</definedName>
    <definedName name="Z_179EFDF6_A1B1_11D3_8FA9_0008C7809E09_.wvu.PrintArea" hidden="1">#REF!</definedName>
    <definedName name="Z_179EFDF6_A1B1_11D3_8FA9_0008C7809E09_.wvu.PrintTitles" localSheetId="11" hidden="1">#REF!,#REF!</definedName>
    <definedName name="Z_179EFDF6_A1B1_11D3_8FA9_0008C7809E09_.wvu.PrintTitles" localSheetId="12" hidden="1">#REF!,#REF!</definedName>
    <definedName name="Z_179EFDF6_A1B1_11D3_8FA9_0008C7809E09_.wvu.PrintTitles" hidden="1">#REF!,#REF!</definedName>
    <definedName name="Z_179EFDF7_A1B1_11D3_8FA9_0008C7809E09_.wvu.PrintArea" localSheetId="11" hidden="1">#REF!</definedName>
    <definedName name="Z_179EFDF7_A1B1_11D3_8FA9_0008C7809E09_.wvu.PrintArea" localSheetId="12" hidden="1">#REF!</definedName>
    <definedName name="Z_179EFDF7_A1B1_11D3_8FA9_0008C7809E09_.wvu.PrintArea" hidden="1">#REF!</definedName>
    <definedName name="Z_179EFDF7_A1B1_11D3_8FA9_0008C7809E09_.wvu.PrintTitles" localSheetId="11" hidden="1">#REF!,#REF!</definedName>
    <definedName name="Z_179EFDF7_A1B1_11D3_8FA9_0008C7809E09_.wvu.PrintTitles" localSheetId="12" hidden="1">#REF!,#REF!</definedName>
    <definedName name="Z_179EFDF7_A1B1_11D3_8FA9_0008C7809E09_.wvu.PrintTitles" hidden="1">#REF!,#REF!</definedName>
    <definedName name="Z_179EFDF8_A1B1_11D3_8FA9_0008C7809E09_.wvu.PrintArea" localSheetId="11" hidden="1">#REF!</definedName>
    <definedName name="Z_179EFDF8_A1B1_11D3_8FA9_0008C7809E09_.wvu.PrintArea" localSheetId="12" hidden="1">#REF!</definedName>
    <definedName name="Z_179EFDF8_A1B1_11D3_8FA9_0008C7809E09_.wvu.PrintArea" hidden="1">#REF!</definedName>
    <definedName name="Z_179EFDF8_A1B1_11D3_8FA9_0008C7809E09_.wvu.PrintTitles" localSheetId="11" hidden="1">#REF!,#REF!</definedName>
    <definedName name="Z_179EFDF8_A1B1_11D3_8FA9_0008C7809E09_.wvu.PrintTitles" localSheetId="12" hidden="1">#REF!,#REF!</definedName>
    <definedName name="Z_179EFDF8_A1B1_11D3_8FA9_0008C7809E09_.wvu.PrintTitles" hidden="1">#REF!,#REF!</definedName>
    <definedName name="Z_179EFDF9_A1B1_11D3_8FA9_0008C7809E09_.wvu.PrintArea" localSheetId="11" hidden="1">#REF!</definedName>
    <definedName name="Z_179EFDF9_A1B1_11D3_8FA9_0008C7809E09_.wvu.PrintArea" localSheetId="12" hidden="1">#REF!</definedName>
    <definedName name="Z_179EFDF9_A1B1_11D3_8FA9_0008C7809E09_.wvu.PrintArea" hidden="1">#REF!</definedName>
    <definedName name="Z_179EFDF9_A1B1_11D3_8FA9_0008C7809E09_.wvu.PrintTitles" localSheetId="11" hidden="1">#REF!,#REF!</definedName>
    <definedName name="Z_179EFDF9_A1B1_11D3_8FA9_0008C7809E09_.wvu.PrintTitles" localSheetId="12" hidden="1">#REF!,#REF!</definedName>
    <definedName name="Z_179EFDF9_A1B1_11D3_8FA9_0008C7809E09_.wvu.PrintTitles" hidden="1">#REF!,#REF!</definedName>
    <definedName name="Z_179EFDFA_A1B1_11D3_8FA9_0008C7809E09_.wvu.PrintArea" localSheetId="11" hidden="1">#REF!</definedName>
    <definedName name="Z_179EFDFA_A1B1_11D3_8FA9_0008C7809E09_.wvu.PrintArea" localSheetId="12" hidden="1">#REF!</definedName>
    <definedName name="Z_179EFDFA_A1B1_11D3_8FA9_0008C7809E09_.wvu.PrintArea" hidden="1">#REF!</definedName>
    <definedName name="Z_179EFDFA_A1B1_11D3_8FA9_0008C7809E09_.wvu.PrintTitles" localSheetId="11" hidden="1">#REF!,#REF!</definedName>
    <definedName name="Z_179EFDFA_A1B1_11D3_8FA9_0008C7809E09_.wvu.PrintTitles" localSheetId="12" hidden="1">#REF!,#REF!</definedName>
    <definedName name="Z_179EFDFA_A1B1_11D3_8FA9_0008C7809E09_.wvu.PrintTitles" hidden="1">#REF!,#REF!</definedName>
    <definedName name="Z_179EFDFB_A1B1_11D3_8FA9_0008C7809E09_.wvu.PrintArea" localSheetId="11" hidden="1">#REF!</definedName>
    <definedName name="Z_179EFDFB_A1B1_11D3_8FA9_0008C7809E09_.wvu.PrintArea" localSheetId="12" hidden="1">#REF!</definedName>
    <definedName name="Z_179EFDFB_A1B1_11D3_8FA9_0008C7809E09_.wvu.PrintArea" hidden="1">#REF!</definedName>
    <definedName name="Z_179EFDFB_A1B1_11D3_8FA9_0008C7809E09_.wvu.PrintTitles" localSheetId="11" hidden="1">#REF!,#REF!</definedName>
    <definedName name="Z_179EFDFB_A1B1_11D3_8FA9_0008C7809E09_.wvu.PrintTitles" localSheetId="12" hidden="1">#REF!,#REF!</definedName>
    <definedName name="Z_179EFDFB_A1B1_11D3_8FA9_0008C7809E09_.wvu.PrintTitles" hidden="1">#REF!,#REF!</definedName>
    <definedName name="Z_179EFDFC_A1B1_11D3_8FA9_0008C7809E09_.wvu.PrintArea" localSheetId="11" hidden="1">#REF!</definedName>
    <definedName name="Z_179EFDFC_A1B1_11D3_8FA9_0008C7809E09_.wvu.PrintArea" localSheetId="12" hidden="1">#REF!</definedName>
    <definedName name="Z_179EFDFC_A1B1_11D3_8FA9_0008C7809E09_.wvu.PrintArea" hidden="1">#REF!</definedName>
    <definedName name="Z_179EFDFC_A1B1_11D3_8FA9_0008C7809E09_.wvu.PrintTitles" localSheetId="11" hidden="1">#REF!,#REF!</definedName>
    <definedName name="Z_179EFDFC_A1B1_11D3_8FA9_0008C7809E09_.wvu.PrintTitles" localSheetId="12" hidden="1">#REF!,#REF!</definedName>
    <definedName name="Z_179EFDFC_A1B1_11D3_8FA9_0008C7809E09_.wvu.PrintTitles" hidden="1">#REF!,#REF!</definedName>
    <definedName name="Z_179EFDFD_A1B1_11D3_8FA9_0008C7809E09_.wvu.PrintArea" localSheetId="11" hidden="1">#REF!</definedName>
    <definedName name="Z_179EFDFD_A1B1_11D3_8FA9_0008C7809E09_.wvu.PrintArea" localSheetId="12" hidden="1">#REF!</definedName>
    <definedName name="Z_179EFDFD_A1B1_11D3_8FA9_0008C7809E09_.wvu.PrintArea" hidden="1">#REF!</definedName>
    <definedName name="Z_179EFDFD_A1B1_11D3_8FA9_0008C7809E09_.wvu.PrintTitles" localSheetId="11" hidden="1">#REF!,#REF!</definedName>
    <definedName name="Z_179EFDFD_A1B1_11D3_8FA9_0008C7809E09_.wvu.PrintTitles" localSheetId="12" hidden="1">#REF!,#REF!</definedName>
    <definedName name="Z_179EFDFD_A1B1_11D3_8FA9_0008C7809E09_.wvu.PrintTitles" hidden="1">#REF!,#REF!</definedName>
    <definedName name="Z_179EFDFE_A1B1_11D3_8FA9_0008C7809E09_.wvu.PrintArea" localSheetId="11" hidden="1">#REF!</definedName>
    <definedName name="Z_179EFDFE_A1B1_11D3_8FA9_0008C7809E09_.wvu.PrintArea" localSheetId="12" hidden="1">#REF!</definedName>
    <definedName name="Z_179EFDFE_A1B1_11D3_8FA9_0008C7809E09_.wvu.PrintArea" hidden="1">#REF!</definedName>
    <definedName name="Z_179EFDFE_A1B1_11D3_8FA9_0008C7809E09_.wvu.PrintTitles" localSheetId="11" hidden="1">#REF!,#REF!</definedName>
    <definedName name="Z_179EFDFE_A1B1_11D3_8FA9_0008C7809E09_.wvu.PrintTitles" localSheetId="12" hidden="1">#REF!,#REF!</definedName>
    <definedName name="Z_179EFDFE_A1B1_11D3_8FA9_0008C7809E09_.wvu.PrintTitles" hidden="1">#REF!,#REF!</definedName>
    <definedName name="Z_179EFDFF_A1B1_11D3_8FA9_0008C7809E09_.wvu.PrintArea" localSheetId="11" hidden="1">#REF!</definedName>
    <definedName name="Z_179EFDFF_A1B1_11D3_8FA9_0008C7809E09_.wvu.PrintArea" localSheetId="12" hidden="1">#REF!</definedName>
    <definedName name="Z_179EFDFF_A1B1_11D3_8FA9_0008C7809E09_.wvu.PrintArea" hidden="1">#REF!</definedName>
    <definedName name="Z_179EFDFF_A1B1_11D3_8FA9_0008C7809E09_.wvu.PrintTitles" localSheetId="11" hidden="1">#REF!,#REF!</definedName>
    <definedName name="Z_179EFDFF_A1B1_11D3_8FA9_0008C7809E09_.wvu.PrintTitles" localSheetId="12" hidden="1">#REF!,#REF!</definedName>
    <definedName name="Z_179EFDFF_A1B1_11D3_8FA9_0008C7809E09_.wvu.PrintTitles" hidden="1">#REF!,#REF!</definedName>
    <definedName name="Z_179EFE00_A1B1_11D3_8FA9_0008C7809E09_.wvu.PrintArea" localSheetId="11" hidden="1">#REF!</definedName>
    <definedName name="Z_179EFE00_A1B1_11D3_8FA9_0008C7809E09_.wvu.PrintArea" localSheetId="12" hidden="1">#REF!</definedName>
    <definedName name="Z_179EFE00_A1B1_11D3_8FA9_0008C7809E09_.wvu.PrintArea" hidden="1">#REF!</definedName>
    <definedName name="Z_179EFE00_A1B1_11D3_8FA9_0008C7809E09_.wvu.PrintTitles" localSheetId="11" hidden="1">#REF!,#REF!</definedName>
    <definedName name="Z_179EFE00_A1B1_11D3_8FA9_0008C7809E09_.wvu.PrintTitles" localSheetId="12" hidden="1">#REF!,#REF!</definedName>
    <definedName name="Z_179EFE00_A1B1_11D3_8FA9_0008C7809E09_.wvu.PrintTitles" hidden="1">#REF!,#REF!</definedName>
    <definedName name="Z_179EFE01_A1B1_11D3_8FA9_0008C7809E09_.wvu.PrintArea" localSheetId="11" hidden="1">#REF!</definedName>
    <definedName name="Z_179EFE01_A1B1_11D3_8FA9_0008C7809E09_.wvu.PrintArea" localSheetId="12" hidden="1">#REF!</definedName>
    <definedName name="Z_179EFE01_A1B1_11D3_8FA9_0008C7809E09_.wvu.PrintArea" hidden="1">#REF!</definedName>
    <definedName name="Z_179EFE01_A1B1_11D3_8FA9_0008C7809E09_.wvu.PrintTitles" localSheetId="11" hidden="1">#REF!,#REF!</definedName>
    <definedName name="Z_179EFE01_A1B1_11D3_8FA9_0008C7809E09_.wvu.PrintTitles" localSheetId="12" hidden="1">#REF!,#REF!</definedName>
    <definedName name="Z_179EFE01_A1B1_11D3_8FA9_0008C7809E09_.wvu.PrintTitles" hidden="1">#REF!,#REF!</definedName>
    <definedName name="Z_179EFE02_A1B1_11D3_8FA9_0008C7809E09_.wvu.PrintArea" localSheetId="11" hidden="1">#REF!</definedName>
    <definedName name="Z_179EFE02_A1B1_11D3_8FA9_0008C7809E09_.wvu.PrintArea" localSheetId="12" hidden="1">#REF!</definedName>
    <definedName name="Z_179EFE02_A1B1_11D3_8FA9_0008C7809E09_.wvu.PrintArea" hidden="1">#REF!</definedName>
    <definedName name="Z_179EFE02_A1B1_11D3_8FA9_0008C7809E09_.wvu.PrintTitles" localSheetId="11" hidden="1">#REF!,#REF!</definedName>
    <definedName name="Z_179EFE02_A1B1_11D3_8FA9_0008C7809E09_.wvu.PrintTitles" localSheetId="12" hidden="1">#REF!,#REF!</definedName>
    <definedName name="Z_179EFE02_A1B1_11D3_8FA9_0008C7809E09_.wvu.PrintTitles" hidden="1">#REF!,#REF!</definedName>
    <definedName name="Z_179EFE03_A1B1_11D3_8FA9_0008C7809E09_.wvu.PrintArea" localSheetId="11" hidden="1">#REF!</definedName>
    <definedName name="Z_179EFE03_A1B1_11D3_8FA9_0008C7809E09_.wvu.PrintArea" localSheetId="12" hidden="1">#REF!</definedName>
    <definedName name="Z_179EFE03_A1B1_11D3_8FA9_0008C7809E09_.wvu.PrintArea" hidden="1">#REF!</definedName>
    <definedName name="Z_179EFE03_A1B1_11D3_8FA9_0008C7809E09_.wvu.PrintTitles" localSheetId="11" hidden="1">#REF!,#REF!</definedName>
    <definedName name="Z_179EFE03_A1B1_11D3_8FA9_0008C7809E09_.wvu.PrintTitles" localSheetId="12" hidden="1">#REF!,#REF!</definedName>
    <definedName name="Z_179EFE03_A1B1_11D3_8FA9_0008C7809E09_.wvu.PrintTitles" hidden="1">#REF!,#REF!</definedName>
    <definedName name="Z_179EFE04_A1B1_11D3_8FA9_0008C7809E09_.wvu.PrintArea" localSheetId="11" hidden="1">#REF!</definedName>
    <definedName name="Z_179EFE04_A1B1_11D3_8FA9_0008C7809E09_.wvu.PrintArea" localSheetId="12" hidden="1">#REF!</definedName>
    <definedName name="Z_179EFE04_A1B1_11D3_8FA9_0008C7809E09_.wvu.PrintArea" hidden="1">#REF!</definedName>
    <definedName name="Z_179EFE04_A1B1_11D3_8FA9_0008C7809E09_.wvu.PrintTitles" localSheetId="11" hidden="1">#REF!,#REF!</definedName>
    <definedName name="Z_179EFE04_A1B1_11D3_8FA9_0008C7809E09_.wvu.PrintTitles" localSheetId="12" hidden="1">#REF!,#REF!</definedName>
    <definedName name="Z_179EFE04_A1B1_11D3_8FA9_0008C7809E09_.wvu.PrintTitles" hidden="1">#REF!,#REF!</definedName>
    <definedName name="Z_179EFE05_A1B1_11D3_8FA9_0008C7809E09_.wvu.PrintArea" localSheetId="11" hidden="1">#REF!</definedName>
    <definedName name="Z_179EFE05_A1B1_11D3_8FA9_0008C7809E09_.wvu.PrintArea" localSheetId="12" hidden="1">#REF!</definedName>
    <definedName name="Z_179EFE05_A1B1_11D3_8FA9_0008C7809E09_.wvu.PrintArea" hidden="1">#REF!</definedName>
    <definedName name="Z_179EFE05_A1B1_11D3_8FA9_0008C7809E09_.wvu.PrintTitles" localSheetId="11" hidden="1">#REF!,#REF!</definedName>
    <definedName name="Z_179EFE05_A1B1_11D3_8FA9_0008C7809E09_.wvu.PrintTitles" localSheetId="12" hidden="1">#REF!,#REF!</definedName>
    <definedName name="Z_179EFE05_A1B1_11D3_8FA9_0008C7809E09_.wvu.PrintTitles" hidden="1">#REF!,#REF!</definedName>
    <definedName name="Z_179EFE06_A1B1_11D3_8FA9_0008C7809E09_.wvu.PrintArea" localSheetId="11" hidden="1">#REF!</definedName>
    <definedName name="Z_179EFE06_A1B1_11D3_8FA9_0008C7809E09_.wvu.PrintArea" localSheetId="12" hidden="1">#REF!</definedName>
    <definedName name="Z_179EFE06_A1B1_11D3_8FA9_0008C7809E09_.wvu.PrintArea" hidden="1">#REF!</definedName>
    <definedName name="Z_179EFE06_A1B1_11D3_8FA9_0008C7809E09_.wvu.PrintTitles" localSheetId="11" hidden="1">#REF!,#REF!</definedName>
    <definedName name="Z_179EFE06_A1B1_11D3_8FA9_0008C7809E09_.wvu.PrintTitles" localSheetId="12" hidden="1">#REF!,#REF!</definedName>
    <definedName name="Z_179EFE06_A1B1_11D3_8FA9_0008C7809E09_.wvu.PrintTitles" hidden="1">#REF!,#REF!</definedName>
    <definedName name="Z_179EFE07_A1B1_11D3_8FA9_0008C7809E09_.wvu.PrintArea" localSheetId="11" hidden="1">#REF!</definedName>
    <definedName name="Z_179EFE07_A1B1_11D3_8FA9_0008C7809E09_.wvu.PrintArea" localSheetId="12" hidden="1">#REF!</definedName>
    <definedName name="Z_179EFE07_A1B1_11D3_8FA9_0008C7809E09_.wvu.PrintArea" hidden="1">#REF!</definedName>
    <definedName name="Z_179EFE07_A1B1_11D3_8FA9_0008C7809E09_.wvu.PrintTitles" localSheetId="11" hidden="1">#REF!,#REF!</definedName>
    <definedName name="Z_179EFE07_A1B1_11D3_8FA9_0008C7809E09_.wvu.PrintTitles" localSheetId="12" hidden="1">#REF!,#REF!</definedName>
    <definedName name="Z_179EFE07_A1B1_11D3_8FA9_0008C7809E09_.wvu.PrintTitles" hidden="1">#REF!,#REF!</definedName>
    <definedName name="Z_179EFE08_A1B1_11D3_8FA9_0008C7809E09_.wvu.PrintArea" localSheetId="11" hidden="1">#REF!</definedName>
    <definedName name="Z_179EFE08_A1B1_11D3_8FA9_0008C7809E09_.wvu.PrintArea" localSheetId="12" hidden="1">#REF!</definedName>
    <definedName name="Z_179EFE08_A1B1_11D3_8FA9_0008C7809E09_.wvu.PrintArea" hidden="1">#REF!</definedName>
    <definedName name="Z_179EFE08_A1B1_11D3_8FA9_0008C7809E09_.wvu.PrintTitles" localSheetId="11" hidden="1">#REF!,#REF!</definedName>
    <definedName name="Z_179EFE08_A1B1_11D3_8FA9_0008C7809E09_.wvu.PrintTitles" localSheetId="12" hidden="1">#REF!,#REF!</definedName>
    <definedName name="Z_179EFE08_A1B1_11D3_8FA9_0008C7809E09_.wvu.PrintTitles" hidden="1">#REF!,#REF!</definedName>
    <definedName name="Z_179EFE09_A1B1_11D3_8FA9_0008C7809E09_.wvu.PrintArea" localSheetId="11" hidden="1">#REF!</definedName>
    <definedName name="Z_179EFE09_A1B1_11D3_8FA9_0008C7809E09_.wvu.PrintArea" localSheetId="12" hidden="1">#REF!</definedName>
    <definedName name="Z_179EFE09_A1B1_11D3_8FA9_0008C7809E09_.wvu.PrintArea" hidden="1">#REF!</definedName>
    <definedName name="Z_179EFE09_A1B1_11D3_8FA9_0008C7809E09_.wvu.PrintTitles" localSheetId="11" hidden="1">#REF!,#REF!</definedName>
    <definedName name="Z_179EFE09_A1B1_11D3_8FA9_0008C7809E09_.wvu.PrintTitles" localSheetId="12" hidden="1">#REF!,#REF!</definedName>
    <definedName name="Z_179EFE09_A1B1_11D3_8FA9_0008C7809E09_.wvu.PrintTitles" hidden="1">#REF!,#REF!</definedName>
    <definedName name="Z_179EFE0A_A1B1_11D3_8FA9_0008C7809E09_.wvu.PrintArea" localSheetId="11" hidden="1">#REF!</definedName>
    <definedName name="Z_179EFE0A_A1B1_11D3_8FA9_0008C7809E09_.wvu.PrintArea" localSheetId="12" hidden="1">#REF!</definedName>
    <definedName name="Z_179EFE0A_A1B1_11D3_8FA9_0008C7809E09_.wvu.PrintArea" hidden="1">#REF!</definedName>
    <definedName name="Z_179EFE0A_A1B1_11D3_8FA9_0008C7809E09_.wvu.PrintTitles" localSheetId="11" hidden="1">#REF!,#REF!</definedName>
    <definedName name="Z_179EFE0A_A1B1_11D3_8FA9_0008C7809E09_.wvu.PrintTitles" localSheetId="12" hidden="1">#REF!,#REF!</definedName>
    <definedName name="Z_179EFE0A_A1B1_11D3_8FA9_0008C7809E09_.wvu.PrintTitles" hidden="1">#REF!,#REF!</definedName>
    <definedName name="Z_179EFE0B_A1B1_11D3_8FA9_0008C7809E09_.wvu.PrintArea" localSheetId="11" hidden="1">#REF!</definedName>
    <definedName name="Z_179EFE0B_A1B1_11D3_8FA9_0008C7809E09_.wvu.PrintArea" localSheetId="12" hidden="1">#REF!</definedName>
    <definedName name="Z_179EFE0B_A1B1_11D3_8FA9_0008C7809E09_.wvu.PrintArea" hidden="1">#REF!</definedName>
    <definedName name="Z_179EFE0B_A1B1_11D3_8FA9_0008C7809E09_.wvu.PrintTitles" localSheetId="11" hidden="1">#REF!,#REF!</definedName>
    <definedName name="Z_179EFE0B_A1B1_11D3_8FA9_0008C7809E09_.wvu.PrintTitles" localSheetId="12" hidden="1">#REF!,#REF!</definedName>
    <definedName name="Z_179EFE0B_A1B1_11D3_8FA9_0008C7809E09_.wvu.PrintTitles" hidden="1">#REF!,#REF!</definedName>
    <definedName name="Z_179EFE0C_A1B1_11D3_8FA9_0008C7809E09_.wvu.PrintArea" localSheetId="11" hidden="1">#REF!</definedName>
    <definedName name="Z_179EFE0C_A1B1_11D3_8FA9_0008C7809E09_.wvu.PrintArea" localSheetId="12" hidden="1">#REF!</definedName>
    <definedName name="Z_179EFE0C_A1B1_11D3_8FA9_0008C7809E09_.wvu.PrintArea" hidden="1">#REF!</definedName>
    <definedName name="Z_179EFE0C_A1B1_11D3_8FA9_0008C7809E09_.wvu.PrintTitles" localSheetId="11" hidden="1">#REF!,#REF!</definedName>
    <definedName name="Z_179EFE0C_A1B1_11D3_8FA9_0008C7809E09_.wvu.PrintTitles" localSheetId="12" hidden="1">#REF!,#REF!</definedName>
    <definedName name="Z_179EFE0C_A1B1_11D3_8FA9_0008C7809E09_.wvu.PrintTitles" hidden="1">#REF!,#REF!</definedName>
    <definedName name="Z_179EFE0D_A1B1_11D3_8FA9_0008C7809E09_.wvu.PrintArea" localSheetId="11" hidden="1">#REF!</definedName>
    <definedName name="Z_179EFE0D_A1B1_11D3_8FA9_0008C7809E09_.wvu.PrintArea" localSheetId="12" hidden="1">#REF!</definedName>
    <definedName name="Z_179EFE0D_A1B1_11D3_8FA9_0008C7809E09_.wvu.PrintArea" hidden="1">#REF!</definedName>
    <definedName name="Z_179EFE0D_A1B1_11D3_8FA9_0008C7809E09_.wvu.PrintTitles" localSheetId="11" hidden="1">#REF!,#REF!</definedName>
    <definedName name="Z_179EFE0D_A1B1_11D3_8FA9_0008C7809E09_.wvu.PrintTitles" localSheetId="12" hidden="1">#REF!,#REF!</definedName>
    <definedName name="Z_179EFE0D_A1B1_11D3_8FA9_0008C7809E09_.wvu.PrintTitles" hidden="1">#REF!,#REF!</definedName>
    <definedName name="Z_179EFE0E_A1B1_11D3_8FA9_0008C7809E09_.wvu.PrintArea" localSheetId="11" hidden="1">#REF!</definedName>
    <definedName name="Z_179EFE0E_A1B1_11D3_8FA9_0008C7809E09_.wvu.PrintArea" localSheetId="12" hidden="1">#REF!</definedName>
    <definedName name="Z_179EFE0E_A1B1_11D3_8FA9_0008C7809E09_.wvu.PrintArea" hidden="1">#REF!</definedName>
    <definedName name="Z_179EFE0E_A1B1_11D3_8FA9_0008C7809E09_.wvu.PrintTitles" localSheetId="11" hidden="1">#REF!,#REF!</definedName>
    <definedName name="Z_179EFE0E_A1B1_11D3_8FA9_0008C7809E09_.wvu.PrintTitles" localSheetId="12" hidden="1">#REF!,#REF!</definedName>
    <definedName name="Z_179EFE0E_A1B1_11D3_8FA9_0008C7809E09_.wvu.PrintTitles" hidden="1">#REF!,#REF!</definedName>
    <definedName name="Z_179EFE0F_A1B1_11D3_8FA9_0008C7809E09_.wvu.PrintArea" localSheetId="11" hidden="1">#REF!</definedName>
    <definedName name="Z_179EFE0F_A1B1_11D3_8FA9_0008C7809E09_.wvu.PrintArea" localSheetId="12" hidden="1">#REF!</definedName>
    <definedName name="Z_179EFE0F_A1B1_11D3_8FA9_0008C7809E09_.wvu.PrintArea" hidden="1">#REF!</definedName>
    <definedName name="Z_179EFE0F_A1B1_11D3_8FA9_0008C7809E09_.wvu.PrintTitles" localSheetId="11" hidden="1">#REF!,#REF!</definedName>
    <definedName name="Z_179EFE0F_A1B1_11D3_8FA9_0008C7809E09_.wvu.PrintTitles" localSheetId="12" hidden="1">#REF!,#REF!</definedName>
    <definedName name="Z_179EFE0F_A1B1_11D3_8FA9_0008C7809E09_.wvu.PrintTitles" hidden="1">#REF!,#REF!</definedName>
    <definedName name="Z_179EFE10_A1B1_11D3_8FA9_0008C7809E09_.wvu.PrintArea" localSheetId="11" hidden="1">#REF!</definedName>
    <definedName name="Z_179EFE10_A1B1_11D3_8FA9_0008C7809E09_.wvu.PrintArea" localSheetId="12" hidden="1">#REF!</definedName>
    <definedName name="Z_179EFE10_A1B1_11D3_8FA9_0008C7809E09_.wvu.PrintArea" hidden="1">#REF!</definedName>
    <definedName name="Z_179EFE10_A1B1_11D3_8FA9_0008C7809E09_.wvu.PrintTitles" localSheetId="11" hidden="1">#REF!,#REF!</definedName>
    <definedName name="Z_179EFE10_A1B1_11D3_8FA9_0008C7809E09_.wvu.PrintTitles" localSheetId="12" hidden="1">#REF!,#REF!</definedName>
    <definedName name="Z_179EFE10_A1B1_11D3_8FA9_0008C7809E09_.wvu.PrintTitles" hidden="1">#REF!,#REF!</definedName>
    <definedName name="Z_179EFE11_A1B1_11D3_8FA9_0008C7809E09_.wvu.PrintArea" localSheetId="11" hidden="1">#REF!</definedName>
    <definedName name="Z_179EFE11_A1B1_11D3_8FA9_0008C7809E09_.wvu.PrintArea" localSheetId="12" hidden="1">#REF!</definedName>
    <definedName name="Z_179EFE11_A1B1_11D3_8FA9_0008C7809E09_.wvu.PrintArea" hidden="1">#REF!</definedName>
    <definedName name="Z_179EFE11_A1B1_11D3_8FA9_0008C7809E09_.wvu.PrintTitles" localSheetId="11" hidden="1">#REF!,#REF!</definedName>
    <definedName name="Z_179EFE11_A1B1_11D3_8FA9_0008C7809E09_.wvu.PrintTitles" localSheetId="12" hidden="1">#REF!,#REF!</definedName>
    <definedName name="Z_179EFE11_A1B1_11D3_8FA9_0008C7809E09_.wvu.PrintTitles" hidden="1">#REF!,#REF!</definedName>
    <definedName name="Z_179EFE12_A1B1_11D3_8FA9_0008C7809E09_.wvu.PrintArea" localSheetId="11" hidden="1">#REF!</definedName>
    <definedName name="Z_179EFE12_A1B1_11D3_8FA9_0008C7809E09_.wvu.PrintArea" localSheetId="12" hidden="1">#REF!</definedName>
    <definedName name="Z_179EFE12_A1B1_11D3_8FA9_0008C7809E09_.wvu.PrintArea" hidden="1">#REF!</definedName>
    <definedName name="Z_179EFE12_A1B1_11D3_8FA9_0008C7809E09_.wvu.PrintTitles" localSheetId="11" hidden="1">#REF!,#REF!</definedName>
    <definedName name="Z_179EFE12_A1B1_11D3_8FA9_0008C7809E09_.wvu.PrintTitles" localSheetId="12" hidden="1">#REF!,#REF!</definedName>
    <definedName name="Z_179EFE12_A1B1_11D3_8FA9_0008C7809E09_.wvu.PrintTitles" hidden="1">#REF!,#REF!</definedName>
    <definedName name="Z_179EFE13_A1B1_11D3_8FA9_0008C7809E09_.wvu.PrintArea" localSheetId="11" hidden="1">#REF!</definedName>
    <definedName name="Z_179EFE13_A1B1_11D3_8FA9_0008C7809E09_.wvu.PrintArea" localSheetId="12" hidden="1">#REF!</definedName>
    <definedName name="Z_179EFE13_A1B1_11D3_8FA9_0008C7809E09_.wvu.PrintArea" hidden="1">#REF!</definedName>
    <definedName name="Z_179EFE13_A1B1_11D3_8FA9_0008C7809E09_.wvu.PrintTitles" localSheetId="11" hidden="1">#REF!,#REF!</definedName>
    <definedName name="Z_179EFE13_A1B1_11D3_8FA9_0008C7809E09_.wvu.PrintTitles" localSheetId="12" hidden="1">#REF!,#REF!</definedName>
    <definedName name="Z_179EFE13_A1B1_11D3_8FA9_0008C7809E09_.wvu.PrintTitles" hidden="1">#REF!,#REF!</definedName>
    <definedName name="Z_179EFE14_A1B1_11D3_8FA9_0008C7809E09_.wvu.PrintArea" localSheetId="11" hidden="1">#REF!</definedName>
    <definedName name="Z_179EFE14_A1B1_11D3_8FA9_0008C7809E09_.wvu.PrintArea" localSheetId="12" hidden="1">#REF!</definedName>
    <definedName name="Z_179EFE14_A1B1_11D3_8FA9_0008C7809E09_.wvu.PrintArea" hidden="1">#REF!</definedName>
    <definedName name="Z_179EFE14_A1B1_11D3_8FA9_0008C7809E09_.wvu.PrintTitles" localSheetId="11" hidden="1">#REF!,#REF!</definedName>
    <definedName name="Z_179EFE14_A1B1_11D3_8FA9_0008C7809E09_.wvu.PrintTitles" localSheetId="12" hidden="1">#REF!,#REF!</definedName>
    <definedName name="Z_179EFE14_A1B1_11D3_8FA9_0008C7809E09_.wvu.PrintTitles" hidden="1">#REF!,#REF!</definedName>
    <definedName name="Z_179EFE15_A1B1_11D3_8FA9_0008C7809E09_.wvu.PrintArea" localSheetId="11" hidden="1">#REF!</definedName>
    <definedName name="Z_179EFE15_A1B1_11D3_8FA9_0008C7809E09_.wvu.PrintArea" localSheetId="12" hidden="1">#REF!</definedName>
    <definedName name="Z_179EFE15_A1B1_11D3_8FA9_0008C7809E09_.wvu.PrintArea" hidden="1">#REF!</definedName>
    <definedName name="Z_179EFE15_A1B1_11D3_8FA9_0008C7809E09_.wvu.PrintTitles" localSheetId="11" hidden="1">#REF!,#REF!</definedName>
    <definedName name="Z_179EFE15_A1B1_11D3_8FA9_0008C7809E09_.wvu.PrintTitles" localSheetId="12" hidden="1">#REF!,#REF!</definedName>
    <definedName name="Z_179EFE15_A1B1_11D3_8FA9_0008C7809E09_.wvu.PrintTitles" hidden="1">#REF!,#REF!</definedName>
    <definedName name="Z_179EFE16_A1B1_11D3_8FA9_0008C7809E09_.wvu.PrintArea" localSheetId="11" hidden="1">#REF!</definedName>
    <definedName name="Z_179EFE16_A1B1_11D3_8FA9_0008C7809E09_.wvu.PrintArea" localSheetId="12" hidden="1">#REF!</definedName>
    <definedName name="Z_179EFE16_A1B1_11D3_8FA9_0008C7809E09_.wvu.PrintArea" hidden="1">#REF!</definedName>
    <definedName name="Z_179EFE16_A1B1_11D3_8FA9_0008C7809E09_.wvu.PrintTitles" localSheetId="11" hidden="1">#REF!,#REF!</definedName>
    <definedName name="Z_179EFE16_A1B1_11D3_8FA9_0008C7809E09_.wvu.PrintTitles" localSheetId="12" hidden="1">#REF!,#REF!</definedName>
    <definedName name="Z_179EFE16_A1B1_11D3_8FA9_0008C7809E09_.wvu.PrintTitles" hidden="1">#REF!,#REF!</definedName>
    <definedName name="Z_179EFE17_A1B1_11D3_8FA9_0008C7809E09_.wvu.PrintArea" localSheetId="11" hidden="1">#REF!</definedName>
    <definedName name="Z_179EFE17_A1B1_11D3_8FA9_0008C7809E09_.wvu.PrintArea" localSheetId="12" hidden="1">#REF!</definedName>
    <definedName name="Z_179EFE17_A1B1_11D3_8FA9_0008C7809E09_.wvu.PrintArea" hidden="1">#REF!</definedName>
    <definedName name="Z_179EFE17_A1B1_11D3_8FA9_0008C7809E09_.wvu.PrintTitles" localSheetId="11" hidden="1">#REF!,#REF!</definedName>
    <definedName name="Z_179EFE17_A1B1_11D3_8FA9_0008C7809E09_.wvu.PrintTitles" localSheetId="12" hidden="1">#REF!,#REF!</definedName>
    <definedName name="Z_179EFE17_A1B1_11D3_8FA9_0008C7809E09_.wvu.PrintTitles" hidden="1">#REF!,#REF!</definedName>
    <definedName name="Z_179EFE18_A1B1_11D3_8FA9_0008C7809E09_.wvu.PrintArea" localSheetId="11" hidden="1">#REF!</definedName>
    <definedName name="Z_179EFE18_A1B1_11D3_8FA9_0008C7809E09_.wvu.PrintArea" localSheetId="12" hidden="1">#REF!</definedName>
    <definedName name="Z_179EFE18_A1B1_11D3_8FA9_0008C7809E09_.wvu.PrintArea" hidden="1">#REF!</definedName>
    <definedName name="Z_179EFE18_A1B1_11D3_8FA9_0008C7809E09_.wvu.PrintTitles" localSheetId="11" hidden="1">#REF!,#REF!</definedName>
    <definedName name="Z_179EFE18_A1B1_11D3_8FA9_0008C7809E09_.wvu.PrintTitles" localSheetId="12" hidden="1">#REF!,#REF!</definedName>
    <definedName name="Z_179EFE18_A1B1_11D3_8FA9_0008C7809E09_.wvu.PrintTitles" hidden="1">#REF!,#REF!</definedName>
    <definedName name="Z_179EFE19_A1B1_11D3_8FA9_0008C7809E09_.wvu.PrintArea" localSheetId="11" hidden="1">#REF!</definedName>
    <definedName name="Z_179EFE19_A1B1_11D3_8FA9_0008C7809E09_.wvu.PrintArea" localSheetId="12" hidden="1">#REF!</definedName>
    <definedName name="Z_179EFE19_A1B1_11D3_8FA9_0008C7809E09_.wvu.PrintArea" hidden="1">#REF!</definedName>
    <definedName name="Z_179EFE19_A1B1_11D3_8FA9_0008C7809E09_.wvu.PrintTitles" localSheetId="11" hidden="1">#REF!,#REF!</definedName>
    <definedName name="Z_179EFE19_A1B1_11D3_8FA9_0008C7809E09_.wvu.PrintTitles" localSheetId="12" hidden="1">#REF!,#REF!</definedName>
    <definedName name="Z_179EFE19_A1B1_11D3_8FA9_0008C7809E09_.wvu.PrintTitles" hidden="1">#REF!,#REF!</definedName>
    <definedName name="Z_179EFE1A_A1B1_11D3_8FA9_0008C7809E09_.wvu.PrintArea" localSheetId="11" hidden="1">#REF!</definedName>
    <definedName name="Z_179EFE1A_A1B1_11D3_8FA9_0008C7809E09_.wvu.PrintArea" localSheetId="12" hidden="1">#REF!</definedName>
    <definedName name="Z_179EFE1A_A1B1_11D3_8FA9_0008C7809E09_.wvu.PrintArea" hidden="1">#REF!</definedName>
    <definedName name="Z_179EFE1A_A1B1_11D3_8FA9_0008C7809E09_.wvu.PrintTitles" localSheetId="11" hidden="1">#REF!,#REF!</definedName>
    <definedName name="Z_179EFE1A_A1B1_11D3_8FA9_0008C7809E09_.wvu.PrintTitles" localSheetId="12" hidden="1">#REF!,#REF!</definedName>
    <definedName name="Z_179EFE1A_A1B1_11D3_8FA9_0008C7809E09_.wvu.PrintTitles" hidden="1">#REF!,#REF!</definedName>
    <definedName name="Z_179EFE1B_A1B1_11D3_8FA9_0008C7809E09_.wvu.PrintArea" localSheetId="11" hidden="1">#REF!</definedName>
    <definedName name="Z_179EFE1B_A1B1_11D3_8FA9_0008C7809E09_.wvu.PrintArea" localSheetId="12" hidden="1">#REF!</definedName>
    <definedName name="Z_179EFE1B_A1B1_11D3_8FA9_0008C7809E09_.wvu.PrintArea" hidden="1">#REF!</definedName>
    <definedName name="Z_179EFE1B_A1B1_11D3_8FA9_0008C7809E09_.wvu.PrintTitles" localSheetId="11" hidden="1">#REF!,#REF!</definedName>
    <definedName name="Z_179EFE1B_A1B1_11D3_8FA9_0008C7809E09_.wvu.PrintTitles" localSheetId="12" hidden="1">#REF!,#REF!</definedName>
    <definedName name="Z_179EFE1B_A1B1_11D3_8FA9_0008C7809E09_.wvu.PrintTitles" hidden="1">#REF!,#REF!</definedName>
    <definedName name="Z_179EFE1C_A1B1_11D3_8FA9_0008C7809E09_.wvu.PrintArea" localSheetId="11" hidden="1">#REF!</definedName>
    <definedName name="Z_179EFE1C_A1B1_11D3_8FA9_0008C7809E09_.wvu.PrintArea" localSheetId="12" hidden="1">#REF!</definedName>
    <definedName name="Z_179EFE1C_A1B1_11D3_8FA9_0008C7809E09_.wvu.PrintArea" hidden="1">#REF!</definedName>
    <definedName name="Z_179EFE1C_A1B1_11D3_8FA9_0008C7809E09_.wvu.PrintTitles" localSheetId="11" hidden="1">#REF!,#REF!</definedName>
    <definedName name="Z_179EFE1C_A1B1_11D3_8FA9_0008C7809E09_.wvu.PrintTitles" localSheetId="12" hidden="1">#REF!,#REF!</definedName>
    <definedName name="Z_179EFE1C_A1B1_11D3_8FA9_0008C7809E09_.wvu.PrintTitles" hidden="1">#REF!,#REF!</definedName>
    <definedName name="Z_179EFE1D_A1B1_11D3_8FA9_0008C7809E09_.wvu.PrintArea" localSheetId="11" hidden="1">#REF!</definedName>
    <definedName name="Z_179EFE1D_A1B1_11D3_8FA9_0008C7809E09_.wvu.PrintArea" localSheetId="12" hidden="1">#REF!</definedName>
    <definedName name="Z_179EFE1D_A1B1_11D3_8FA9_0008C7809E09_.wvu.PrintArea" hidden="1">#REF!</definedName>
    <definedName name="Z_179EFE1D_A1B1_11D3_8FA9_0008C7809E09_.wvu.PrintTitles" localSheetId="11" hidden="1">#REF!,#REF!</definedName>
    <definedName name="Z_179EFE1D_A1B1_11D3_8FA9_0008C7809E09_.wvu.PrintTitles" localSheetId="12" hidden="1">#REF!,#REF!</definedName>
    <definedName name="Z_179EFE1D_A1B1_11D3_8FA9_0008C7809E09_.wvu.PrintTitles" hidden="1">#REF!,#REF!</definedName>
    <definedName name="Z_179EFE1E_A1B1_11D3_8FA9_0008C7809E09_.wvu.PrintArea" localSheetId="11" hidden="1">#REF!</definedName>
    <definedName name="Z_179EFE1E_A1B1_11D3_8FA9_0008C7809E09_.wvu.PrintArea" localSheetId="12" hidden="1">#REF!</definedName>
    <definedName name="Z_179EFE1E_A1B1_11D3_8FA9_0008C7809E09_.wvu.PrintArea" hidden="1">#REF!</definedName>
    <definedName name="Z_179EFE1E_A1B1_11D3_8FA9_0008C7809E09_.wvu.PrintTitles" localSheetId="11" hidden="1">#REF!,#REF!</definedName>
    <definedName name="Z_179EFE1E_A1B1_11D3_8FA9_0008C7809E09_.wvu.PrintTitles" localSheetId="12" hidden="1">#REF!,#REF!</definedName>
    <definedName name="Z_179EFE1E_A1B1_11D3_8FA9_0008C7809E09_.wvu.PrintTitles" hidden="1">#REF!,#REF!</definedName>
    <definedName name="Z_179EFE1F_A1B1_11D3_8FA9_0008C7809E09_.wvu.PrintArea" localSheetId="11" hidden="1">#REF!</definedName>
    <definedName name="Z_179EFE1F_A1B1_11D3_8FA9_0008C7809E09_.wvu.PrintArea" localSheetId="12" hidden="1">#REF!</definedName>
    <definedName name="Z_179EFE1F_A1B1_11D3_8FA9_0008C7809E09_.wvu.PrintArea" hidden="1">#REF!</definedName>
    <definedName name="Z_179EFE1F_A1B1_11D3_8FA9_0008C7809E09_.wvu.PrintTitles" localSheetId="11" hidden="1">#REF!,#REF!</definedName>
    <definedName name="Z_179EFE1F_A1B1_11D3_8FA9_0008C7809E09_.wvu.PrintTitles" localSheetId="12" hidden="1">#REF!,#REF!</definedName>
    <definedName name="Z_179EFE1F_A1B1_11D3_8FA9_0008C7809E09_.wvu.PrintTitles" hidden="1">#REF!,#REF!</definedName>
    <definedName name="Z_179EFE20_A1B1_11D3_8FA9_0008C7809E09_.wvu.PrintArea" localSheetId="11" hidden="1">#REF!</definedName>
    <definedName name="Z_179EFE20_A1B1_11D3_8FA9_0008C7809E09_.wvu.PrintArea" localSheetId="12" hidden="1">#REF!</definedName>
    <definedName name="Z_179EFE20_A1B1_11D3_8FA9_0008C7809E09_.wvu.PrintArea" hidden="1">#REF!</definedName>
    <definedName name="Z_179EFE20_A1B1_11D3_8FA9_0008C7809E09_.wvu.PrintTitles" localSheetId="11" hidden="1">#REF!,#REF!</definedName>
    <definedName name="Z_179EFE20_A1B1_11D3_8FA9_0008C7809E09_.wvu.PrintTitles" localSheetId="12" hidden="1">#REF!,#REF!</definedName>
    <definedName name="Z_179EFE20_A1B1_11D3_8FA9_0008C7809E09_.wvu.PrintTitles" hidden="1">#REF!,#REF!</definedName>
    <definedName name="Z_179EFE21_A1B1_11D3_8FA9_0008C7809E09_.wvu.PrintArea" localSheetId="11" hidden="1">#REF!</definedName>
    <definedName name="Z_179EFE21_A1B1_11D3_8FA9_0008C7809E09_.wvu.PrintArea" localSheetId="12" hidden="1">#REF!</definedName>
    <definedName name="Z_179EFE21_A1B1_11D3_8FA9_0008C7809E09_.wvu.PrintArea" hidden="1">#REF!</definedName>
    <definedName name="Z_179EFE21_A1B1_11D3_8FA9_0008C7809E09_.wvu.PrintTitles" localSheetId="11" hidden="1">#REF!,#REF!</definedName>
    <definedName name="Z_179EFE21_A1B1_11D3_8FA9_0008C7809E09_.wvu.PrintTitles" localSheetId="12" hidden="1">#REF!,#REF!</definedName>
    <definedName name="Z_179EFE21_A1B1_11D3_8FA9_0008C7809E09_.wvu.PrintTitles" hidden="1">#REF!,#REF!</definedName>
    <definedName name="Z_179EFE22_A1B1_11D3_8FA9_0008C7809E09_.wvu.PrintArea" localSheetId="11" hidden="1">#REF!</definedName>
    <definedName name="Z_179EFE22_A1B1_11D3_8FA9_0008C7809E09_.wvu.PrintArea" localSheetId="12" hidden="1">#REF!</definedName>
    <definedName name="Z_179EFE22_A1B1_11D3_8FA9_0008C7809E09_.wvu.PrintArea" hidden="1">#REF!</definedName>
    <definedName name="Z_179EFE22_A1B1_11D3_8FA9_0008C7809E09_.wvu.PrintTitles" localSheetId="11" hidden="1">#REF!,#REF!</definedName>
    <definedName name="Z_179EFE22_A1B1_11D3_8FA9_0008C7809E09_.wvu.PrintTitles" localSheetId="12" hidden="1">#REF!,#REF!</definedName>
    <definedName name="Z_179EFE22_A1B1_11D3_8FA9_0008C7809E09_.wvu.PrintTitles" hidden="1">#REF!,#REF!</definedName>
    <definedName name="Z_179EFE23_A1B1_11D3_8FA9_0008C7809E09_.wvu.PrintArea" localSheetId="11" hidden="1">#REF!</definedName>
    <definedName name="Z_179EFE23_A1B1_11D3_8FA9_0008C7809E09_.wvu.PrintArea" localSheetId="12" hidden="1">#REF!</definedName>
    <definedName name="Z_179EFE23_A1B1_11D3_8FA9_0008C7809E09_.wvu.PrintArea" hidden="1">#REF!</definedName>
    <definedName name="Z_179EFE23_A1B1_11D3_8FA9_0008C7809E09_.wvu.PrintTitles" localSheetId="11" hidden="1">#REF!,#REF!</definedName>
    <definedName name="Z_179EFE23_A1B1_11D3_8FA9_0008C7809E09_.wvu.PrintTitles" localSheetId="12" hidden="1">#REF!,#REF!</definedName>
    <definedName name="Z_179EFE23_A1B1_11D3_8FA9_0008C7809E09_.wvu.PrintTitles" hidden="1">#REF!,#REF!</definedName>
    <definedName name="Z_179EFE24_A1B1_11D3_8FA9_0008C7809E09_.wvu.PrintArea" localSheetId="11" hidden="1">#REF!</definedName>
    <definedName name="Z_179EFE24_A1B1_11D3_8FA9_0008C7809E09_.wvu.PrintArea" localSheetId="12" hidden="1">#REF!</definedName>
    <definedName name="Z_179EFE24_A1B1_11D3_8FA9_0008C7809E09_.wvu.PrintArea" hidden="1">#REF!</definedName>
    <definedName name="Z_179EFE24_A1B1_11D3_8FA9_0008C7809E09_.wvu.PrintTitles" localSheetId="11" hidden="1">#REF!,#REF!</definedName>
    <definedName name="Z_179EFE24_A1B1_11D3_8FA9_0008C7809E09_.wvu.PrintTitles" localSheetId="12" hidden="1">#REF!,#REF!</definedName>
    <definedName name="Z_179EFE24_A1B1_11D3_8FA9_0008C7809E09_.wvu.PrintTitles" hidden="1">#REF!,#REF!</definedName>
    <definedName name="Z_179EFE25_A1B1_11D3_8FA9_0008C7809E09_.wvu.PrintArea" localSheetId="11" hidden="1">#REF!</definedName>
    <definedName name="Z_179EFE25_A1B1_11D3_8FA9_0008C7809E09_.wvu.PrintArea" localSheetId="12" hidden="1">#REF!</definedName>
    <definedName name="Z_179EFE25_A1B1_11D3_8FA9_0008C7809E09_.wvu.PrintArea" hidden="1">#REF!</definedName>
    <definedName name="Z_179EFE25_A1B1_11D3_8FA9_0008C7809E09_.wvu.PrintTitles" localSheetId="11" hidden="1">#REF!,#REF!</definedName>
    <definedName name="Z_179EFE25_A1B1_11D3_8FA9_0008C7809E09_.wvu.PrintTitles" localSheetId="12" hidden="1">#REF!,#REF!</definedName>
    <definedName name="Z_179EFE25_A1B1_11D3_8FA9_0008C7809E09_.wvu.PrintTitles" hidden="1">#REF!,#REF!</definedName>
    <definedName name="Z_179EFE26_A1B1_11D3_8FA9_0008C7809E09_.wvu.PrintArea" localSheetId="11" hidden="1">#REF!</definedName>
    <definedName name="Z_179EFE26_A1B1_11D3_8FA9_0008C7809E09_.wvu.PrintArea" localSheetId="12" hidden="1">#REF!</definedName>
    <definedName name="Z_179EFE26_A1B1_11D3_8FA9_0008C7809E09_.wvu.PrintArea" hidden="1">#REF!</definedName>
    <definedName name="Z_179EFE26_A1B1_11D3_8FA9_0008C7809E09_.wvu.PrintTitles" localSheetId="11" hidden="1">#REF!,#REF!</definedName>
    <definedName name="Z_179EFE26_A1B1_11D3_8FA9_0008C7809E09_.wvu.PrintTitles" localSheetId="12" hidden="1">#REF!,#REF!</definedName>
    <definedName name="Z_179EFE26_A1B1_11D3_8FA9_0008C7809E09_.wvu.PrintTitles" hidden="1">#REF!,#REF!</definedName>
    <definedName name="Z_179EFE27_A1B1_11D3_8FA9_0008C7809E09_.wvu.PrintArea" localSheetId="11" hidden="1">#REF!</definedName>
    <definedName name="Z_179EFE27_A1B1_11D3_8FA9_0008C7809E09_.wvu.PrintArea" localSheetId="12" hidden="1">#REF!</definedName>
    <definedName name="Z_179EFE27_A1B1_11D3_8FA9_0008C7809E09_.wvu.PrintArea" hidden="1">#REF!</definedName>
    <definedName name="Z_179EFE27_A1B1_11D3_8FA9_0008C7809E09_.wvu.PrintTitles" localSheetId="11" hidden="1">#REF!,#REF!</definedName>
    <definedName name="Z_179EFE27_A1B1_11D3_8FA9_0008C7809E09_.wvu.PrintTitles" localSheetId="12" hidden="1">#REF!,#REF!</definedName>
    <definedName name="Z_179EFE27_A1B1_11D3_8FA9_0008C7809E09_.wvu.PrintTitles" hidden="1">#REF!,#REF!</definedName>
    <definedName name="Z_179EFE28_A1B1_11D3_8FA9_0008C7809E09_.wvu.PrintArea" localSheetId="11" hidden="1">#REF!</definedName>
    <definedName name="Z_179EFE28_A1B1_11D3_8FA9_0008C7809E09_.wvu.PrintArea" localSheetId="12" hidden="1">#REF!</definedName>
    <definedName name="Z_179EFE28_A1B1_11D3_8FA9_0008C7809E09_.wvu.PrintArea" hidden="1">#REF!</definedName>
    <definedName name="Z_179EFE28_A1B1_11D3_8FA9_0008C7809E09_.wvu.PrintTitles" localSheetId="11" hidden="1">#REF!,#REF!</definedName>
    <definedName name="Z_179EFE28_A1B1_11D3_8FA9_0008C7809E09_.wvu.PrintTitles" localSheetId="12" hidden="1">#REF!,#REF!</definedName>
    <definedName name="Z_179EFE28_A1B1_11D3_8FA9_0008C7809E09_.wvu.PrintTitles" hidden="1">#REF!,#REF!</definedName>
    <definedName name="Z_179EFE29_A1B1_11D3_8FA9_0008C7809E09_.wvu.PrintArea" localSheetId="11" hidden="1">#REF!</definedName>
    <definedName name="Z_179EFE29_A1B1_11D3_8FA9_0008C7809E09_.wvu.PrintArea" localSheetId="12" hidden="1">#REF!</definedName>
    <definedName name="Z_179EFE29_A1B1_11D3_8FA9_0008C7809E09_.wvu.PrintArea" hidden="1">#REF!</definedName>
    <definedName name="Z_179EFE29_A1B1_11D3_8FA9_0008C7809E09_.wvu.PrintTitles" localSheetId="11" hidden="1">#REF!,#REF!</definedName>
    <definedName name="Z_179EFE29_A1B1_11D3_8FA9_0008C7809E09_.wvu.PrintTitles" localSheetId="12" hidden="1">#REF!,#REF!</definedName>
    <definedName name="Z_179EFE29_A1B1_11D3_8FA9_0008C7809E09_.wvu.PrintTitles" hidden="1">#REF!,#REF!</definedName>
    <definedName name="Z_179EFE2A_A1B1_11D3_8FA9_0008C7809E09_.wvu.PrintArea" localSheetId="11" hidden="1">#REF!</definedName>
    <definedName name="Z_179EFE2A_A1B1_11D3_8FA9_0008C7809E09_.wvu.PrintArea" localSheetId="12" hidden="1">#REF!</definedName>
    <definedName name="Z_179EFE2A_A1B1_11D3_8FA9_0008C7809E09_.wvu.PrintArea" hidden="1">#REF!</definedName>
    <definedName name="Z_179EFE2A_A1B1_11D3_8FA9_0008C7809E09_.wvu.PrintTitles" localSheetId="11" hidden="1">#REF!,#REF!</definedName>
    <definedName name="Z_179EFE2A_A1B1_11D3_8FA9_0008C7809E09_.wvu.PrintTitles" localSheetId="12" hidden="1">#REF!,#REF!</definedName>
    <definedName name="Z_179EFE2A_A1B1_11D3_8FA9_0008C7809E09_.wvu.PrintTitles" hidden="1">#REF!,#REF!</definedName>
    <definedName name="Z_179EFE2B_A1B1_11D3_8FA9_0008C7809E09_.wvu.PrintArea" localSheetId="11" hidden="1">#REF!</definedName>
    <definedName name="Z_179EFE2B_A1B1_11D3_8FA9_0008C7809E09_.wvu.PrintArea" localSheetId="12" hidden="1">#REF!</definedName>
    <definedName name="Z_179EFE2B_A1B1_11D3_8FA9_0008C7809E09_.wvu.PrintArea" hidden="1">#REF!</definedName>
    <definedName name="Z_179EFE2B_A1B1_11D3_8FA9_0008C7809E09_.wvu.PrintTitles" localSheetId="11" hidden="1">#REF!,#REF!</definedName>
    <definedName name="Z_179EFE2B_A1B1_11D3_8FA9_0008C7809E09_.wvu.PrintTitles" localSheetId="12" hidden="1">#REF!,#REF!</definedName>
    <definedName name="Z_179EFE2B_A1B1_11D3_8FA9_0008C7809E09_.wvu.PrintTitles" hidden="1">#REF!,#REF!</definedName>
    <definedName name="Z_179EFE2C_A1B1_11D3_8FA9_0008C7809E09_.wvu.PrintArea" localSheetId="11" hidden="1">#REF!</definedName>
    <definedName name="Z_179EFE2C_A1B1_11D3_8FA9_0008C7809E09_.wvu.PrintArea" localSheetId="12" hidden="1">#REF!</definedName>
    <definedName name="Z_179EFE2C_A1B1_11D3_8FA9_0008C7809E09_.wvu.PrintArea" hidden="1">#REF!</definedName>
    <definedName name="Z_179EFE2C_A1B1_11D3_8FA9_0008C7809E09_.wvu.PrintTitles" localSheetId="11" hidden="1">#REF!,#REF!</definedName>
    <definedName name="Z_179EFE2C_A1B1_11D3_8FA9_0008C7809E09_.wvu.PrintTitles" localSheetId="12" hidden="1">#REF!,#REF!</definedName>
    <definedName name="Z_179EFE2C_A1B1_11D3_8FA9_0008C7809E09_.wvu.PrintTitles" hidden="1">#REF!,#REF!</definedName>
    <definedName name="Z_179EFE2D_A1B1_11D3_8FA9_0008C7809E09_.wvu.PrintArea" localSheetId="11" hidden="1">#REF!</definedName>
    <definedName name="Z_179EFE2D_A1B1_11D3_8FA9_0008C7809E09_.wvu.PrintArea" localSheetId="12" hidden="1">#REF!</definedName>
    <definedName name="Z_179EFE2D_A1B1_11D3_8FA9_0008C7809E09_.wvu.PrintArea" hidden="1">#REF!</definedName>
    <definedName name="Z_179EFE2D_A1B1_11D3_8FA9_0008C7809E09_.wvu.PrintTitles" localSheetId="11" hidden="1">#REF!,#REF!</definedName>
    <definedName name="Z_179EFE2D_A1B1_11D3_8FA9_0008C7809E09_.wvu.PrintTitles" localSheetId="12" hidden="1">#REF!,#REF!</definedName>
    <definedName name="Z_179EFE2D_A1B1_11D3_8FA9_0008C7809E09_.wvu.PrintTitles" hidden="1">#REF!,#REF!</definedName>
    <definedName name="Z_179EFE2E_A1B1_11D3_8FA9_0008C7809E09_.wvu.PrintArea" localSheetId="11" hidden="1">#REF!</definedName>
    <definedName name="Z_179EFE2E_A1B1_11D3_8FA9_0008C7809E09_.wvu.PrintArea" localSheetId="12" hidden="1">#REF!</definedName>
    <definedName name="Z_179EFE2E_A1B1_11D3_8FA9_0008C7809E09_.wvu.PrintArea" hidden="1">#REF!</definedName>
    <definedName name="Z_179EFE2E_A1B1_11D3_8FA9_0008C7809E09_.wvu.PrintTitles" localSheetId="11" hidden="1">#REF!,#REF!</definedName>
    <definedName name="Z_179EFE2E_A1B1_11D3_8FA9_0008C7809E09_.wvu.PrintTitles" localSheetId="12" hidden="1">#REF!,#REF!</definedName>
    <definedName name="Z_179EFE2E_A1B1_11D3_8FA9_0008C7809E09_.wvu.PrintTitles" hidden="1">#REF!,#REF!</definedName>
    <definedName name="Z_179EFE2F_A1B1_11D3_8FA9_0008C7809E09_.wvu.PrintArea" localSheetId="11" hidden="1">#REF!</definedName>
    <definedName name="Z_179EFE2F_A1B1_11D3_8FA9_0008C7809E09_.wvu.PrintArea" localSheetId="12" hidden="1">#REF!</definedName>
    <definedName name="Z_179EFE2F_A1B1_11D3_8FA9_0008C7809E09_.wvu.PrintArea" hidden="1">#REF!</definedName>
    <definedName name="Z_179EFE2F_A1B1_11D3_8FA9_0008C7809E09_.wvu.PrintTitles" localSheetId="11" hidden="1">#REF!</definedName>
    <definedName name="Z_179EFE2F_A1B1_11D3_8FA9_0008C7809E09_.wvu.PrintTitles" localSheetId="12" hidden="1">#REF!</definedName>
    <definedName name="Z_179EFE2F_A1B1_11D3_8FA9_0008C7809E09_.wvu.PrintTitles" hidden="1">#REF!</definedName>
    <definedName name="Z_179EFE30_A1B1_11D3_8FA9_0008C7809E09_.wvu.PrintArea" localSheetId="11" hidden="1">#REF!</definedName>
    <definedName name="Z_179EFE30_A1B1_11D3_8FA9_0008C7809E09_.wvu.PrintArea" localSheetId="12" hidden="1">#REF!</definedName>
    <definedName name="Z_179EFE30_A1B1_11D3_8FA9_0008C7809E09_.wvu.PrintArea" hidden="1">#REF!</definedName>
    <definedName name="Z_179EFE30_A1B1_11D3_8FA9_0008C7809E09_.wvu.PrintTitles" localSheetId="11" hidden="1">#REF!</definedName>
    <definedName name="Z_179EFE30_A1B1_11D3_8FA9_0008C7809E09_.wvu.PrintTitles" localSheetId="12" hidden="1">#REF!</definedName>
    <definedName name="Z_179EFE30_A1B1_11D3_8FA9_0008C7809E09_.wvu.PrintTitles" hidden="1">#REF!</definedName>
    <definedName name="Z_179EFE31_A1B1_11D3_8FA9_0008C7809E09_.wvu.PrintArea" localSheetId="11" hidden="1">#REF!</definedName>
    <definedName name="Z_179EFE31_A1B1_11D3_8FA9_0008C7809E09_.wvu.PrintArea" localSheetId="12" hidden="1">#REF!</definedName>
    <definedName name="Z_179EFE31_A1B1_11D3_8FA9_0008C7809E09_.wvu.PrintArea" hidden="1">#REF!</definedName>
    <definedName name="Z_179EFE31_A1B1_11D3_8FA9_0008C7809E09_.wvu.PrintTitles" localSheetId="11" hidden="1">#REF!</definedName>
    <definedName name="Z_179EFE31_A1B1_11D3_8FA9_0008C7809E09_.wvu.PrintTitles" localSheetId="12" hidden="1">#REF!</definedName>
    <definedName name="Z_179EFE31_A1B1_11D3_8FA9_0008C7809E09_.wvu.PrintTitles" hidden="1">#REF!</definedName>
    <definedName name="Z_179EFE32_A1B1_11D3_8FA9_0008C7809E09_.wvu.PrintArea" localSheetId="11" hidden="1">#REF!</definedName>
    <definedName name="Z_179EFE32_A1B1_11D3_8FA9_0008C7809E09_.wvu.PrintArea" localSheetId="12" hidden="1">#REF!</definedName>
    <definedName name="Z_179EFE32_A1B1_11D3_8FA9_0008C7809E09_.wvu.PrintArea" hidden="1">#REF!</definedName>
    <definedName name="Z_179EFE32_A1B1_11D3_8FA9_0008C7809E09_.wvu.PrintTitles" localSheetId="11" hidden="1">#REF!</definedName>
    <definedName name="Z_179EFE32_A1B1_11D3_8FA9_0008C7809E09_.wvu.PrintTitles" localSheetId="12" hidden="1">#REF!</definedName>
    <definedName name="Z_179EFE32_A1B1_11D3_8FA9_0008C7809E09_.wvu.PrintTitles" hidden="1">#REF!</definedName>
    <definedName name="Z_179EFE33_A1B1_11D3_8FA9_0008C7809E09_.wvu.PrintArea" localSheetId="11" hidden="1">#REF!</definedName>
    <definedName name="Z_179EFE33_A1B1_11D3_8FA9_0008C7809E09_.wvu.PrintArea" localSheetId="12" hidden="1">#REF!</definedName>
    <definedName name="Z_179EFE33_A1B1_11D3_8FA9_0008C7809E09_.wvu.PrintArea" hidden="1">#REF!</definedName>
    <definedName name="Z_179EFE33_A1B1_11D3_8FA9_0008C7809E09_.wvu.PrintTitles" localSheetId="11" hidden="1">#REF!</definedName>
    <definedName name="Z_179EFE33_A1B1_11D3_8FA9_0008C7809E09_.wvu.PrintTitles" localSheetId="12" hidden="1">#REF!</definedName>
    <definedName name="Z_179EFE33_A1B1_11D3_8FA9_0008C7809E09_.wvu.PrintTitles" hidden="1">#REF!</definedName>
    <definedName name="Z_179EFE34_A1B1_11D3_8FA9_0008C7809E09_.wvu.PrintArea" localSheetId="11" hidden="1">#REF!</definedName>
    <definedName name="Z_179EFE34_A1B1_11D3_8FA9_0008C7809E09_.wvu.PrintArea" localSheetId="12" hidden="1">#REF!</definedName>
    <definedName name="Z_179EFE34_A1B1_11D3_8FA9_0008C7809E09_.wvu.PrintArea" hidden="1">#REF!</definedName>
    <definedName name="Z_179EFE34_A1B1_11D3_8FA9_0008C7809E09_.wvu.PrintTitles" localSheetId="11" hidden="1">#REF!</definedName>
    <definedName name="Z_179EFE34_A1B1_11D3_8FA9_0008C7809E09_.wvu.PrintTitles" localSheetId="12" hidden="1">#REF!</definedName>
    <definedName name="Z_179EFE34_A1B1_11D3_8FA9_0008C7809E09_.wvu.PrintTitles" hidden="1">#REF!</definedName>
    <definedName name="Z_179EFE35_A1B1_11D3_8FA9_0008C7809E09_.wvu.PrintArea" localSheetId="11" hidden="1">#REF!</definedName>
    <definedName name="Z_179EFE35_A1B1_11D3_8FA9_0008C7809E09_.wvu.PrintArea" localSheetId="12" hidden="1">#REF!</definedName>
    <definedName name="Z_179EFE35_A1B1_11D3_8FA9_0008C7809E09_.wvu.PrintArea" hidden="1">#REF!</definedName>
    <definedName name="Z_179EFE35_A1B1_11D3_8FA9_0008C7809E09_.wvu.PrintTitles" localSheetId="11" hidden="1">#REF!</definedName>
    <definedName name="Z_179EFE35_A1B1_11D3_8FA9_0008C7809E09_.wvu.PrintTitles" localSheetId="12" hidden="1">#REF!</definedName>
    <definedName name="Z_179EFE35_A1B1_11D3_8FA9_0008C7809E09_.wvu.PrintTitles" hidden="1">#REF!</definedName>
    <definedName name="Z_179EFE36_A1B1_11D3_8FA9_0008C7809E09_.wvu.PrintArea" localSheetId="11" hidden="1">#REF!</definedName>
    <definedName name="Z_179EFE36_A1B1_11D3_8FA9_0008C7809E09_.wvu.PrintArea" localSheetId="12" hidden="1">#REF!</definedName>
    <definedName name="Z_179EFE36_A1B1_11D3_8FA9_0008C7809E09_.wvu.PrintArea" hidden="1">#REF!</definedName>
    <definedName name="Z_179EFE36_A1B1_11D3_8FA9_0008C7809E09_.wvu.PrintTitles" localSheetId="11" hidden="1">#REF!</definedName>
    <definedName name="Z_179EFE36_A1B1_11D3_8FA9_0008C7809E09_.wvu.PrintTitles" localSheetId="12" hidden="1">#REF!</definedName>
    <definedName name="Z_179EFE36_A1B1_11D3_8FA9_0008C7809E09_.wvu.PrintTitles" hidden="1">#REF!</definedName>
    <definedName name="Z_179EFE37_A1B1_11D3_8FA9_0008C7809E09_.wvu.PrintArea" localSheetId="11" hidden="1">#REF!</definedName>
    <definedName name="Z_179EFE37_A1B1_11D3_8FA9_0008C7809E09_.wvu.PrintArea" localSheetId="12" hidden="1">#REF!</definedName>
    <definedName name="Z_179EFE37_A1B1_11D3_8FA9_0008C7809E09_.wvu.PrintArea" hidden="1">#REF!</definedName>
    <definedName name="Z_179EFE37_A1B1_11D3_8FA9_0008C7809E09_.wvu.PrintTitles" localSheetId="11" hidden="1">#REF!</definedName>
    <definedName name="Z_179EFE37_A1B1_11D3_8FA9_0008C7809E09_.wvu.PrintTitles" localSheetId="12" hidden="1">#REF!</definedName>
    <definedName name="Z_179EFE37_A1B1_11D3_8FA9_0008C7809E09_.wvu.PrintTitles" hidden="1">#REF!</definedName>
    <definedName name="Z_179EFE38_A1B1_11D3_8FA9_0008C7809E09_.wvu.PrintArea" localSheetId="11" hidden="1">#REF!</definedName>
    <definedName name="Z_179EFE38_A1B1_11D3_8FA9_0008C7809E09_.wvu.PrintArea" localSheetId="12" hidden="1">#REF!</definedName>
    <definedName name="Z_179EFE38_A1B1_11D3_8FA9_0008C7809E09_.wvu.PrintArea" hidden="1">#REF!</definedName>
    <definedName name="Z_179EFE38_A1B1_11D3_8FA9_0008C7809E09_.wvu.PrintTitles" localSheetId="11" hidden="1">#REF!</definedName>
    <definedName name="Z_179EFE38_A1B1_11D3_8FA9_0008C7809E09_.wvu.PrintTitles" localSheetId="12" hidden="1">#REF!</definedName>
    <definedName name="Z_179EFE38_A1B1_11D3_8FA9_0008C7809E09_.wvu.PrintTitles" hidden="1">#REF!</definedName>
    <definedName name="Z_179EFE39_A1B1_11D3_8FA9_0008C7809E09_.wvu.PrintArea" localSheetId="11" hidden="1">#REF!</definedName>
    <definedName name="Z_179EFE39_A1B1_11D3_8FA9_0008C7809E09_.wvu.PrintArea" localSheetId="12" hidden="1">#REF!</definedName>
    <definedName name="Z_179EFE39_A1B1_11D3_8FA9_0008C7809E09_.wvu.PrintArea" hidden="1">#REF!</definedName>
    <definedName name="Z_179EFE39_A1B1_11D3_8FA9_0008C7809E09_.wvu.PrintTitles" localSheetId="11" hidden="1">#REF!</definedName>
    <definedName name="Z_179EFE39_A1B1_11D3_8FA9_0008C7809E09_.wvu.PrintTitles" localSheetId="12" hidden="1">#REF!</definedName>
    <definedName name="Z_179EFE39_A1B1_11D3_8FA9_0008C7809E09_.wvu.PrintTitles" hidden="1">#REF!</definedName>
    <definedName name="Z_179EFE3A_A1B1_11D3_8FA9_0008C7809E09_.wvu.PrintArea" localSheetId="11" hidden="1">#REF!</definedName>
    <definedName name="Z_179EFE3A_A1B1_11D3_8FA9_0008C7809E09_.wvu.PrintArea" localSheetId="12" hidden="1">#REF!</definedName>
    <definedName name="Z_179EFE3A_A1B1_11D3_8FA9_0008C7809E09_.wvu.PrintArea" hidden="1">#REF!</definedName>
    <definedName name="Z_179EFE3A_A1B1_11D3_8FA9_0008C7809E09_.wvu.PrintTitles" localSheetId="11" hidden="1">#REF!</definedName>
    <definedName name="Z_179EFE3A_A1B1_11D3_8FA9_0008C7809E09_.wvu.PrintTitles" localSheetId="12" hidden="1">#REF!</definedName>
    <definedName name="Z_179EFE3A_A1B1_11D3_8FA9_0008C7809E09_.wvu.PrintTitles" hidden="1">#REF!</definedName>
    <definedName name="Z_179EFE3B_A1B1_11D3_8FA9_0008C7809E09_.wvu.PrintArea" localSheetId="11" hidden="1">#REF!</definedName>
    <definedName name="Z_179EFE3B_A1B1_11D3_8FA9_0008C7809E09_.wvu.PrintArea" localSheetId="12" hidden="1">#REF!</definedName>
    <definedName name="Z_179EFE3B_A1B1_11D3_8FA9_0008C7809E09_.wvu.PrintArea" hidden="1">#REF!</definedName>
    <definedName name="Z_179EFE3B_A1B1_11D3_8FA9_0008C7809E09_.wvu.PrintTitles" localSheetId="11" hidden="1">#REF!</definedName>
    <definedName name="Z_179EFE3B_A1B1_11D3_8FA9_0008C7809E09_.wvu.PrintTitles" localSheetId="12" hidden="1">#REF!</definedName>
    <definedName name="Z_179EFE3B_A1B1_11D3_8FA9_0008C7809E09_.wvu.PrintTitles" hidden="1">#REF!</definedName>
    <definedName name="Z_179EFE3C_A1B1_11D3_8FA9_0008C7809E09_.wvu.PrintArea" localSheetId="11" hidden="1">#REF!</definedName>
    <definedName name="Z_179EFE3C_A1B1_11D3_8FA9_0008C7809E09_.wvu.PrintArea" localSheetId="12" hidden="1">#REF!</definedName>
    <definedName name="Z_179EFE3C_A1B1_11D3_8FA9_0008C7809E09_.wvu.PrintArea" hidden="1">#REF!</definedName>
    <definedName name="Z_179EFE3C_A1B1_11D3_8FA9_0008C7809E09_.wvu.PrintTitles" localSheetId="11" hidden="1">#REF!,#REF!</definedName>
    <definedName name="Z_179EFE3C_A1B1_11D3_8FA9_0008C7809E09_.wvu.PrintTitles" localSheetId="12" hidden="1">#REF!,#REF!</definedName>
    <definedName name="Z_179EFE3C_A1B1_11D3_8FA9_0008C7809E09_.wvu.PrintTitles" hidden="1">#REF!,#REF!</definedName>
    <definedName name="Z_179EFE3D_A1B1_11D3_8FA9_0008C7809E09_.wvu.PrintArea" localSheetId="11" hidden="1">#REF!</definedName>
    <definedName name="Z_179EFE3D_A1B1_11D3_8FA9_0008C7809E09_.wvu.PrintArea" localSheetId="12" hidden="1">#REF!</definedName>
    <definedName name="Z_179EFE3D_A1B1_11D3_8FA9_0008C7809E09_.wvu.PrintArea" hidden="1">#REF!</definedName>
    <definedName name="Z_179EFE3D_A1B1_11D3_8FA9_0008C7809E09_.wvu.PrintTitles" localSheetId="11" hidden="1">#REF!,#REF!</definedName>
    <definedName name="Z_179EFE3D_A1B1_11D3_8FA9_0008C7809E09_.wvu.PrintTitles" localSheetId="12" hidden="1">#REF!,#REF!</definedName>
    <definedName name="Z_179EFE3D_A1B1_11D3_8FA9_0008C7809E09_.wvu.PrintTitles" hidden="1">#REF!,#REF!</definedName>
    <definedName name="Z_179EFE3E_A1B1_11D3_8FA9_0008C7809E09_.wvu.PrintArea" localSheetId="11" hidden="1">#REF!</definedName>
    <definedName name="Z_179EFE3E_A1B1_11D3_8FA9_0008C7809E09_.wvu.PrintArea" localSheetId="12" hidden="1">#REF!</definedName>
    <definedName name="Z_179EFE3E_A1B1_11D3_8FA9_0008C7809E09_.wvu.PrintArea" hidden="1">#REF!</definedName>
    <definedName name="Z_179EFE3E_A1B1_11D3_8FA9_0008C7809E09_.wvu.PrintTitles" localSheetId="11" hidden="1">#REF!,#REF!</definedName>
    <definedName name="Z_179EFE3E_A1B1_11D3_8FA9_0008C7809E09_.wvu.PrintTitles" localSheetId="12" hidden="1">#REF!,#REF!</definedName>
    <definedName name="Z_179EFE3E_A1B1_11D3_8FA9_0008C7809E09_.wvu.PrintTitles" hidden="1">#REF!,#REF!</definedName>
    <definedName name="Z_179EFE3F_A1B1_11D3_8FA9_0008C7809E09_.wvu.PrintArea" localSheetId="11" hidden="1">#REF!</definedName>
    <definedName name="Z_179EFE3F_A1B1_11D3_8FA9_0008C7809E09_.wvu.PrintArea" localSheetId="12" hidden="1">#REF!</definedName>
    <definedName name="Z_179EFE3F_A1B1_11D3_8FA9_0008C7809E09_.wvu.PrintArea" hidden="1">#REF!</definedName>
    <definedName name="Z_179EFE3F_A1B1_11D3_8FA9_0008C7809E09_.wvu.PrintTitles" localSheetId="11" hidden="1">#REF!,#REF!</definedName>
    <definedName name="Z_179EFE3F_A1B1_11D3_8FA9_0008C7809E09_.wvu.PrintTitles" localSheetId="12" hidden="1">#REF!,#REF!</definedName>
    <definedName name="Z_179EFE3F_A1B1_11D3_8FA9_0008C7809E09_.wvu.PrintTitles" hidden="1">#REF!,#REF!</definedName>
    <definedName name="Z_179EFE40_A1B1_11D3_8FA9_0008C7809E09_.wvu.PrintArea" localSheetId="11" hidden="1">#REF!</definedName>
    <definedName name="Z_179EFE40_A1B1_11D3_8FA9_0008C7809E09_.wvu.PrintArea" localSheetId="12" hidden="1">#REF!</definedName>
    <definedName name="Z_179EFE40_A1B1_11D3_8FA9_0008C7809E09_.wvu.PrintArea" hidden="1">#REF!</definedName>
    <definedName name="Z_179EFE40_A1B1_11D3_8FA9_0008C7809E09_.wvu.PrintTitles" localSheetId="11" hidden="1">#REF!,#REF!</definedName>
    <definedName name="Z_179EFE40_A1B1_11D3_8FA9_0008C7809E09_.wvu.PrintTitles" localSheetId="12" hidden="1">#REF!,#REF!</definedName>
    <definedName name="Z_179EFE40_A1B1_11D3_8FA9_0008C7809E09_.wvu.PrintTitles" hidden="1">#REF!,#REF!</definedName>
    <definedName name="Z_179EFE41_A1B1_11D3_8FA9_0008C7809E09_.wvu.PrintArea" localSheetId="11" hidden="1">#REF!</definedName>
    <definedName name="Z_179EFE41_A1B1_11D3_8FA9_0008C7809E09_.wvu.PrintArea" localSheetId="12" hidden="1">#REF!</definedName>
    <definedName name="Z_179EFE41_A1B1_11D3_8FA9_0008C7809E09_.wvu.PrintArea" hidden="1">#REF!</definedName>
    <definedName name="Z_179EFE41_A1B1_11D3_8FA9_0008C7809E09_.wvu.PrintTitles" localSheetId="11" hidden="1">#REF!,#REF!</definedName>
    <definedName name="Z_179EFE41_A1B1_11D3_8FA9_0008C7809E09_.wvu.PrintTitles" localSheetId="12" hidden="1">#REF!,#REF!</definedName>
    <definedName name="Z_179EFE41_A1B1_11D3_8FA9_0008C7809E09_.wvu.PrintTitles" hidden="1">#REF!,#REF!</definedName>
    <definedName name="Z_179EFE42_A1B1_11D3_8FA9_0008C7809E09_.wvu.PrintArea" localSheetId="11" hidden="1">#REF!</definedName>
    <definedName name="Z_179EFE42_A1B1_11D3_8FA9_0008C7809E09_.wvu.PrintArea" localSheetId="12" hidden="1">#REF!</definedName>
    <definedName name="Z_179EFE42_A1B1_11D3_8FA9_0008C7809E09_.wvu.PrintArea" hidden="1">#REF!</definedName>
    <definedName name="Z_179EFE42_A1B1_11D3_8FA9_0008C7809E09_.wvu.PrintTitles" localSheetId="11" hidden="1">#REF!,#REF!</definedName>
    <definedName name="Z_179EFE42_A1B1_11D3_8FA9_0008C7809E09_.wvu.PrintTitles" localSheetId="12" hidden="1">#REF!,#REF!</definedName>
    <definedName name="Z_179EFE42_A1B1_11D3_8FA9_0008C7809E09_.wvu.PrintTitles" hidden="1">#REF!,#REF!</definedName>
    <definedName name="Z_179EFE43_A1B1_11D3_8FA9_0008C7809E09_.wvu.PrintArea" localSheetId="11" hidden="1">#REF!</definedName>
    <definedName name="Z_179EFE43_A1B1_11D3_8FA9_0008C7809E09_.wvu.PrintArea" localSheetId="12" hidden="1">#REF!</definedName>
    <definedName name="Z_179EFE43_A1B1_11D3_8FA9_0008C7809E09_.wvu.PrintArea" hidden="1">#REF!</definedName>
    <definedName name="Z_179EFE43_A1B1_11D3_8FA9_0008C7809E09_.wvu.PrintTitles" localSheetId="11" hidden="1">#REF!,#REF!</definedName>
    <definedName name="Z_179EFE43_A1B1_11D3_8FA9_0008C7809E09_.wvu.PrintTitles" localSheetId="12" hidden="1">#REF!,#REF!</definedName>
    <definedName name="Z_179EFE43_A1B1_11D3_8FA9_0008C7809E09_.wvu.PrintTitles" hidden="1">#REF!,#REF!</definedName>
    <definedName name="Z_179EFE44_A1B1_11D3_8FA9_0008C7809E09_.wvu.PrintArea" localSheetId="11" hidden="1">#REF!</definedName>
    <definedName name="Z_179EFE44_A1B1_11D3_8FA9_0008C7809E09_.wvu.PrintArea" localSheetId="12" hidden="1">#REF!</definedName>
    <definedName name="Z_179EFE44_A1B1_11D3_8FA9_0008C7809E09_.wvu.PrintArea" hidden="1">#REF!</definedName>
    <definedName name="Z_179EFE44_A1B1_11D3_8FA9_0008C7809E09_.wvu.PrintTitles" localSheetId="11" hidden="1">#REF!,#REF!</definedName>
    <definedName name="Z_179EFE44_A1B1_11D3_8FA9_0008C7809E09_.wvu.PrintTitles" localSheetId="12" hidden="1">#REF!,#REF!</definedName>
    <definedName name="Z_179EFE44_A1B1_11D3_8FA9_0008C7809E09_.wvu.PrintTitles" hidden="1">#REF!,#REF!</definedName>
    <definedName name="Z_179EFE45_A1B1_11D3_8FA9_0008C7809E09_.wvu.PrintArea" localSheetId="11" hidden="1">#REF!</definedName>
    <definedName name="Z_179EFE45_A1B1_11D3_8FA9_0008C7809E09_.wvu.PrintArea" localSheetId="12" hidden="1">#REF!</definedName>
    <definedName name="Z_179EFE45_A1B1_11D3_8FA9_0008C7809E09_.wvu.PrintArea" hidden="1">#REF!</definedName>
    <definedName name="Z_179EFE45_A1B1_11D3_8FA9_0008C7809E09_.wvu.PrintTitles" localSheetId="11" hidden="1">#REF!,#REF!</definedName>
    <definedName name="Z_179EFE45_A1B1_11D3_8FA9_0008C7809E09_.wvu.PrintTitles" localSheetId="12" hidden="1">#REF!,#REF!</definedName>
    <definedName name="Z_179EFE45_A1B1_11D3_8FA9_0008C7809E09_.wvu.PrintTitles" hidden="1">#REF!,#REF!</definedName>
    <definedName name="Z_179EFE46_A1B1_11D3_8FA9_0008C7809E09_.wvu.PrintArea" localSheetId="11" hidden="1">#REF!</definedName>
    <definedName name="Z_179EFE46_A1B1_11D3_8FA9_0008C7809E09_.wvu.PrintArea" localSheetId="12" hidden="1">#REF!</definedName>
    <definedName name="Z_179EFE46_A1B1_11D3_8FA9_0008C7809E09_.wvu.PrintArea" hidden="1">#REF!</definedName>
    <definedName name="Z_179EFE46_A1B1_11D3_8FA9_0008C7809E09_.wvu.PrintTitles" localSheetId="11" hidden="1">#REF!,#REF!</definedName>
    <definedName name="Z_179EFE46_A1B1_11D3_8FA9_0008C7809E09_.wvu.PrintTitles" localSheetId="12" hidden="1">#REF!,#REF!</definedName>
    <definedName name="Z_179EFE46_A1B1_11D3_8FA9_0008C7809E09_.wvu.PrintTitles" hidden="1">#REF!,#REF!</definedName>
    <definedName name="Z_179EFE47_A1B1_11D3_8FA9_0008C7809E09_.wvu.PrintArea" localSheetId="11" hidden="1">#REF!</definedName>
    <definedName name="Z_179EFE47_A1B1_11D3_8FA9_0008C7809E09_.wvu.PrintArea" localSheetId="12" hidden="1">#REF!</definedName>
    <definedName name="Z_179EFE47_A1B1_11D3_8FA9_0008C7809E09_.wvu.PrintArea" hidden="1">#REF!</definedName>
    <definedName name="Z_179EFE47_A1B1_11D3_8FA9_0008C7809E09_.wvu.PrintTitles" localSheetId="11" hidden="1">#REF!,#REF!</definedName>
    <definedName name="Z_179EFE47_A1B1_11D3_8FA9_0008C7809E09_.wvu.PrintTitles" localSheetId="12" hidden="1">#REF!,#REF!</definedName>
    <definedName name="Z_179EFE47_A1B1_11D3_8FA9_0008C7809E09_.wvu.PrintTitles" hidden="1">#REF!,#REF!</definedName>
    <definedName name="Z_179EFE48_A1B1_11D3_8FA9_0008C7809E09_.wvu.PrintArea" localSheetId="11" hidden="1">#REF!</definedName>
    <definedName name="Z_179EFE48_A1B1_11D3_8FA9_0008C7809E09_.wvu.PrintArea" localSheetId="12" hidden="1">#REF!</definedName>
    <definedName name="Z_179EFE48_A1B1_11D3_8FA9_0008C7809E09_.wvu.PrintArea" hidden="1">#REF!</definedName>
    <definedName name="Z_179EFE48_A1B1_11D3_8FA9_0008C7809E09_.wvu.PrintTitles" localSheetId="11" hidden="1">#REF!,#REF!</definedName>
    <definedName name="Z_179EFE48_A1B1_11D3_8FA9_0008C7809E09_.wvu.PrintTitles" localSheetId="12" hidden="1">#REF!,#REF!</definedName>
    <definedName name="Z_179EFE48_A1B1_11D3_8FA9_0008C7809E09_.wvu.PrintTitles" hidden="1">#REF!,#REF!</definedName>
    <definedName name="Z_179EFE49_A1B1_11D3_8FA9_0008C7809E09_.wvu.PrintArea" localSheetId="11" hidden="1">#REF!</definedName>
    <definedName name="Z_179EFE49_A1B1_11D3_8FA9_0008C7809E09_.wvu.PrintArea" localSheetId="12" hidden="1">#REF!</definedName>
    <definedName name="Z_179EFE49_A1B1_11D3_8FA9_0008C7809E09_.wvu.PrintArea" hidden="1">#REF!</definedName>
    <definedName name="Z_179EFE49_A1B1_11D3_8FA9_0008C7809E09_.wvu.PrintTitles" localSheetId="11" hidden="1">#REF!,#REF!</definedName>
    <definedName name="Z_179EFE49_A1B1_11D3_8FA9_0008C7809E09_.wvu.PrintTitles" localSheetId="12" hidden="1">#REF!,#REF!</definedName>
    <definedName name="Z_179EFE49_A1B1_11D3_8FA9_0008C7809E09_.wvu.PrintTitles" hidden="1">#REF!,#REF!</definedName>
    <definedName name="Z_179EFE4A_A1B1_11D3_8FA9_0008C7809E09_.wvu.PrintArea" localSheetId="11" hidden="1">#REF!</definedName>
    <definedName name="Z_179EFE4A_A1B1_11D3_8FA9_0008C7809E09_.wvu.PrintArea" localSheetId="12" hidden="1">#REF!</definedName>
    <definedName name="Z_179EFE4A_A1B1_11D3_8FA9_0008C7809E09_.wvu.PrintArea" hidden="1">#REF!</definedName>
    <definedName name="Z_179EFE4A_A1B1_11D3_8FA9_0008C7809E09_.wvu.PrintTitles" localSheetId="11" hidden="1">#REF!,#REF!</definedName>
    <definedName name="Z_179EFE4A_A1B1_11D3_8FA9_0008C7809E09_.wvu.PrintTitles" localSheetId="12" hidden="1">#REF!,#REF!</definedName>
    <definedName name="Z_179EFE4A_A1B1_11D3_8FA9_0008C7809E09_.wvu.PrintTitles" hidden="1">#REF!,#REF!</definedName>
    <definedName name="Z_179EFE4B_A1B1_11D3_8FA9_0008C7809E09_.wvu.PrintArea" localSheetId="11" hidden="1">#REF!</definedName>
    <definedName name="Z_179EFE4B_A1B1_11D3_8FA9_0008C7809E09_.wvu.PrintArea" localSheetId="12" hidden="1">#REF!</definedName>
    <definedName name="Z_179EFE4B_A1B1_11D3_8FA9_0008C7809E09_.wvu.PrintArea" hidden="1">#REF!</definedName>
    <definedName name="Z_179EFE4B_A1B1_11D3_8FA9_0008C7809E09_.wvu.PrintTitles" localSheetId="11" hidden="1">#REF!,#REF!</definedName>
    <definedName name="Z_179EFE4B_A1B1_11D3_8FA9_0008C7809E09_.wvu.PrintTitles" localSheetId="12" hidden="1">#REF!,#REF!</definedName>
    <definedName name="Z_179EFE4B_A1B1_11D3_8FA9_0008C7809E09_.wvu.PrintTitles" hidden="1">#REF!,#REF!</definedName>
    <definedName name="Z_179EFE4C_A1B1_11D3_8FA9_0008C7809E09_.wvu.PrintArea" localSheetId="11" hidden="1">#REF!</definedName>
    <definedName name="Z_179EFE4C_A1B1_11D3_8FA9_0008C7809E09_.wvu.PrintArea" localSheetId="12" hidden="1">#REF!</definedName>
    <definedName name="Z_179EFE4C_A1B1_11D3_8FA9_0008C7809E09_.wvu.PrintArea" hidden="1">#REF!</definedName>
    <definedName name="Z_179EFE4C_A1B1_11D3_8FA9_0008C7809E09_.wvu.PrintTitles" localSheetId="11" hidden="1">#REF!,#REF!</definedName>
    <definedName name="Z_179EFE4C_A1B1_11D3_8FA9_0008C7809E09_.wvu.PrintTitles" localSheetId="12" hidden="1">#REF!,#REF!</definedName>
    <definedName name="Z_179EFE4C_A1B1_11D3_8FA9_0008C7809E09_.wvu.PrintTitles" hidden="1">#REF!,#REF!</definedName>
    <definedName name="Z_179EFE4D_A1B1_11D3_8FA9_0008C7809E09_.wvu.PrintArea" localSheetId="11" hidden="1">#REF!</definedName>
    <definedName name="Z_179EFE4D_A1B1_11D3_8FA9_0008C7809E09_.wvu.PrintArea" localSheetId="12" hidden="1">#REF!</definedName>
    <definedName name="Z_179EFE4D_A1B1_11D3_8FA9_0008C7809E09_.wvu.PrintArea" hidden="1">#REF!</definedName>
    <definedName name="Z_179EFE4D_A1B1_11D3_8FA9_0008C7809E09_.wvu.PrintTitles" localSheetId="11" hidden="1">#REF!,#REF!</definedName>
    <definedName name="Z_179EFE4D_A1B1_11D3_8FA9_0008C7809E09_.wvu.PrintTitles" localSheetId="12" hidden="1">#REF!,#REF!</definedName>
    <definedName name="Z_179EFE4D_A1B1_11D3_8FA9_0008C7809E09_.wvu.PrintTitles" hidden="1">#REF!,#REF!</definedName>
    <definedName name="Z_179EFE4E_A1B1_11D3_8FA9_0008C7809E09_.wvu.PrintArea" localSheetId="11" hidden="1">#REF!</definedName>
    <definedName name="Z_179EFE4E_A1B1_11D3_8FA9_0008C7809E09_.wvu.PrintArea" localSheetId="12" hidden="1">#REF!</definedName>
    <definedName name="Z_179EFE4E_A1B1_11D3_8FA9_0008C7809E09_.wvu.PrintArea" hidden="1">#REF!</definedName>
    <definedName name="Z_179EFE4E_A1B1_11D3_8FA9_0008C7809E09_.wvu.PrintTitles" localSheetId="11" hidden="1">#REF!,#REF!</definedName>
    <definedName name="Z_179EFE4E_A1B1_11D3_8FA9_0008C7809E09_.wvu.PrintTitles" localSheetId="12" hidden="1">#REF!,#REF!</definedName>
    <definedName name="Z_179EFE4E_A1B1_11D3_8FA9_0008C7809E09_.wvu.PrintTitles" hidden="1">#REF!,#REF!</definedName>
    <definedName name="Z_179EFE4F_A1B1_11D3_8FA9_0008C7809E09_.wvu.PrintArea" localSheetId="11" hidden="1">#REF!</definedName>
    <definedName name="Z_179EFE4F_A1B1_11D3_8FA9_0008C7809E09_.wvu.PrintArea" localSheetId="12" hidden="1">#REF!</definedName>
    <definedName name="Z_179EFE4F_A1B1_11D3_8FA9_0008C7809E09_.wvu.PrintArea" hidden="1">#REF!</definedName>
    <definedName name="Z_179EFE4F_A1B1_11D3_8FA9_0008C7809E09_.wvu.PrintTitles" localSheetId="11" hidden="1">#REF!,#REF!</definedName>
    <definedName name="Z_179EFE4F_A1B1_11D3_8FA9_0008C7809E09_.wvu.PrintTitles" localSheetId="12" hidden="1">#REF!,#REF!</definedName>
    <definedName name="Z_179EFE4F_A1B1_11D3_8FA9_0008C7809E09_.wvu.PrintTitles" hidden="1">#REF!,#REF!</definedName>
    <definedName name="Z_179EFE50_A1B1_11D3_8FA9_0008C7809E09_.wvu.PrintArea" localSheetId="11" hidden="1">#REF!</definedName>
    <definedName name="Z_179EFE50_A1B1_11D3_8FA9_0008C7809E09_.wvu.PrintArea" localSheetId="12" hidden="1">#REF!</definedName>
    <definedName name="Z_179EFE50_A1B1_11D3_8FA9_0008C7809E09_.wvu.PrintArea" hidden="1">#REF!</definedName>
    <definedName name="Z_179EFE50_A1B1_11D3_8FA9_0008C7809E09_.wvu.PrintTitles" localSheetId="11" hidden="1">#REF!,#REF!</definedName>
    <definedName name="Z_179EFE50_A1B1_11D3_8FA9_0008C7809E09_.wvu.PrintTitles" localSheetId="12" hidden="1">#REF!,#REF!</definedName>
    <definedName name="Z_179EFE50_A1B1_11D3_8FA9_0008C7809E09_.wvu.PrintTitles" hidden="1">#REF!,#REF!</definedName>
    <definedName name="Z_179EFE51_A1B1_11D3_8FA9_0008C7809E09_.wvu.PrintArea" localSheetId="11" hidden="1">#REF!</definedName>
    <definedName name="Z_179EFE51_A1B1_11D3_8FA9_0008C7809E09_.wvu.PrintArea" localSheetId="12" hidden="1">#REF!</definedName>
    <definedName name="Z_179EFE51_A1B1_11D3_8FA9_0008C7809E09_.wvu.PrintArea" hidden="1">#REF!</definedName>
    <definedName name="Z_179EFE51_A1B1_11D3_8FA9_0008C7809E09_.wvu.PrintTitles" localSheetId="11" hidden="1">#REF!,#REF!</definedName>
    <definedName name="Z_179EFE51_A1B1_11D3_8FA9_0008C7809E09_.wvu.PrintTitles" localSheetId="12" hidden="1">#REF!,#REF!</definedName>
    <definedName name="Z_179EFE51_A1B1_11D3_8FA9_0008C7809E09_.wvu.PrintTitles" hidden="1">#REF!,#REF!</definedName>
    <definedName name="Z_179EFE52_A1B1_11D3_8FA9_0008C7809E09_.wvu.PrintArea" localSheetId="11" hidden="1">#REF!</definedName>
    <definedName name="Z_179EFE52_A1B1_11D3_8FA9_0008C7809E09_.wvu.PrintArea" localSheetId="12" hidden="1">#REF!</definedName>
    <definedName name="Z_179EFE52_A1B1_11D3_8FA9_0008C7809E09_.wvu.PrintArea" hidden="1">#REF!</definedName>
    <definedName name="Z_179EFE52_A1B1_11D3_8FA9_0008C7809E09_.wvu.PrintTitles" localSheetId="11" hidden="1">#REF!,#REF!</definedName>
    <definedName name="Z_179EFE52_A1B1_11D3_8FA9_0008C7809E09_.wvu.PrintTitles" localSheetId="12" hidden="1">#REF!,#REF!</definedName>
    <definedName name="Z_179EFE52_A1B1_11D3_8FA9_0008C7809E09_.wvu.PrintTitles" hidden="1">#REF!,#REF!</definedName>
    <definedName name="Z_179EFE53_A1B1_11D3_8FA9_0008C7809E09_.wvu.PrintArea" localSheetId="11" hidden="1">#REF!</definedName>
    <definedName name="Z_179EFE53_A1B1_11D3_8FA9_0008C7809E09_.wvu.PrintArea" localSheetId="12" hidden="1">#REF!</definedName>
    <definedName name="Z_179EFE53_A1B1_11D3_8FA9_0008C7809E09_.wvu.PrintArea" hidden="1">#REF!</definedName>
    <definedName name="Z_179EFE53_A1B1_11D3_8FA9_0008C7809E09_.wvu.PrintTitles" localSheetId="11" hidden="1">#REF!,#REF!</definedName>
    <definedName name="Z_179EFE53_A1B1_11D3_8FA9_0008C7809E09_.wvu.PrintTitles" localSheetId="12" hidden="1">#REF!,#REF!</definedName>
    <definedName name="Z_179EFE53_A1B1_11D3_8FA9_0008C7809E09_.wvu.PrintTitles" hidden="1">#REF!,#REF!</definedName>
    <definedName name="Z_179EFE54_A1B1_11D3_8FA9_0008C7809E09_.wvu.PrintArea" localSheetId="11" hidden="1">#REF!</definedName>
    <definedName name="Z_179EFE54_A1B1_11D3_8FA9_0008C7809E09_.wvu.PrintArea" localSheetId="12" hidden="1">#REF!</definedName>
    <definedName name="Z_179EFE54_A1B1_11D3_8FA9_0008C7809E09_.wvu.PrintArea" hidden="1">#REF!</definedName>
    <definedName name="Z_179EFE54_A1B1_11D3_8FA9_0008C7809E09_.wvu.PrintTitles" localSheetId="11" hidden="1">#REF!,#REF!</definedName>
    <definedName name="Z_179EFE54_A1B1_11D3_8FA9_0008C7809E09_.wvu.PrintTitles" localSheetId="12" hidden="1">#REF!,#REF!</definedName>
    <definedName name="Z_179EFE54_A1B1_11D3_8FA9_0008C7809E09_.wvu.PrintTitles" hidden="1">#REF!,#REF!</definedName>
    <definedName name="Z_179EFE55_A1B1_11D3_8FA9_0008C7809E09_.wvu.PrintArea" localSheetId="11" hidden="1">#REF!</definedName>
    <definedName name="Z_179EFE55_A1B1_11D3_8FA9_0008C7809E09_.wvu.PrintArea" localSheetId="12" hidden="1">#REF!</definedName>
    <definedName name="Z_179EFE55_A1B1_11D3_8FA9_0008C7809E09_.wvu.PrintArea" hidden="1">#REF!</definedName>
    <definedName name="Z_179EFE55_A1B1_11D3_8FA9_0008C7809E09_.wvu.PrintTitles" localSheetId="11" hidden="1">#REF!</definedName>
    <definedName name="Z_179EFE55_A1B1_11D3_8FA9_0008C7809E09_.wvu.PrintTitles" localSheetId="12" hidden="1">#REF!</definedName>
    <definedName name="Z_179EFE55_A1B1_11D3_8FA9_0008C7809E09_.wvu.PrintTitles" hidden="1">#REF!</definedName>
    <definedName name="Z_179EFE56_A1B1_11D3_8FA9_0008C7809E09_.wvu.PrintArea" localSheetId="11" hidden="1">#REF!</definedName>
    <definedName name="Z_179EFE56_A1B1_11D3_8FA9_0008C7809E09_.wvu.PrintArea" localSheetId="12" hidden="1">#REF!</definedName>
    <definedName name="Z_179EFE56_A1B1_11D3_8FA9_0008C7809E09_.wvu.PrintArea" hidden="1">#REF!</definedName>
    <definedName name="Z_179EFE56_A1B1_11D3_8FA9_0008C7809E09_.wvu.PrintTitles" localSheetId="11" hidden="1">#REF!,#REF!</definedName>
    <definedName name="Z_179EFE56_A1B1_11D3_8FA9_0008C7809E09_.wvu.PrintTitles" localSheetId="12" hidden="1">#REF!,#REF!</definedName>
    <definedName name="Z_179EFE56_A1B1_11D3_8FA9_0008C7809E09_.wvu.PrintTitles" hidden="1">#REF!,#REF!</definedName>
    <definedName name="Z_179EFE57_A1B1_11D3_8FA9_0008C7809E09_.wvu.PrintArea" localSheetId="11" hidden="1">#REF!</definedName>
    <definedName name="Z_179EFE57_A1B1_11D3_8FA9_0008C7809E09_.wvu.PrintArea" localSheetId="12" hidden="1">#REF!</definedName>
    <definedName name="Z_179EFE57_A1B1_11D3_8FA9_0008C7809E09_.wvu.PrintArea" hidden="1">#REF!</definedName>
    <definedName name="Z_179EFE57_A1B1_11D3_8FA9_0008C7809E09_.wvu.PrintTitles" localSheetId="11" hidden="1">#REF!,#REF!</definedName>
    <definedName name="Z_179EFE57_A1B1_11D3_8FA9_0008C7809E09_.wvu.PrintTitles" localSheetId="12" hidden="1">#REF!,#REF!</definedName>
    <definedName name="Z_179EFE57_A1B1_11D3_8FA9_0008C7809E09_.wvu.PrintTitles" hidden="1">#REF!,#REF!</definedName>
    <definedName name="Z_179EFE58_A1B1_11D3_8FA9_0008C7809E09_.wvu.PrintArea" localSheetId="11" hidden="1">#REF!</definedName>
    <definedName name="Z_179EFE58_A1B1_11D3_8FA9_0008C7809E09_.wvu.PrintArea" localSheetId="12" hidden="1">#REF!</definedName>
    <definedName name="Z_179EFE58_A1B1_11D3_8FA9_0008C7809E09_.wvu.PrintArea" hidden="1">#REF!</definedName>
    <definedName name="Z_179EFE58_A1B1_11D3_8FA9_0008C7809E09_.wvu.PrintTitles" localSheetId="11" hidden="1">#REF!,#REF!</definedName>
    <definedName name="Z_179EFE58_A1B1_11D3_8FA9_0008C7809E09_.wvu.PrintTitles" localSheetId="12" hidden="1">#REF!,#REF!</definedName>
    <definedName name="Z_179EFE58_A1B1_11D3_8FA9_0008C7809E09_.wvu.PrintTitles" hidden="1">#REF!,#REF!</definedName>
    <definedName name="Z_179EFE59_A1B1_11D3_8FA9_0008C7809E09_.wvu.PrintArea" localSheetId="11" hidden="1">#REF!</definedName>
    <definedName name="Z_179EFE59_A1B1_11D3_8FA9_0008C7809E09_.wvu.PrintArea" localSheetId="12" hidden="1">#REF!</definedName>
    <definedName name="Z_179EFE59_A1B1_11D3_8FA9_0008C7809E09_.wvu.PrintArea" hidden="1">#REF!</definedName>
    <definedName name="Z_179EFE59_A1B1_11D3_8FA9_0008C7809E09_.wvu.PrintTitles" localSheetId="11" hidden="1">#REF!,#REF!</definedName>
    <definedName name="Z_179EFE59_A1B1_11D3_8FA9_0008C7809E09_.wvu.PrintTitles" localSheetId="12" hidden="1">#REF!,#REF!</definedName>
    <definedName name="Z_179EFE59_A1B1_11D3_8FA9_0008C7809E09_.wvu.PrintTitles" hidden="1">#REF!,#REF!</definedName>
    <definedName name="Z_179EFE5A_A1B1_11D3_8FA9_0008C7809E09_.wvu.PrintArea" localSheetId="11" hidden="1">#REF!</definedName>
    <definedName name="Z_179EFE5A_A1B1_11D3_8FA9_0008C7809E09_.wvu.PrintArea" localSheetId="12" hidden="1">#REF!</definedName>
    <definedName name="Z_179EFE5A_A1B1_11D3_8FA9_0008C7809E09_.wvu.PrintArea" hidden="1">#REF!</definedName>
    <definedName name="Z_179EFE5A_A1B1_11D3_8FA9_0008C7809E09_.wvu.PrintTitles" localSheetId="11" hidden="1">#REF!,#REF!</definedName>
    <definedName name="Z_179EFE5A_A1B1_11D3_8FA9_0008C7809E09_.wvu.PrintTitles" localSheetId="12" hidden="1">#REF!,#REF!</definedName>
    <definedName name="Z_179EFE5A_A1B1_11D3_8FA9_0008C7809E09_.wvu.PrintTitles" hidden="1">#REF!,#REF!</definedName>
    <definedName name="Z_1DA8B6E2_5DE1_11D2_8EEC_0008C7BCAF29_.wvu.PrintArea" localSheetId="11" hidden="1">#REF!</definedName>
    <definedName name="Z_1DA8B6E2_5DE1_11D2_8EEC_0008C7BCAF29_.wvu.PrintArea" localSheetId="12" hidden="1">#REF!</definedName>
    <definedName name="Z_1DA8B6E2_5DE1_11D2_8EEC_0008C7BCAF29_.wvu.PrintArea" hidden="1">#REF!</definedName>
    <definedName name="Z_1DA8B6E2_5DE1_11D2_8EEC_0008C7BCAF29_.wvu.PrintTitles" localSheetId="11" hidden="1">#REF!</definedName>
    <definedName name="Z_1DA8B6E2_5DE1_11D2_8EEC_0008C7BCAF29_.wvu.PrintTitles" localSheetId="12" hidden="1">#REF!</definedName>
    <definedName name="Z_1DA8B6E2_5DE1_11D2_8EEC_0008C7BCAF29_.wvu.PrintTitles" hidden="1">#REF!</definedName>
    <definedName name="Z_1DA8B6F1_5DE1_11D2_8EEC_0008C7BCAF29_.wvu.PrintArea" localSheetId="11" hidden="1">#REF!</definedName>
    <definedName name="Z_1DA8B6F1_5DE1_11D2_8EEC_0008C7BCAF29_.wvu.PrintArea" localSheetId="12" hidden="1">#REF!</definedName>
    <definedName name="Z_1DA8B6F1_5DE1_11D2_8EEC_0008C7BCAF29_.wvu.PrintArea" hidden="1">#REF!</definedName>
    <definedName name="Z_1DA8B6F1_5DE1_11D2_8EEC_0008C7BCAF29_.wvu.PrintTitles" localSheetId="11" hidden="1">#REF!</definedName>
    <definedName name="Z_1DA8B6F1_5DE1_11D2_8EEC_0008C7BCAF29_.wvu.PrintTitles" localSheetId="12" hidden="1">#REF!</definedName>
    <definedName name="Z_1DA8B6F1_5DE1_11D2_8EEC_0008C7BCAF29_.wvu.PrintTitles" hidden="1">#REF!</definedName>
    <definedName name="Z_1DA8B6FE_5DE1_11D2_8EEC_0008C7BCAF29_.wvu.PrintArea" localSheetId="11" hidden="1">#REF!</definedName>
    <definedName name="Z_1DA8B6FE_5DE1_11D2_8EEC_0008C7BCAF29_.wvu.PrintArea" localSheetId="12" hidden="1">#REF!</definedName>
    <definedName name="Z_1DA8B6FE_5DE1_11D2_8EEC_0008C7BCAF29_.wvu.PrintArea" hidden="1">#REF!</definedName>
    <definedName name="Z_1DA8B6FE_5DE1_11D2_8EEC_0008C7BCAF29_.wvu.PrintTitles" localSheetId="11" hidden="1">#REF!,#REF!</definedName>
    <definedName name="Z_1DA8B6FE_5DE1_11D2_8EEC_0008C7BCAF29_.wvu.PrintTitles" localSheetId="12" hidden="1">#REF!,#REF!</definedName>
    <definedName name="Z_1DA8B6FE_5DE1_11D2_8EEC_0008C7BCAF29_.wvu.PrintTitles" hidden="1">#REF!,#REF!</definedName>
    <definedName name="Z_2DA61901_F1AB_11D2_8EBB_0008C77C0743_.wvu.PrintArea" localSheetId="11" hidden="1">#REF!</definedName>
    <definedName name="Z_2DA61901_F1AB_11D2_8EBB_0008C77C0743_.wvu.PrintArea" localSheetId="12" hidden="1">#REF!</definedName>
    <definedName name="Z_2DA61901_F1AB_11D2_8EBB_0008C77C0743_.wvu.PrintArea" hidden="1">#REF!</definedName>
    <definedName name="Z_2DA61901_F1AB_11D2_8EBB_0008C77C0743_.wvu.PrintTitles" localSheetId="11" hidden="1">#REF!</definedName>
    <definedName name="Z_2DA61901_F1AB_11D2_8EBB_0008C77C0743_.wvu.PrintTitles" localSheetId="12" hidden="1">#REF!</definedName>
    <definedName name="Z_2DA61901_F1AB_11D2_8EBB_0008C77C0743_.wvu.PrintTitles" hidden="1">#REF!</definedName>
    <definedName name="Z_2DA61914_F1AB_11D2_8EBB_0008C77C0743_.wvu.PrintArea" localSheetId="11" hidden="1">#REF!</definedName>
    <definedName name="Z_2DA61914_F1AB_11D2_8EBB_0008C77C0743_.wvu.PrintArea" localSheetId="12" hidden="1">#REF!</definedName>
    <definedName name="Z_2DA61914_F1AB_11D2_8EBB_0008C77C0743_.wvu.PrintArea" hidden="1">#REF!</definedName>
    <definedName name="Z_2DA61914_F1AB_11D2_8EBB_0008C77C0743_.wvu.PrintTitles" localSheetId="11" hidden="1">#REF!</definedName>
    <definedName name="Z_2DA61914_F1AB_11D2_8EBB_0008C77C0743_.wvu.PrintTitles" localSheetId="12" hidden="1">#REF!</definedName>
    <definedName name="Z_2DA61914_F1AB_11D2_8EBB_0008C77C0743_.wvu.PrintTitles" hidden="1">#REF!</definedName>
    <definedName name="Z_2DA61924_F1AB_11D2_8EBB_0008C77C0743_.wvu.PrintArea" localSheetId="11" hidden="1">#REF!</definedName>
    <definedName name="Z_2DA61924_F1AB_11D2_8EBB_0008C77C0743_.wvu.PrintArea" localSheetId="12" hidden="1">#REF!</definedName>
    <definedName name="Z_2DA61924_F1AB_11D2_8EBB_0008C77C0743_.wvu.PrintArea" hidden="1">#REF!</definedName>
    <definedName name="Z_2DA61924_F1AB_11D2_8EBB_0008C77C0743_.wvu.PrintTitles" localSheetId="11" hidden="1">#REF!,#REF!</definedName>
    <definedName name="Z_2DA61924_F1AB_11D2_8EBB_0008C77C0743_.wvu.PrintTitles" localSheetId="12" hidden="1">#REF!,#REF!</definedName>
    <definedName name="Z_2DA61924_F1AB_11D2_8EBB_0008C77C0743_.wvu.PrintTitles" hidden="1">#REF!,#REF!</definedName>
    <definedName name="Z_3FBA103C_5DE2_11D2_8EE8_0008C77CC149_.wvu.PrintArea" localSheetId="11" hidden="1">#REF!</definedName>
    <definedName name="Z_3FBA103C_5DE2_11D2_8EE8_0008C77CC149_.wvu.PrintArea" localSheetId="12" hidden="1">#REF!</definedName>
    <definedName name="Z_3FBA103C_5DE2_11D2_8EE8_0008C77CC149_.wvu.PrintArea" hidden="1">#REF!</definedName>
    <definedName name="Z_3FBA103C_5DE2_11D2_8EE8_0008C77CC149_.wvu.PrintTitles" localSheetId="11" hidden="1">#REF!</definedName>
    <definedName name="Z_3FBA103C_5DE2_11D2_8EE8_0008C77CC149_.wvu.PrintTitles" localSheetId="12" hidden="1">#REF!</definedName>
    <definedName name="Z_3FBA103C_5DE2_11D2_8EE8_0008C77CC149_.wvu.PrintTitles" hidden="1">#REF!</definedName>
    <definedName name="Z_3FBA104B_5DE2_11D2_8EE8_0008C77CC149_.wvu.PrintArea" localSheetId="11" hidden="1">#REF!</definedName>
    <definedName name="Z_3FBA104B_5DE2_11D2_8EE8_0008C77CC149_.wvu.PrintArea" localSheetId="12" hidden="1">#REF!</definedName>
    <definedName name="Z_3FBA104B_5DE2_11D2_8EE8_0008C77CC149_.wvu.PrintArea" hidden="1">#REF!</definedName>
    <definedName name="Z_3FBA104B_5DE2_11D2_8EE8_0008C77CC149_.wvu.PrintTitles" localSheetId="11" hidden="1">#REF!</definedName>
    <definedName name="Z_3FBA104B_5DE2_11D2_8EE8_0008C77CC149_.wvu.PrintTitles" localSheetId="12" hidden="1">#REF!</definedName>
    <definedName name="Z_3FBA104B_5DE2_11D2_8EE8_0008C77CC149_.wvu.PrintTitles" hidden="1">#REF!</definedName>
    <definedName name="Z_3FBA1058_5DE2_11D2_8EE8_0008C77CC149_.wvu.PrintArea" localSheetId="11" hidden="1">#REF!</definedName>
    <definedName name="Z_3FBA1058_5DE2_11D2_8EE8_0008C77CC149_.wvu.PrintArea" localSheetId="12" hidden="1">#REF!</definedName>
    <definedName name="Z_3FBA1058_5DE2_11D2_8EE8_0008C77CC149_.wvu.PrintArea" hidden="1">#REF!</definedName>
    <definedName name="Z_3FBA1058_5DE2_11D2_8EE8_0008C77CC149_.wvu.PrintTitles" localSheetId="11" hidden="1">#REF!,#REF!</definedName>
    <definedName name="Z_3FBA1058_5DE2_11D2_8EE8_0008C77CC149_.wvu.PrintTitles" localSheetId="12" hidden="1">#REF!,#REF!</definedName>
    <definedName name="Z_3FBA1058_5DE2_11D2_8EE8_0008C77CC149_.wvu.PrintTitles" hidden="1">#REF!,#REF!</definedName>
    <definedName name="Z_3FE15DB3_17FC_11D2_8E97_0008C77CC149_.wvu.PrintArea" localSheetId="11" hidden="1">#REF!</definedName>
    <definedName name="Z_3FE15DB3_17FC_11D2_8E97_0008C77CC149_.wvu.PrintArea" localSheetId="12" hidden="1">#REF!</definedName>
    <definedName name="Z_3FE15DB3_17FC_11D2_8E97_0008C77CC149_.wvu.PrintArea" hidden="1">#REF!</definedName>
    <definedName name="Z_3FE15DB3_17FC_11D2_8E97_0008C77CC149_.wvu.PrintTitles" localSheetId="11" hidden="1">#REF!</definedName>
    <definedName name="Z_3FE15DB3_17FC_11D2_8E97_0008C77CC149_.wvu.PrintTitles" localSheetId="12" hidden="1">#REF!</definedName>
    <definedName name="Z_3FE15DB3_17FC_11D2_8E97_0008C77CC149_.wvu.PrintTitles" hidden="1">#REF!</definedName>
    <definedName name="Z_3FE15DC2_17FC_11D2_8E97_0008C77CC149_.wvu.PrintArea" localSheetId="11" hidden="1">#REF!</definedName>
    <definedName name="Z_3FE15DC2_17FC_11D2_8E97_0008C77CC149_.wvu.PrintArea" localSheetId="12" hidden="1">#REF!</definedName>
    <definedName name="Z_3FE15DC2_17FC_11D2_8E97_0008C77CC149_.wvu.PrintArea" hidden="1">#REF!</definedName>
    <definedName name="Z_3FE15DC2_17FC_11D2_8E97_0008C77CC149_.wvu.PrintTitles" localSheetId="11" hidden="1">#REF!</definedName>
    <definedName name="Z_3FE15DC2_17FC_11D2_8E97_0008C77CC149_.wvu.PrintTitles" localSheetId="12" hidden="1">#REF!</definedName>
    <definedName name="Z_3FE15DC2_17FC_11D2_8E97_0008C77CC149_.wvu.PrintTitles" hidden="1">#REF!</definedName>
    <definedName name="Z_3FE15DCF_17FC_11D2_8E97_0008C77CC149_.wvu.PrintArea" localSheetId="11" hidden="1">#REF!</definedName>
    <definedName name="Z_3FE15DCF_17FC_11D2_8E97_0008C77CC149_.wvu.PrintArea" localSheetId="12" hidden="1">#REF!</definedName>
    <definedName name="Z_3FE15DCF_17FC_11D2_8E97_0008C77CC149_.wvu.PrintArea" hidden="1">#REF!</definedName>
    <definedName name="Z_3FE15DCF_17FC_11D2_8E97_0008C77CC149_.wvu.PrintTitles" localSheetId="11" hidden="1">#REF!,#REF!</definedName>
    <definedName name="Z_3FE15DCF_17FC_11D2_8E97_0008C77CC149_.wvu.PrintTitles" localSheetId="12" hidden="1">#REF!,#REF!</definedName>
    <definedName name="Z_3FE15DCF_17FC_11D2_8E97_0008C77CC149_.wvu.PrintTitles" hidden="1">#REF!,#REF!</definedName>
    <definedName name="Z_4CC3570C_99A5_11D2_8E90_0008C7BCAF29_.wvu.PrintArea" localSheetId="11" hidden="1">#REF!</definedName>
    <definedName name="Z_4CC3570C_99A5_11D2_8E90_0008C7BCAF29_.wvu.PrintArea" localSheetId="12" hidden="1">#REF!</definedName>
    <definedName name="Z_4CC3570C_99A5_11D2_8E90_0008C7BCAF29_.wvu.PrintArea" hidden="1">#REF!</definedName>
    <definedName name="Z_4CC3570C_99A5_11D2_8E90_0008C7BCAF29_.wvu.PrintTitles" localSheetId="11" hidden="1">#REF!,#REF!</definedName>
    <definedName name="Z_4CC3570C_99A5_11D2_8E90_0008C7BCAF29_.wvu.PrintTitles" localSheetId="12" hidden="1">#REF!,#REF!</definedName>
    <definedName name="Z_4CC3570C_99A5_11D2_8E90_0008C7BCAF29_.wvu.PrintTitles" hidden="1">#REF!,#REF!</definedName>
    <definedName name="Z_4CC3570F_99A5_11D2_8E90_0008C7BCAF29_.wvu.PrintArea" localSheetId="11" hidden="1">#REF!</definedName>
    <definedName name="Z_4CC3570F_99A5_11D2_8E90_0008C7BCAF29_.wvu.PrintArea" localSheetId="12" hidden="1">#REF!</definedName>
    <definedName name="Z_4CC3570F_99A5_11D2_8E90_0008C7BCAF29_.wvu.PrintArea" hidden="1">#REF!</definedName>
    <definedName name="Z_4CC3570F_99A5_11D2_8E90_0008C7BCAF29_.wvu.PrintTitles" localSheetId="11" hidden="1">#REF!</definedName>
    <definedName name="Z_4CC3570F_99A5_11D2_8E90_0008C7BCAF29_.wvu.PrintTitles" localSheetId="12" hidden="1">#REF!</definedName>
    <definedName name="Z_4CC3570F_99A5_11D2_8E90_0008C7BCAF29_.wvu.PrintTitles" hidden="1">#REF!</definedName>
    <definedName name="Z_4CC35714_99A5_11D2_8E90_0008C7BCAF29_.wvu.PrintArea" localSheetId="11" hidden="1">#REF!</definedName>
    <definedName name="Z_4CC35714_99A5_11D2_8E90_0008C7BCAF29_.wvu.PrintArea" localSheetId="12" hidden="1">#REF!</definedName>
    <definedName name="Z_4CC35714_99A5_11D2_8E90_0008C7BCAF29_.wvu.PrintArea" hidden="1">#REF!</definedName>
    <definedName name="Z_4CC35714_99A5_11D2_8E90_0008C7BCAF29_.wvu.PrintTitles" localSheetId="11" hidden="1">#REF!,#REF!</definedName>
    <definedName name="Z_4CC35714_99A5_11D2_8E90_0008C7BCAF29_.wvu.PrintTitles" localSheetId="12" hidden="1">#REF!,#REF!</definedName>
    <definedName name="Z_4CC35714_99A5_11D2_8E90_0008C7BCAF29_.wvu.PrintTitles" hidden="1">#REF!,#REF!</definedName>
    <definedName name="Z_4CC35716_99A5_11D2_8E90_0008C7BCAF29_.wvu.PrintArea" localSheetId="11" hidden="1">#REF!</definedName>
    <definedName name="Z_4CC35716_99A5_11D2_8E90_0008C7BCAF29_.wvu.PrintArea" localSheetId="12" hidden="1">#REF!</definedName>
    <definedName name="Z_4CC35716_99A5_11D2_8E90_0008C7BCAF29_.wvu.PrintArea" hidden="1">#REF!</definedName>
    <definedName name="Z_4CC35716_99A5_11D2_8E90_0008C7BCAF29_.wvu.PrintTitles" localSheetId="11" hidden="1">#REF!,#REF!</definedName>
    <definedName name="Z_4CC35716_99A5_11D2_8E90_0008C7BCAF29_.wvu.PrintTitles" localSheetId="12" hidden="1">#REF!,#REF!</definedName>
    <definedName name="Z_4CC35716_99A5_11D2_8E90_0008C7BCAF29_.wvu.PrintTitles" hidden="1">#REF!,#REF!</definedName>
    <definedName name="Z_4CC35719_99A5_11D2_8E90_0008C7BCAF29_.wvu.PrintArea" localSheetId="11" hidden="1">#REF!</definedName>
    <definedName name="Z_4CC35719_99A5_11D2_8E90_0008C7BCAF29_.wvu.PrintArea" localSheetId="12" hidden="1">#REF!</definedName>
    <definedName name="Z_4CC35719_99A5_11D2_8E90_0008C7BCAF29_.wvu.PrintArea" hidden="1">#REF!</definedName>
    <definedName name="Z_4CC35719_99A5_11D2_8E90_0008C7BCAF29_.wvu.PrintTitles" localSheetId="11" hidden="1">#REF!</definedName>
    <definedName name="Z_4CC35719_99A5_11D2_8E90_0008C7BCAF29_.wvu.PrintTitles" localSheetId="12" hidden="1">#REF!</definedName>
    <definedName name="Z_4CC35719_99A5_11D2_8E90_0008C7BCAF29_.wvu.PrintTitles" hidden="1">#REF!</definedName>
    <definedName name="Z_4CC3571E_99A5_11D2_8E90_0008C7BCAF29_.wvu.PrintArea" localSheetId="11" hidden="1">#REF!</definedName>
    <definedName name="Z_4CC3571E_99A5_11D2_8E90_0008C7BCAF29_.wvu.PrintArea" localSheetId="12" hidden="1">#REF!</definedName>
    <definedName name="Z_4CC3571E_99A5_11D2_8E90_0008C7BCAF29_.wvu.PrintArea" hidden="1">#REF!</definedName>
    <definedName name="Z_4CC3571E_99A5_11D2_8E90_0008C7BCAF29_.wvu.PrintTitles" localSheetId="11" hidden="1">#REF!,#REF!</definedName>
    <definedName name="Z_4CC3571E_99A5_11D2_8E90_0008C7BCAF29_.wvu.PrintTitles" localSheetId="12" hidden="1">#REF!,#REF!</definedName>
    <definedName name="Z_4CC3571E_99A5_11D2_8E90_0008C7BCAF29_.wvu.PrintTitles" hidden="1">#REF!,#REF!</definedName>
    <definedName name="Z_4CC35721_99A5_11D2_8E90_0008C7BCAF29_.wvu.PrintArea" localSheetId="11" hidden="1">#REF!</definedName>
    <definedName name="Z_4CC35721_99A5_11D2_8E90_0008C7BCAF29_.wvu.PrintArea" localSheetId="12" hidden="1">#REF!</definedName>
    <definedName name="Z_4CC35721_99A5_11D2_8E90_0008C7BCAF29_.wvu.PrintArea" hidden="1">#REF!</definedName>
    <definedName name="Z_4CC35721_99A5_11D2_8E90_0008C7BCAF29_.wvu.PrintTitles" localSheetId="11" hidden="1">#REF!,#REF!</definedName>
    <definedName name="Z_4CC35721_99A5_11D2_8E90_0008C7BCAF29_.wvu.PrintTitles" localSheetId="12" hidden="1">#REF!,#REF!</definedName>
    <definedName name="Z_4CC35721_99A5_11D2_8E90_0008C7BCAF29_.wvu.PrintTitles" hidden="1">#REF!,#REF!</definedName>
    <definedName name="Z_5F95E421_892A_11D2_8E7F_0008C7809E09_.wvu.PrintArea" localSheetId="11" hidden="1">#REF!</definedName>
    <definedName name="Z_5F95E421_892A_11D2_8E7F_0008C7809E09_.wvu.PrintArea" localSheetId="12" hidden="1">#REF!</definedName>
    <definedName name="Z_5F95E421_892A_11D2_8E7F_0008C7809E09_.wvu.PrintArea" hidden="1">#REF!</definedName>
    <definedName name="Z_5F95E421_892A_11D2_8E7F_0008C7809E09_.wvu.PrintTitles" localSheetId="11" hidden="1">#REF!,#REF!</definedName>
    <definedName name="Z_5F95E421_892A_11D2_8E7F_0008C7809E09_.wvu.PrintTitles" localSheetId="12" hidden="1">#REF!,#REF!</definedName>
    <definedName name="Z_5F95E421_892A_11D2_8E7F_0008C7809E09_.wvu.PrintTitles" hidden="1">#REF!,#REF!</definedName>
    <definedName name="Z_5F95E424_892A_11D2_8E7F_0008C7809E09_.wvu.PrintArea" localSheetId="11" hidden="1">#REF!</definedName>
    <definedName name="Z_5F95E424_892A_11D2_8E7F_0008C7809E09_.wvu.PrintArea" localSheetId="12" hidden="1">#REF!</definedName>
    <definedName name="Z_5F95E424_892A_11D2_8E7F_0008C7809E09_.wvu.PrintArea" hidden="1">#REF!</definedName>
    <definedName name="Z_5F95E424_892A_11D2_8E7F_0008C7809E09_.wvu.PrintTitles" localSheetId="11" hidden="1">#REF!</definedName>
    <definedName name="Z_5F95E424_892A_11D2_8E7F_0008C7809E09_.wvu.PrintTitles" localSheetId="12" hidden="1">#REF!</definedName>
    <definedName name="Z_5F95E424_892A_11D2_8E7F_0008C7809E09_.wvu.PrintTitles" hidden="1">#REF!</definedName>
    <definedName name="Z_5F95E429_892A_11D2_8E7F_0008C7809E09_.wvu.PrintArea" localSheetId="11" hidden="1">#REF!</definedName>
    <definedName name="Z_5F95E429_892A_11D2_8E7F_0008C7809E09_.wvu.PrintArea" localSheetId="12" hidden="1">#REF!</definedName>
    <definedName name="Z_5F95E429_892A_11D2_8E7F_0008C7809E09_.wvu.PrintArea" hidden="1">#REF!</definedName>
    <definedName name="Z_5F95E429_892A_11D2_8E7F_0008C7809E09_.wvu.PrintTitles" localSheetId="11" hidden="1">#REF!,#REF!</definedName>
    <definedName name="Z_5F95E429_892A_11D2_8E7F_0008C7809E09_.wvu.PrintTitles" localSheetId="12" hidden="1">#REF!,#REF!</definedName>
    <definedName name="Z_5F95E429_892A_11D2_8E7F_0008C7809E09_.wvu.PrintTitles" hidden="1">#REF!,#REF!</definedName>
    <definedName name="Z_5F95E42B_892A_11D2_8E7F_0008C7809E09_.wvu.PrintArea" localSheetId="11" hidden="1">#REF!</definedName>
    <definedName name="Z_5F95E42B_892A_11D2_8E7F_0008C7809E09_.wvu.PrintArea" localSheetId="12" hidden="1">#REF!</definedName>
    <definedName name="Z_5F95E42B_892A_11D2_8E7F_0008C7809E09_.wvu.PrintArea" hidden="1">#REF!</definedName>
    <definedName name="Z_5F95E42B_892A_11D2_8E7F_0008C7809E09_.wvu.PrintTitles" localSheetId="11" hidden="1">#REF!,#REF!</definedName>
    <definedName name="Z_5F95E42B_892A_11D2_8E7F_0008C7809E09_.wvu.PrintTitles" localSheetId="12" hidden="1">#REF!,#REF!</definedName>
    <definedName name="Z_5F95E42B_892A_11D2_8E7F_0008C7809E09_.wvu.PrintTitles" hidden="1">#REF!,#REF!</definedName>
    <definedName name="Z_5F95E42E_892A_11D2_8E7F_0008C7809E09_.wvu.PrintArea" localSheetId="11" hidden="1">#REF!</definedName>
    <definedName name="Z_5F95E42E_892A_11D2_8E7F_0008C7809E09_.wvu.PrintArea" localSheetId="12" hidden="1">#REF!</definedName>
    <definedName name="Z_5F95E42E_892A_11D2_8E7F_0008C7809E09_.wvu.PrintArea" hidden="1">#REF!</definedName>
    <definedName name="Z_5F95E42E_892A_11D2_8E7F_0008C7809E09_.wvu.PrintTitles" localSheetId="11" hidden="1">#REF!</definedName>
    <definedName name="Z_5F95E42E_892A_11D2_8E7F_0008C7809E09_.wvu.PrintTitles" localSheetId="12" hidden="1">#REF!</definedName>
    <definedName name="Z_5F95E42E_892A_11D2_8E7F_0008C7809E09_.wvu.PrintTitles" hidden="1">#REF!</definedName>
    <definedName name="Z_5F95E433_892A_11D2_8E7F_0008C7809E09_.wvu.PrintArea" localSheetId="11" hidden="1">#REF!</definedName>
    <definedName name="Z_5F95E433_892A_11D2_8E7F_0008C7809E09_.wvu.PrintArea" localSheetId="12" hidden="1">#REF!</definedName>
    <definedName name="Z_5F95E433_892A_11D2_8E7F_0008C7809E09_.wvu.PrintArea" hidden="1">#REF!</definedName>
    <definedName name="Z_5F95E433_892A_11D2_8E7F_0008C7809E09_.wvu.PrintTitles" localSheetId="11" hidden="1">#REF!,#REF!</definedName>
    <definedName name="Z_5F95E433_892A_11D2_8E7F_0008C7809E09_.wvu.PrintTitles" localSheetId="12" hidden="1">#REF!,#REF!</definedName>
    <definedName name="Z_5F95E433_892A_11D2_8E7F_0008C7809E09_.wvu.PrintTitles" hidden="1">#REF!,#REF!</definedName>
    <definedName name="Z_5F95E436_892A_11D2_8E7F_0008C7809E09_.wvu.PrintArea" localSheetId="11" hidden="1">#REF!</definedName>
    <definedName name="Z_5F95E436_892A_11D2_8E7F_0008C7809E09_.wvu.PrintArea" localSheetId="12" hidden="1">#REF!</definedName>
    <definedName name="Z_5F95E436_892A_11D2_8E7F_0008C7809E09_.wvu.PrintArea" hidden="1">#REF!</definedName>
    <definedName name="Z_5F95E436_892A_11D2_8E7F_0008C7809E09_.wvu.PrintTitles" localSheetId="11" hidden="1">#REF!,#REF!</definedName>
    <definedName name="Z_5F95E436_892A_11D2_8E7F_0008C7809E09_.wvu.PrintTitles" localSheetId="12" hidden="1">#REF!,#REF!</definedName>
    <definedName name="Z_5F95E436_892A_11D2_8E7F_0008C7809E09_.wvu.PrintTitles" hidden="1">#REF!,#REF!</definedName>
    <definedName name="Z_61DB0F02_10ED_11D2_8E73_0008C77C0743_.wvu.PrintArea" localSheetId="11" hidden="1">#REF!</definedName>
    <definedName name="Z_61DB0F02_10ED_11D2_8E73_0008C77C0743_.wvu.PrintArea" localSheetId="12" hidden="1">#REF!</definedName>
    <definedName name="Z_61DB0F02_10ED_11D2_8E73_0008C77C0743_.wvu.PrintArea" hidden="1">#REF!</definedName>
    <definedName name="Z_61DB0F02_10ED_11D2_8E73_0008C77C0743_.wvu.PrintTitles" localSheetId="11" hidden="1">#REF!</definedName>
    <definedName name="Z_61DB0F02_10ED_11D2_8E73_0008C77C0743_.wvu.PrintTitles" localSheetId="12" hidden="1">#REF!</definedName>
    <definedName name="Z_61DB0F02_10ED_11D2_8E73_0008C77C0743_.wvu.PrintTitles" hidden="1">#REF!</definedName>
    <definedName name="Z_61DB0F11_10ED_11D2_8E73_0008C77C0743_.wvu.PrintArea" localSheetId="11" hidden="1">#REF!</definedName>
    <definedName name="Z_61DB0F11_10ED_11D2_8E73_0008C77C0743_.wvu.PrintArea" localSheetId="12" hidden="1">#REF!</definedName>
    <definedName name="Z_61DB0F11_10ED_11D2_8E73_0008C77C0743_.wvu.PrintArea" hidden="1">#REF!</definedName>
    <definedName name="Z_61DB0F11_10ED_11D2_8E73_0008C77C0743_.wvu.PrintTitles" localSheetId="11" hidden="1">#REF!</definedName>
    <definedName name="Z_61DB0F11_10ED_11D2_8E73_0008C77C0743_.wvu.PrintTitles" localSheetId="12" hidden="1">#REF!</definedName>
    <definedName name="Z_61DB0F11_10ED_11D2_8E73_0008C77C0743_.wvu.PrintTitles" hidden="1">#REF!</definedName>
    <definedName name="Z_61DB0F1E_10ED_11D2_8E73_0008C77C0743_.wvu.PrintArea" localSheetId="11" hidden="1">#REF!</definedName>
    <definedName name="Z_61DB0F1E_10ED_11D2_8E73_0008C77C0743_.wvu.PrintArea" localSheetId="12" hidden="1">#REF!</definedName>
    <definedName name="Z_61DB0F1E_10ED_11D2_8E73_0008C77C0743_.wvu.PrintArea" hidden="1">#REF!</definedName>
    <definedName name="Z_61DB0F1E_10ED_11D2_8E73_0008C77C0743_.wvu.PrintTitles" localSheetId="11" hidden="1">#REF!,#REF!</definedName>
    <definedName name="Z_61DB0F1E_10ED_11D2_8E73_0008C77C0743_.wvu.PrintTitles" localSheetId="12" hidden="1">#REF!,#REF!</definedName>
    <definedName name="Z_61DB0F1E_10ED_11D2_8E73_0008C77C0743_.wvu.PrintTitles" hidden="1">#REF!,#REF!</definedName>
    <definedName name="Z_6749F589_14FD_11D3_8EF9_0008C7BCAF29_.wvu.PrintArea" localSheetId="11" hidden="1">#REF!</definedName>
    <definedName name="Z_6749F589_14FD_11D3_8EF9_0008C7BCAF29_.wvu.PrintArea" localSheetId="12" hidden="1">#REF!</definedName>
    <definedName name="Z_6749F589_14FD_11D3_8EF9_0008C7BCAF29_.wvu.PrintArea" hidden="1">#REF!</definedName>
    <definedName name="Z_6749F589_14FD_11D3_8EF9_0008C7BCAF29_.wvu.PrintTitles" localSheetId="11" hidden="1">#REF!</definedName>
    <definedName name="Z_6749F589_14FD_11D3_8EF9_0008C7BCAF29_.wvu.PrintTitles" localSheetId="12" hidden="1">#REF!</definedName>
    <definedName name="Z_6749F589_14FD_11D3_8EF9_0008C7BCAF29_.wvu.PrintTitles" hidden="1">#REF!</definedName>
    <definedName name="Z_6749F59C_14FD_11D3_8EF9_0008C7BCAF29_.wvu.PrintArea" localSheetId="11" hidden="1">#REF!</definedName>
    <definedName name="Z_6749F59C_14FD_11D3_8EF9_0008C7BCAF29_.wvu.PrintArea" localSheetId="12" hidden="1">#REF!</definedName>
    <definedName name="Z_6749F59C_14FD_11D3_8EF9_0008C7BCAF29_.wvu.PrintArea" hidden="1">#REF!</definedName>
    <definedName name="Z_6749F59C_14FD_11D3_8EF9_0008C7BCAF29_.wvu.PrintTitles" localSheetId="11" hidden="1">#REF!</definedName>
    <definedName name="Z_6749F59C_14FD_11D3_8EF9_0008C7BCAF29_.wvu.PrintTitles" localSheetId="12" hidden="1">#REF!</definedName>
    <definedName name="Z_6749F59C_14FD_11D3_8EF9_0008C7BCAF29_.wvu.PrintTitles" hidden="1">#REF!</definedName>
    <definedName name="Z_6749F5AC_14FD_11D3_8EF9_0008C7BCAF29_.wvu.PrintArea" localSheetId="11" hidden="1">#REF!</definedName>
    <definedName name="Z_6749F5AC_14FD_11D3_8EF9_0008C7BCAF29_.wvu.PrintArea" localSheetId="12" hidden="1">#REF!</definedName>
    <definedName name="Z_6749F5AC_14FD_11D3_8EF9_0008C7BCAF29_.wvu.PrintArea" hidden="1">#REF!</definedName>
    <definedName name="Z_6749F5AC_14FD_11D3_8EF9_0008C7BCAF29_.wvu.PrintTitles" localSheetId="11" hidden="1">#REF!,#REF!</definedName>
    <definedName name="Z_6749F5AC_14FD_11D3_8EF9_0008C7BCAF29_.wvu.PrintTitles" localSheetId="12" hidden="1">#REF!,#REF!</definedName>
    <definedName name="Z_6749F5AC_14FD_11D3_8EF9_0008C7BCAF29_.wvu.PrintTitles" hidden="1">#REF!,#REF!</definedName>
    <definedName name="Z_68F84A93_5E0B_11D2_8EEE_0008C7BCAF29_.wvu.PrintArea" localSheetId="11" hidden="1">#REF!</definedName>
    <definedName name="Z_68F84A93_5E0B_11D2_8EEE_0008C7BCAF29_.wvu.PrintArea" localSheetId="12" hidden="1">#REF!</definedName>
    <definedName name="Z_68F84A93_5E0B_11D2_8EEE_0008C7BCAF29_.wvu.PrintArea" hidden="1">#REF!</definedName>
    <definedName name="Z_68F84A93_5E0B_11D2_8EEE_0008C7BCAF29_.wvu.PrintTitles" localSheetId="11" hidden="1">#REF!</definedName>
    <definedName name="Z_68F84A93_5E0B_11D2_8EEE_0008C7BCAF29_.wvu.PrintTitles" localSheetId="12" hidden="1">#REF!</definedName>
    <definedName name="Z_68F84A93_5E0B_11D2_8EEE_0008C7BCAF29_.wvu.PrintTitles" hidden="1">#REF!</definedName>
    <definedName name="Z_68F84AA2_5E0B_11D2_8EEE_0008C7BCAF29_.wvu.PrintArea" localSheetId="11" hidden="1">#REF!</definedName>
    <definedName name="Z_68F84AA2_5E0B_11D2_8EEE_0008C7BCAF29_.wvu.PrintArea" localSheetId="12" hidden="1">#REF!</definedName>
    <definedName name="Z_68F84AA2_5E0B_11D2_8EEE_0008C7BCAF29_.wvu.PrintArea" hidden="1">#REF!</definedName>
    <definedName name="Z_68F84AA2_5E0B_11D2_8EEE_0008C7BCAF29_.wvu.PrintTitles" localSheetId="11" hidden="1">#REF!</definedName>
    <definedName name="Z_68F84AA2_5E0B_11D2_8EEE_0008C7BCAF29_.wvu.PrintTitles" localSheetId="12" hidden="1">#REF!</definedName>
    <definedName name="Z_68F84AA2_5E0B_11D2_8EEE_0008C7BCAF29_.wvu.PrintTitles" hidden="1">#REF!</definedName>
    <definedName name="Z_68F84AAF_5E0B_11D2_8EEE_0008C7BCAF29_.wvu.PrintArea" localSheetId="11" hidden="1">#REF!</definedName>
    <definedName name="Z_68F84AAF_5E0B_11D2_8EEE_0008C7BCAF29_.wvu.PrintArea" localSheetId="12" hidden="1">#REF!</definedName>
    <definedName name="Z_68F84AAF_5E0B_11D2_8EEE_0008C7BCAF29_.wvu.PrintArea" hidden="1">#REF!</definedName>
    <definedName name="Z_68F84AAF_5E0B_11D2_8EEE_0008C7BCAF29_.wvu.PrintTitles" localSheetId="11" hidden="1">#REF!,#REF!</definedName>
    <definedName name="Z_68F84AAF_5E0B_11D2_8EEE_0008C7BCAF29_.wvu.PrintTitles" localSheetId="12" hidden="1">#REF!,#REF!</definedName>
    <definedName name="Z_68F84AAF_5E0B_11D2_8EEE_0008C7BCAF29_.wvu.PrintTitles" hidden="1">#REF!,#REF!</definedName>
    <definedName name="Z_68F84ABA_5E0B_11D2_8EEE_0008C7BCAF29_.wvu.PrintArea" localSheetId="11" hidden="1">#REF!</definedName>
    <definedName name="Z_68F84ABA_5E0B_11D2_8EEE_0008C7BCAF29_.wvu.PrintArea" localSheetId="12" hidden="1">#REF!</definedName>
    <definedName name="Z_68F84ABA_5E0B_11D2_8EEE_0008C7BCAF29_.wvu.PrintArea" hidden="1">#REF!</definedName>
    <definedName name="Z_68F84ABA_5E0B_11D2_8EEE_0008C7BCAF29_.wvu.PrintTitles" localSheetId="11" hidden="1">#REF!,#REF!</definedName>
    <definedName name="Z_68F84ABA_5E0B_11D2_8EEE_0008C7BCAF29_.wvu.PrintTitles" localSheetId="12" hidden="1">#REF!,#REF!</definedName>
    <definedName name="Z_68F84ABA_5E0B_11D2_8EEE_0008C7BCAF29_.wvu.PrintTitles" hidden="1">#REF!,#REF!</definedName>
    <definedName name="Z_68F84ABC_5E0B_11D2_8EEE_0008C7BCAF29_.wvu.PrintArea" localSheetId="11" hidden="1">#REF!</definedName>
    <definedName name="Z_68F84ABC_5E0B_11D2_8EEE_0008C7BCAF29_.wvu.PrintArea" localSheetId="12" hidden="1">#REF!</definedName>
    <definedName name="Z_68F84ABC_5E0B_11D2_8EEE_0008C7BCAF29_.wvu.PrintArea" hidden="1">#REF!</definedName>
    <definedName name="Z_68F84ABC_5E0B_11D2_8EEE_0008C7BCAF29_.wvu.PrintTitles" localSheetId="11" hidden="1">#REF!</definedName>
    <definedName name="Z_68F84ABC_5E0B_11D2_8EEE_0008C7BCAF29_.wvu.PrintTitles" localSheetId="12" hidden="1">#REF!</definedName>
    <definedName name="Z_68F84ABC_5E0B_11D2_8EEE_0008C7BCAF29_.wvu.PrintTitles" hidden="1">#REF!</definedName>
    <definedName name="Z_68F84ABF_5E0B_11D2_8EEE_0008C7BCAF29_.wvu.PrintArea" localSheetId="11" hidden="1">#REF!</definedName>
    <definedName name="Z_68F84ABF_5E0B_11D2_8EEE_0008C7BCAF29_.wvu.PrintArea" localSheetId="12" hidden="1">#REF!</definedName>
    <definedName name="Z_68F84ABF_5E0B_11D2_8EEE_0008C7BCAF29_.wvu.PrintArea" hidden="1">#REF!</definedName>
    <definedName name="Z_68F84ABF_5E0B_11D2_8EEE_0008C7BCAF29_.wvu.PrintTitles" localSheetId="11" hidden="1">#REF!,#REF!</definedName>
    <definedName name="Z_68F84ABF_5E0B_11D2_8EEE_0008C7BCAF29_.wvu.PrintTitles" localSheetId="12" hidden="1">#REF!,#REF!</definedName>
    <definedName name="Z_68F84ABF_5E0B_11D2_8EEE_0008C7BCAF29_.wvu.PrintTitles" hidden="1">#REF!,#REF!</definedName>
    <definedName name="Z_68F84AC1_5E0B_11D2_8EEE_0008C7BCAF29_.wvu.PrintArea" localSheetId="11" hidden="1">#REF!</definedName>
    <definedName name="Z_68F84AC1_5E0B_11D2_8EEE_0008C7BCAF29_.wvu.PrintArea" localSheetId="12" hidden="1">#REF!</definedName>
    <definedName name="Z_68F84AC1_5E0B_11D2_8EEE_0008C7BCAF29_.wvu.PrintArea" hidden="1">#REF!</definedName>
    <definedName name="Z_68F84AC1_5E0B_11D2_8EEE_0008C7BCAF29_.wvu.PrintTitles" localSheetId="11" hidden="1">#REF!,#REF!</definedName>
    <definedName name="Z_68F84AC1_5E0B_11D2_8EEE_0008C7BCAF29_.wvu.PrintTitles" localSheetId="12" hidden="1">#REF!,#REF!</definedName>
    <definedName name="Z_68F84AC1_5E0B_11D2_8EEE_0008C7BCAF29_.wvu.PrintTitles" hidden="1">#REF!,#REF!</definedName>
    <definedName name="Z_68F84AC3_5E0B_11D2_8EEE_0008C7BCAF29_.wvu.PrintArea" localSheetId="11" hidden="1">#REF!</definedName>
    <definedName name="Z_68F84AC3_5E0B_11D2_8EEE_0008C7BCAF29_.wvu.PrintArea" localSheetId="12" hidden="1">#REF!</definedName>
    <definedName name="Z_68F84AC3_5E0B_11D2_8EEE_0008C7BCAF29_.wvu.PrintArea" hidden="1">#REF!</definedName>
    <definedName name="Z_68F84AC3_5E0B_11D2_8EEE_0008C7BCAF29_.wvu.PrintTitles" localSheetId="11" hidden="1">#REF!</definedName>
    <definedName name="Z_68F84AC3_5E0B_11D2_8EEE_0008C7BCAF29_.wvu.PrintTitles" localSheetId="12" hidden="1">#REF!</definedName>
    <definedName name="Z_68F84AC3_5E0B_11D2_8EEE_0008C7BCAF29_.wvu.PrintTitles" hidden="1">#REF!</definedName>
    <definedName name="Z_68F84AC6_5E0B_11D2_8EEE_0008C7BCAF29_.wvu.PrintArea" localSheetId="11" hidden="1">#REF!</definedName>
    <definedName name="Z_68F84AC6_5E0B_11D2_8EEE_0008C7BCAF29_.wvu.PrintArea" localSheetId="12" hidden="1">#REF!</definedName>
    <definedName name="Z_68F84AC6_5E0B_11D2_8EEE_0008C7BCAF29_.wvu.PrintArea" hidden="1">#REF!</definedName>
    <definedName name="Z_68F84AC6_5E0B_11D2_8EEE_0008C7BCAF29_.wvu.PrintTitles" localSheetId="11" hidden="1">#REF!,#REF!</definedName>
    <definedName name="Z_68F84AC6_5E0B_11D2_8EEE_0008C7BCAF29_.wvu.PrintTitles" localSheetId="12" hidden="1">#REF!,#REF!</definedName>
    <definedName name="Z_68F84AC6_5E0B_11D2_8EEE_0008C7BCAF29_.wvu.PrintTitles" hidden="1">#REF!,#REF!</definedName>
    <definedName name="Z_68F84AC8_5E0B_11D2_8EEE_0008C7BCAF29_.wvu.PrintArea" localSheetId="11" hidden="1">#REF!</definedName>
    <definedName name="Z_68F84AC8_5E0B_11D2_8EEE_0008C7BCAF29_.wvu.PrintArea" localSheetId="12" hidden="1">#REF!</definedName>
    <definedName name="Z_68F84AC8_5E0B_11D2_8EEE_0008C7BCAF29_.wvu.PrintArea" hidden="1">#REF!</definedName>
    <definedName name="Z_68F84AC8_5E0B_11D2_8EEE_0008C7BCAF29_.wvu.PrintTitles" localSheetId="11" hidden="1">#REF!,#REF!</definedName>
    <definedName name="Z_68F84AC8_5E0B_11D2_8EEE_0008C7BCAF29_.wvu.PrintTitles" localSheetId="12" hidden="1">#REF!,#REF!</definedName>
    <definedName name="Z_68F84AC8_5E0B_11D2_8EEE_0008C7BCAF29_.wvu.PrintTitles" hidden="1">#REF!,#REF!</definedName>
    <definedName name="Z_68F84ACE_5E0B_11D2_8EEE_0008C7BCAF29_.wvu.PrintArea" localSheetId="11" hidden="1">#REF!</definedName>
    <definedName name="Z_68F84ACE_5E0B_11D2_8EEE_0008C7BCAF29_.wvu.PrintArea" localSheetId="12" hidden="1">#REF!</definedName>
    <definedName name="Z_68F84ACE_5E0B_11D2_8EEE_0008C7BCAF29_.wvu.PrintArea" hidden="1">#REF!</definedName>
    <definedName name="Z_68F84ACE_5E0B_11D2_8EEE_0008C7BCAF29_.wvu.PrintTitles" localSheetId="11" hidden="1">#REF!</definedName>
    <definedName name="Z_68F84ACE_5E0B_11D2_8EEE_0008C7BCAF29_.wvu.PrintTitles" localSheetId="12" hidden="1">#REF!</definedName>
    <definedName name="Z_68F84ACE_5E0B_11D2_8EEE_0008C7BCAF29_.wvu.PrintTitles" hidden="1">#REF!</definedName>
    <definedName name="Z_68F84ADD_5E0B_11D2_8EEE_0008C7BCAF29_.wvu.PrintArea" localSheetId="11" hidden="1">#REF!</definedName>
    <definedName name="Z_68F84ADD_5E0B_11D2_8EEE_0008C7BCAF29_.wvu.PrintArea" localSheetId="12" hidden="1">#REF!</definedName>
    <definedName name="Z_68F84ADD_5E0B_11D2_8EEE_0008C7BCAF29_.wvu.PrintArea" hidden="1">#REF!</definedName>
    <definedName name="Z_68F84ADD_5E0B_11D2_8EEE_0008C7BCAF29_.wvu.PrintTitles" localSheetId="11" hidden="1">#REF!</definedName>
    <definedName name="Z_68F84ADD_5E0B_11D2_8EEE_0008C7BCAF29_.wvu.PrintTitles" localSheetId="12" hidden="1">#REF!</definedName>
    <definedName name="Z_68F84ADD_5E0B_11D2_8EEE_0008C7BCAF29_.wvu.PrintTitles" hidden="1">#REF!</definedName>
    <definedName name="Z_68F84AEA_5E0B_11D2_8EEE_0008C7BCAF29_.wvu.PrintArea" localSheetId="11" hidden="1">#REF!</definedName>
    <definedName name="Z_68F84AEA_5E0B_11D2_8EEE_0008C7BCAF29_.wvu.PrintArea" localSheetId="12" hidden="1">#REF!</definedName>
    <definedName name="Z_68F84AEA_5E0B_11D2_8EEE_0008C7BCAF29_.wvu.PrintArea" hidden="1">#REF!</definedName>
    <definedName name="Z_68F84AEA_5E0B_11D2_8EEE_0008C7BCAF29_.wvu.PrintTitles" localSheetId="11" hidden="1">#REF!,#REF!</definedName>
    <definedName name="Z_68F84AEA_5E0B_11D2_8EEE_0008C7BCAF29_.wvu.PrintTitles" localSheetId="12" hidden="1">#REF!,#REF!</definedName>
    <definedName name="Z_68F84AEA_5E0B_11D2_8EEE_0008C7BCAF29_.wvu.PrintTitles" hidden="1">#REF!,#REF!</definedName>
    <definedName name="Z_68F84AF6_5E0B_11D2_8EEE_0008C7BCAF29_.wvu.PrintArea" localSheetId="11" hidden="1">#REF!</definedName>
    <definedName name="Z_68F84AF6_5E0B_11D2_8EEE_0008C7BCAF29_.wvu.PrintArea" localSheetId="12" hidden="1">#REF!</definedName>
    <definedName name="Z_68F84AF6_5E0B_11D2_8EEE_0008C7BCAF29_.wvu.PrintArea" hidden="1">#REF!</definedName>
    <definedName name="Z_68F84AF6_5E0B_11D2_8EEE_0008C7BCAF29_.wvu.PrintTitles" localSheetId="11" hidden="1">#REF!,#REF!</definedName>
    <definedName name="Z_68F84AF6_5E0B_11D2_8EEE_0008C7BCAF29_.wvu.PrintTitles" localSheetId="12" hidden="1">#REF!,#REF!</definedName>
    <definedName name="Z_68F84AF6_5E0B_11D2_8EEE_0008C7BCAF29_.wvu.PrintTitles" hidden="1">#REF!,#REF!</definedName>
    <definedName name="Z_68F84AF9_5E0B_11D2_8EEE_0008C7BCAF29_.wvu.PrintArea" localSheetId="11" hidden="1">#REF!</definedName>
    <definedName name="Z_68F84AF9_5E0B_11D2_8EEE_0008C7BCAF29_.wvu.PrintArea" localSheetId="12" hidden="1">#REF!</definedName>
    <definedName name="Z_68F84AF9_5E0B_11D2_8EEE_0008C7BCAF29_.wvu.PrintArea" hidden="1">#REF!</definedName>
    <definedName name="Z_68F84AF9_5E0B_11D2_8EEE_0008C7BCAF29_.wvu.PrintTitles" localSheetId="11" hidden="1">#REF!</definedName>
    <definedName name="Z_68F84AF9_5E0B_11D2_8EEE_0008C7BCAF29_.wvu.PrintTitles" localSheetId="12" hidden="1">#REF!</definedName>
    <definedName name="Z_68F84AF9_5E0B_11D2_8EEE_0008C7BCAF29_.wvu.PrintTitles" hidden="1">#REF!</definedName>
    <definedName name="Z_68F84AFE_5E0B_11D2_8EEE_0008C7BCAF29_.wvu.PrintArea" localSheetId="11" hidden="1">#REF!</definedName>
    <definedName name="Z_68F84AFE_5E0B_11D2_8EEE_0008C7BCAF29_.wvu.PrintArea" localSheetId="12" hidden="1">#REF!</definedName>
    <definedName name="Z_68F84AFE_5E0B_11D2_8EEE_0008C7BCAF29_.wvu.PrintArea" hidden="1">#REF!</definedName>
    <definedName name="Z_68F84AFE_5E0B_11D2_8EEE_0008C7BCAF29_.wvu.PrintTitles" localSheetId="11" hidden="1">#REF!,#REF!</definedName>
    <definedName name="Z_68F84AFE_5E0B_11D2_8EEE_0008C7BCAF29_.wvu.PrintTitles" localSheetId="12" hidden="1">#REF!,#REF!</definedName>
    <definedName name="Z_68F84AFE_5E0B_11D2_8EEE_0008C7BCAF29_.wvu.PrintTitles" hidden="1">#REF!,#REF!</definedName>
    <definedName name="Z_68F84B00_5E0B_11D2_8EEE_0008C7BCAF29_.wvu.PrintArea" localSheetId="11" hidden="1">#REF!</definedName>
    <definedName name="Z_68F84B00_5E0B_11D2_8EEE_0008C7BCAF29_.wvu.PrintArea" localSheetId="12" hidden="1">#REF!</definedName>
    <definedName name="Z_68F84B00_5E0B_11D2_8EEE_0008C7BCAF29_.wvu.PrintArea" hidden="1">#REF!</definedName>
    <definedName name="Z_68F84B00_5E0B_11D2_8EEE_0008C7BCAF29_.wvu.PrintTitles" localSheetId="11" hidden="1">#REF!,#REF!</definedName>
    <definedName name="Z_68F84B00_5E0B_11D2_8EEE_0008C7BCAF29_.wvu.PrintTitles" localSheetId="12" hidden="1">#REF!,#REF!</definedName>
    <definedName name="Z_68F84B00_5E0B_11D2_8EEE_0008C7BCAF29_.wvu.PrintTitles" hidden="1">#REF!,#REF!</definedName>
    <definedName name="Z_68F84B03_5E0B_11D2_8EEE_0008C7BCAF29_.wvu.PrintArea" localSheetId="11" hidden="1">#REF!</definedName>
    <definedName name="Z_68F84B03_5E0B_11D2_8EEE_0008C7BCAF29_.wvu.PrintArea" localSheetId="12" hidden="1">#REF!</definedName>
    <definedName name="Z_68F84B03_5E0B_11D2_8EEE_0008C7BCAF29_.wvu.PrintArea" hidden="1">#REF!</definedName>
    <definedName name="Z_68F84B03_5E0B_11D2_8EEE_0008C7BCAF29_.wvu.PrintTitles" localSheetId="11" hidden="1">#REF!</definedName>
    <definedName name="Z_68F84B03_5E0B_11D2_8EEE_0008C7BCAF29_.wvu.PrintTitles" localSheetId="12" hidden="1">#REF!</definedName>
    <definedName name="Z_68F84B03_5E0B_11D2_8EEE_0008C7BCAF29_.wvu.PrintTitles" hidden="1">#REF!</definedName>
    <definedName name="Z_68F84B08_5E0B_11D2_8EEE_0008C7BCAF29_.wvu.PrintArea" localSheetId="11" hidden="1">#REF!</definedName>
    <definedName name="Z_68F84B08_5E0B_11D2_8EEE_0008C7BCAF29_.wvu.PrintArea" localSheetId="12" hidden="1">#REF!</definedName>
    <definedName name="Z_68F84B08_5E0B_11D2_8EEE_0008C7BCAF29_.wvu.PrintArea" hidden="1">#REF!</definedName>
    <definedName name="Z_68F84B08_5E0B_11D2_8EEE_0008C7BCAF29_.wvu.PrintTitles" localSheetId="11" hidden="1">#REF!,#REF!</definedName>
    <definedName name="Z_68F84B08_5E0B_11D2_8EEE_0008C7BCAF29_.wvu.PrintTitles" localSheetId="12" hidden="1">#REF!,#REF!</definedName>
    <definedName name="Z_68F84B08_5E0B_11D2_8EEE_0008C7BCAF29_.wvu.PrintTitles" hidden="1">#REF!,#REF!</definedName>
    <definedName name="Z_68F84B0B_5E0B_11D2_8EEE_0008C7BCAF29_.wvu.PrintArea" localSheetId="11" hidden="1">#REF!</definedName>
    <definedName name="Z_68F84B0B_5E0B_11D2_8EEE_0008C7BCAF29_.wvu.PrintArea" localSheetId="12" hidden="1">#REF!</definedName>
    <definedName name="Z_68F84B0B_5E0B_11D2_8EEE_0008C7BCAF29_.wvu.PrintArea" hidden="1">#REF!</definedName>
    <definedName name="Z_68F84B0B_5E0B_11D2_8EEE_0008C7BCAF29_.wvu.PrintTitles" localSheetId="11" hidden="1">#REF!,#REF!</definedName>
    <definedName name="Z_68F84B0B_5E0B_11D2_8EEE_0008C7BCAF29_.wvu.PrintTitles" localSheetId="12" hidden="1">#REF!,#REF!</definedName>
    <definedName name="Z_68F84B0B_5E0B_11D2_8EEE_0008C7BCAF29_.wvu.PrintTitles" hidden="1">#REF!,#REF!</definedName>
    <definedName name="Z_68F84B11_5E0B_11D2_8EEE_0008C7BCAF29_.wvu.PrintArea" localSheetId="11" hidden="1">#REF!</definedName>
    <definedName name="Z_68F84B11_5E0B_11D2_8EEE_0008C7BCAF29_.wvu.PrintArea" localSheetId="12" hidden="1">#REF!</definedName>
    <definedName name="Z_68F84B11_5E0B_11D2_8EEE_0008C7BCAF29_.wvu.PrintArea" hidden="1">#REF!</definedName>
    <definedName name="Z_68F84B11_5E0B_11D2_8EEE_0008C7BCAF29_.wvu.PrintTitles" localSheetId="11" hidden="1">#REF!,#REF!</definedName>
    <definedName name="Z_68F84B11_5E0B_11D2_8EEE_0008C7BCAF29_.wvu.PrintTitles" localSheetId="12" hidden="1">#REF!,#REF!</definedName>
    <definedName name="Z_68F84B11_5E0B_11D2_8EEE_0008C7BCAF29_.wvu.PrintTitles" hidden="1">#REF!,#REF!</definedName>
    <definedName name="Z_68F84B14_5E0B_11D2_8EEE_0008C7BCAF29_.wvu.PrintArea" localSheetId="11" hidden="1">#REF!</definedName>
    <definedName name="Z_68F84B14_5E0B_11D2_8EEE_0008C7BCAF29_.wvu.PrintArea" localSheetId="12" hidden="1">#REF!</definedName>
    <definedName name="Z_68F84B14_5E0B_11D2_8EEE_0008C7BCAF29_.wvu.PrintArea" hidden="1">#REF!</definedName>
    <definedName name="Z_68F84B14_5E0B_11D2_8EEE_0008C7BCAF29_.wvu.PrintTitles" localSheetId="11" hidden="1">#REF!</definedName>
    <definedName name="Z_68F84B14_5E0B_11D2_8EEE_0008C7BCAF29_.wvu.PrintTitles" localSheetId="12" hidden="1">#REF!</definedName>
    <definedName name="Z_68F84B14_5E0B_11D2_8EEE_0008C7BCAF29_.wvu.PrintTitles" hidden="1">#REF!</definedName>
    <definedName name="Z_68F84B19_5E0B_11D2_8EEE_0008C7BCAF29_.wvu.PrintArea" localSheetId="11" hidden="1">#REF!</definedName>
    <definedName name="Z_68F84B19_5E0B_11D2_8EEE_0008C7BCAF29_.wvu.PrintArea" localSheetId="12" hidden="1">#REF!</definedName>
    <definedName name="Z_68F84B19_5E0B_11D2_8EEE_0008C7BCAF29_.wvu.PrintArea" hidden="1">#REF!</definedName>
    <definedName name="Z_68F84B19_5E0B_11D2_8EEE_0008C7BCAF29_.wvu.PrintTitles" localSheetId="11" hidden="1">#REF!,#REF!</definedName>
    <definedName name="Z_68F84B19_5E0B_11D2_8EEE_0008C7BCAF29_.wvu.PrintTitles" localSheetId="12" hidden="1">#REF!,#REF!</definedName>
    <definedName name="Z_68F84B19_5E0B_11D2_8EEE_0008C7BCAF29_.wvu.PrintTitles" hidden="1">#REF!,#REF!</definedName>
    <definedName name="Z_68F84B1B_5E0B_11D2_8EEE_0008C7BCAF29_.wvu.PrintArea" localSheetId="11" hidden="1">#REF!</definedName>
    <definedName name="Z_68F84B1B_5E0B_11D2_8EEE_0008C7BCAF29_.wvu.PrintArea" localSheetId="12" hidden="1">#REF!</definedName>
    <definedName name="Z_68F84B1B_5E0B_11D2_8EEE_0008C7BCAF29_.wvu.PrintArea" hidden="1">#REF!</definedName>
    <definedName name="Z_68F84B1B_5E0B_11D2_8EEE_0008C7BCAF29_.wvu.PrintTitles" localSheetId="11" hidden="1">#REF!,#REF!</definedName>
    <definedName name="Z_68F84B1B_5E0B_11D2_8EEE_0008C7BCAF29_.wvu.PrintTitles" localSheetId="12" hidden="1">#REF!,#REF!</definedName>
    <definedName name="Z_68F84B1B_5E0B_11D2_8EEE_0008C7BCAF29_.wvu.PrintTitles" hidden="1">#REF!,#REF!</definedName>
    <definedName name="Z_68F84B1E_5E0B_11D2_8EEE_0008C7BCAF29_.wvu.PrintArea" localSheetId="11" hidden="1">#REF!</definedName>
    <definedName name="Z_68F84B1E_5E0B_11D2_8EEE_0008C7BCAF29_.wvu.PrintArea" localSheetId="12" hidden="1">#REF!</definedName>
    <definedName name="Z_68F84B1E_5E0B_11D2_8EEE_0008C7BCAF29_.wvu.PrintArea" hidden="1">#REF!</definedName>
    <definedName name="Z_68F84B1E_5E0B_11D2_8EEE_0008C7BCAF29_.wvu.PrintTitles" localSheetId="11" hidden="1">#REF!</definedName>
    <definedName name="Z_68F84B1E_5E0B_11D2_8EEE_0008C7BCAF29_.wvu.PrintTitles" localSheetId="12" hidden="1">#REF!</definedName>
    <definedName name="Z_68F84B1E_5E0B_11D2_8EEE_0008C7BCAF29_.wvu.PrintTitles" hidden="1">#REF!</definedName>
    <definedName name="Z_68F84B23_5E0B_11D2_8EEE_0008C7BCAF29_.wvu.PrintArea" localSheetId="11" hidden="1">#REF!</definedName>
    <definedName name="Z_68F84B23_5E0B_11D2_8EEE_0008C7BCAF29_.wvu.PrintArea" localSheetId="12" hidden="1">#REF!</definedName>
    <definedName name="Z_68F84B23_5E0B_11D2_8EEE_0008C7BCAF29_.wvu.PrintArea" hidden="1">#REF!</definedName>
    <definedName name="Z_68F84B23_5E0B_11D2_8EEE_0008C7BCAF29_.wvu.PrintTitles" localSheetId="11" hidden="1">#REF!,#REF!</definedName>
    <definedName name="Z_68F84B23_5E0B_11D2_8EEE_0008C7BCAF29_.wvu.PrintTitles" localSheetId="12" hidden="1">#REF!,#REF!</definedName>
    <definedName name="Z_68F84B23_5E0B_11D2_8EEE_0008C7BCAF29_.wvu.PrintTitles" hidden="1">#REF!,#REF!</definedName>
    <definedName name="Z_68F84B26_5E0B_11D2_8EEE_0008C7BCAF29_.wvu.PrintArea" localSheetId="11" hidden="1">#REF!</definedName>
    <definedName name="Z_68F84B26_5E0B_11D2_8EEE_0008C7BCAF29_.wvu.PrintArea" localSheetId="12" hidden="1">#REF!</definedName>
    <definedName name="Z_68F84B26_5E0B_11D2_8EEE_0008C7BCAF29_.wvu.PrintArea" hidden="1">#REF!</definedName>
    <definedName name="Z_68F84B26_5E0B_11D2_8EEE_0008C7BCAF29_.wvu.PrintTitles" localSheetId="11" hidden="1">#REF!,#REF!</definedName>
    <definedName name="Z_68F84B26_5E0B_11D2_8EEE_0008C7BCAF29_.wvu.PrintTitles" localSheetId="12" hidden="1">#REF!,#REF!</definedName>
    <definedName name="Z_68F84B26_5E0B_11D2_8EEE_0008C7BCAF29_.wvu.PrintTitles" hidden="1">#REF!,#REF!</definedName>
    <definedName name="Z_76FBE7D5_5EAD_11D2_8EEF_0008C7BCAF29_.wvu.PrintArea" localSheetId="11" hidden="1">#REF!</definedName>
    <definedName name="Z_76FBE7D5_5EAD_11D2_8EEF_0008C7BCAF29_.wvu.PrintArea" localSheetId="12" hidden="1">#REF!</definedName>
    <definedName name="Z_76FBE7D5_5EAD_11D2_8EEF_0008C7BCAF29_.wvu.PrintArea" hidden="1">#REF!</definedName>
    <definedName name="Z_76FBE7D5_5EAD_11D2_8EEF_0008C7BCAF29_.wvu.PrintTitles" localSheetId="11" hidden="1">#REF!,#REF!</definedName>
    <definedName name="Z_76FBE7D5_5EAD_11D2_8EEF_0008C7BCAF29_.wvu.PrintTitles" localSheetId="12" hidden="1">#REF!,#REF!</definedName>
    <definedName name="Z_76FBE7D5_5EAD_11D2_8EEF_0008C7BCAF29_.wvu.PrintTitles" hidden="1">#REF!,#REF!</definedName>
    <definedName name="Z_76FBE7D7_5EAD_11D2_8EEF_0008C7BCAF29_.wvu.PrintArea" localSheetId="11" hidden="1">#REF!</definedName>
    <definedName name="Z_76FBE7D7_5EAD_11D2_8EEF_0008C7BCAF29_.wvu.PrintArea" localSheetId="12" hidden="1">#REF!</definedName>
    <definedName name="Z_76FBE7D7_5EAD_11D2_8EEF_0008C7BCAF29_.wvu.PrintArea" hidden="1">#REF!</definedName>
    <definedName name="Z_76FBE7D7_5EAD_11D2_8EEF_0008C7BCAF29_.wvu.PrintTitles" localSheetId="11" hidden="1">#REF!</definedName>
    <definedName name="Z_76FBE7D7_5EAD_11D2_8EEF_0008C7BCAF29_.wvu.PrintTitles" localSheetId="12" hidden="1">#REF!</definedName>
    <definedName name="Z_76FBE7D7_5EAD_11D2_8EEF_0008C7BCAF29_.wvu.PrintTitles" hidden="1">#REF!</definedName>
    <definedName name="Z_76FBE7DA_5EAD_11D2_8EEF_0008C7BCAF29_.wvu.PrintArea" localSheetId="11" hidden="1">#REF!</definedName>
    <definedName name="Z_76FBE7DA_5EAD_11D2_8EEF_0008C7BCAF29_.wvu.PrintArea" localSheetId="12" hidden="1">#REF!</definedName>
    <definedName name="Z_76FBE7DA_5EAD_11D2_8EEF_0008C7BCAF29_.wvu.PrintArea" hidden="1">#REF!</definedName>
    <definedName name="Z_76FBE7DA_5EAD_11D2_8EEF_0008C7BCAF29_.wvu.PrintTitles" localSheetId="11" hidden="1">#REF!,#REF!</definedName>
    <definedName name="Z_76FBE7DA_5EAD_11D2_8EEF_0008C7BCAF29_.wvu.PrintTitles" localSheetId="12" hidden="1">#REF!,#REF!</definedName>
    <definedName name="Z_76FBE7DA_5EAD_11D2_8EEF_0008C7BCAF29_.wvu.PrintTitles" hidden="1">#REF!,#REF!</definedName>
    <definedName name="Z_76FBE7DC_5EAD_11D2_8EEF_0008C7BCAF29_.wvu.PrintArea" localSheetId="11" hidden="1">#REF!</definedName>
    <definedName name="Z_76FBE7DC_5EAD_11D2_8EEF_0008C7BCAF29_.wvu.PrintArea" localSheetId="12" hidden="1">#REF!</definedName>
    <definedName name="Z_76FBE7DC_5EAD_11D2_8EEF_0008C7BCAF29_.wvu.PrintArea" hidden="1">#REF!</definedName>
    <definedName name="Z_76FBE7DC_5EAD_11D2_8EEF_0008C7BCAF29_.wvu.PrintTitles" localSheetId="11" hidden="1">#REF!,#REF!</definedName>
    <definedName name="Z_76FBE7DC_5EAD_11D2_8EEF_0008C7BCAF29_.wvu.PrintTitles" localSheetId="12" hidden="1">#REF!,#REF!</definedName>
    <definedName name="Z_76FBE7DC_5EAD_11D2_8EEF_0008C7BCAF29_.wvu.PrintTitles" hidden="1">#REF!,#REF!</definedName>
    <definedName name="Z_76FBE7DE_5EAD_11D2_8EEF_0008C7BCAF29_.wvu.PrintArea" localSheetId="11" hidden="1">#REF!</definedName>
    <definedName name="Z_76FBE7DE_5EAD_11D2_8EEF_0008C7BCAF29_.wvu.PrintArea" localSheetId="12" hidden="1">#REF!</definedName>
    <definedName name="Z_76FBE7DE_5EAD_11D2_8EEF_0008C7BCAF29_.wvu.PrintArea" hidden="1">#REF!</definedName>
    <definedName name="Z_76FBE7DE_5EAD_11D2_8EEF_0008C7BCAF29_.wvu.PrintTitles" localSheetId="11" hidden="1">#REF!</definedName>
    <definedName name="Z_76FBE7DE_5EAD_11D2_8EEF_0008C7BCAF29_.wvu.PrintTitles" localSheetId="12" hidden="1">#REF!</definedName>
    <definedName name="Z_76FBE7DE_5EAD_11D2_8EEF_0008C7BCAF29_.wvu.PrintTitles" hidden="1">#REF!</definedName>
    <definedName name="Z_76FBE7E1_5EAD_11D2_8EEF_0008C7BCAF29_.wvu.PrintArea" localSheetId="11" hidden="1">#REF!</definedName>
    <definedName name="Z_76FBE7E1_5EAD_11D2_8EEF_0008C7BCAF29_.wvu.PrintArea" localSheetId="12" hidden="1">#REF!</definedName>
    <definedName name="Z_76FBE7E1_5EAD_11D2_8EEF_0008C7BCAF29_.wvu.PrintArea" hidden="1">#REF!</definedName>
    <definedName name="Z_76FBE7E1_5EAD_11D2_8EEF_0008C7BCAF29_.wvu.PrintTitles" localSheetId="11" hidden="1">#REF!,#REF!</definedName>
    <definedName name="Z_76FBE7E1_5EAD_11D2_8EEF_0008C7BCAF29_.wvu.PrintTitles" localSheetId="12" hidden="1">#REF!,#REF!</definedName>
    <definedName name="Z_76FBE7E1_5EAD_11D2_8EEF_0008C7BCAF29_.wvu.PrintTitles" hidden="1">#REF!,#REF!</definedName>
    <definedName name="Z_76FBE7E3_5EAD_11D2_8EEF_0008C7BCAF29_.wvu.PrintArea" localSheetId="11" hidden="1">#REF!</definedName>
    <definedName name="Z_76FBE7E3_5EAD_11D2_8EEF_0008C7BCAF29_.wvu.PrintArea" localSheetId="12" hidden="1">#REF!</definedName>
    <definedName name="Z_76FBE7E3_5EAD_11D2_8EEF_0008C7BCAF29_.wvu.PrintArea" hidden="1">#REF!</definedName>
    <definedName name="Z_76FBE7E3_5EAD_11D2_8EEF_0008C7BCAF29_.wvu.PrintTitles" localSheetId="11" hidden="1">#REF!,#REF!</definedName>
    <definedName name="Z_76FBE7E3_5EAD_11D2_8EEF_0008C7BCAF29_.wvu.PrintTitles" localSheetId="12" hidden="1">#REF!,#REF!</definedName>
    <definedName name="Z_76FBE7E3_5EAD_11D2_8EEF_0008C7BCAF29_.wvu.PrintTitles" hidden="1">#REF!,#REF!</definedName>
    <definedName name="Z_974EFDB0_1051_11D2_8E71_0008C77C0743_.wvu.PrintArea" localSheetId="11" hidden="1">#REF!</definedName>
    <definedName name="Z_974EFDB0_1051_11D2_8E71_0008C77C0743_.wvu.PrintArea" localSheetId="12" hidden="1">#REF!</definedName>
    <definedName name="Z_974EFDB0_1051_11D2_8E71_0008C77C0743_.wvu.PrintArea" hidden="1">#REF!</definedName>
    <definedName name="Z_974EFDB0_1051_11D2_8E71_0008C77C0743_.wvu.PrintTitles" localSheetId="11" hidden="1">#REF!,#REF!</definedName>
    <definedName name="Z_974EFDB0_1051_11D2_8E71_0008C77C0743_.wvu.PrintTitles" localSheetId="12" hidden="1">#REF!,#REF!</definedName>
    <definedName name="Z_974EFDB0_1051_11D2_8E71_0008C77C0743_.wvu.PrintTitles" hidden="1">#REF!,#REF!</definedName>
    <definedName name="Z_974EFDB2_1051_11D2_8E71_0008C77C0743_.wvu.PrintArea" localSheetId="11" hidden="1">#REF!</definedName>
    <definedName name="Z_974EFDB2_1051_11D2_8E71_0008C77C0743_.wvu.PrintArea" localSheetId="12" hidden="1">#REF!</definedName>
    <definedName name="Z_974EFDB2_1051_11D2_8E71_0008C77C0743_.wvu.PrintArea" hidden="1">#REF!</definedName>
    <definedName name="Z_974EFDB2_1051_11D2_8E71_0008C77C0743_.wvu.PrintTitles" localSheetId="11" hidden="1">#REF!</definedName>
    <definedName name="Z_974EFDB2_1051_11D2_8E71_0008C77C0743_.wvu.PrintTitles" localSheetId="12" hidden="1">#REF!</definedName>
    <definedName name="Z_974EFDB2_1051_11D2_8E71_0008C77C0743_.wvu.PrintTitles" hidden="1">#REF!</definedName>
    <definedName name="Z_974EFDB5_1051_11D2_8E71_0008C77C0743_.wvu.PrintArea" localSheetId="11" hidden="1">#REF!</definedName>
    <definedName name="Z_974EFDB5_1051_11D2_8E71_0008C77C0743_.wvu.PrintArea" localSheetId="12" hidden="1">#REF!</definedName>
    <definedName name="Z_974EFDB5_1051_11D2_8E71_0008C77C0743_.wvu.PrintArea" hidden="1">#REF!</definedName>
    <definedName name="Z_974EFDB5_1051_11D2_8E71_0008C77C0743_.wvu.PrintTitles" localSheetId="11" hidden="1">#REF!,#REF!</definedName>
    <definedName name="Z_974EFDB5_1051_11D2_8E71_0008C77C0743_.wvu.PrintTitles" localSheetId="12" hidden="1">#REF!,#REF!</definedName>
    <definedName name="Z_974EFDB5_1051_11D2_8E71_0008C77C0743_.wvu.PrintTitles" hidden="1">#REF!,#REF!</definedName>
    <definedName name="Z_974EFDB7_1051_11D2_8E71_0008C77C0743_.wvu.PrintArea" localSheetId="11" hidden="1">#REF!</definedName>
    <definedName name="Z_974EFDB7_1051_11D2_8E71_0008C77C0743_.wvu.PrintArea" localSheetId="12" hidden="1">#REF!</definedName>
    <definedName name="Z_974EFDB7_1051_11D2_8E71_0008C77C0743_.wvu.PrintArea" hidden="1">#REF!</definedName>
    <definedName name="Z_974EFDB7_1051_11D2_8E71_0008C77C0743_.wvu.PrintTitles" localSheetId="11" hidden="1">#REF!,#REF!</definedName>
    <definedName name="Z_974EFDB7_1051_11D2_8E71_0008C77C0743_.wvu.PrintTitles" localSheetId="12" hidden="1">#REF!,#REF!</definedName>
    <definedName name="Z_974EFDB7_1051_11D2_8E71_0008C77C0743_.wvu.PrintTitles" hidden="1">#REF!,#REF!</definedName>
    <definedName name="Z_974EFDB9_1051_11D2_8E71_0008C77C0743_.wvu.PrintArea" localSheetId="11" hidden="1">#REF!</definedName>
    <definedName name="Z_974EFDB9_1051_11D2_8E71_0008C77C0743_.wvu.PrintArea" localSheetId="12" hidden="1">#REF!</definedName>
    <definedName name="Z_974EFDB9_1051_11D2_8E71_0008C77C0743_.wvu.PrintArea" hidden="1">#REF!</definedName>
    <definedName name="Z_974EFDB9_1051_11D2_8E71_0008C77C0743_.wvu.PrintTitles" localSheetId="11" hidden="1">#REF!</definedName>
    <definedName name="Z_974EFDB9_1051_11D2_8E71_0008C77C0743_.wvu.PrintTitles" localSheetId="12" hidden="1">#REF!</definedName>
    <definedName name="Z_974EFDB9_1051_11D2_8E71_0008C77C0743_.wvu.PrintTitles" hidden="1">#REF!</definedName>
    <definedName name="Z_974EFDBC_1051_11D2_8E71_0008C77C0743_.wvu.PrintArea" localSheetId="11" hidden="1">#REF!</definedName>
    <definedName name="Z_974EFDBC_1051_11D2_8E71_0008C77C0743_.wvu.PrintArea" localSheetId="12" hidden="1">#REF!</definedName>
    <definedName name="Z_974EFDBC_1051_11D2_8E71_0008C77C0743_.wvu.PrintArea" hidden="1">#REF!</definedName>
    <definedName name="Z_974EFDBC_1051_11D2_8E71_0008C77C0743_.wvu.PrintTitles" localSheetId="11" hidden="1">#REF!,#REF!</definedName>
    <definedName name="Z_974EFDBC_1051_11D2_8E71_0008C77C0743_.wvu.PrintTitles" localSheetId="12" hidden="1">#REF!,#REF!</definedName>
    <definedName name="Z_974EFDBC_1051_11D2_8E71_0008C77C0743_.wvu.PrintTitles" hidden="1">#REF!,#REF!</definedName>
    <definedName name="Z_974EFDBE_1051_11D2_8E71_0008C77C0743_.wvu.PrintArea" localSheetId="11" hidden="1">#REF!</definedName>
    <definedName name="Z_974EFDBE_1051_11D2_8E71_0008C77C0743_.wvu.PrintArea" localSheetId="12" hidden="1">#REF!</definedName>
    <definedName name="Z_974EFDBE_1051_11D2_8E71_0008C77C0743_.wvu.PrintArea" hidden="1">#REF!</definedName>
    <definedName name="Z_974EFDBE_1051_11D2_8E71_0008C77C0743_.wvu.PrintTitles" localSheetId="11" hidden="1">#REF!,#REF!</definedName>
    <definedName name="Z_974EFDBE_1051_11D2_8E71_0008C77C0743_.wvu.PrintTitles" localSheetId="12" hidden="1">#REF!,#REF!</definedName>
    <definedName name="Z_974EFDBE_1051_11D2_8E71_0008C77C0743_.wvu.PrintTitles" hidden="1">#REF!,#REF!</definedName>
    <definedName name="Z_A1DB4122_5E0E_11D2_8EC3_0008C77C0743_.wvu.PrintArea" localSheetId="11" hidden="1">#REF!</definedName>
    <definedName name="Z_A1DB4122_5E0E_11D2_8EC3_0008C77C0743_.wvu.PrintArea" localSheetId="12" hidden="1">#REF!</definedName>
    <definedName name="Z_A1DB4122_5E0E_11D2_8EC3_0008C77C0743_.wvu.PrintArea" hidden="1">#REF!</definedName>
    <definedName name="Z_A1DB4122_5E0E_11D2_8EC3_0008C77C0743_.wvu.PrintTitles" localSheetId="11" hidden="1">#REF!</definedName>
    <definedName name="Z_A1DB4122_5E0E_11D2_8EC3_0008C77C0743_.wvu.PrintTitles" localSheetId="12" hidden="1">#REF!</definedName>
    <definedName name="Z_A1DB4122_5E0E_11D2_8EC3_0008C77C0743_.wvu.PrintTitles" hidden="1">#REF!</definedName>
    <definedName name="Z_A1DB4131_5E0E_11D2_8EC3_0008C77C0743_.wvu.PrintArea" localSheetId="11" hidden="1">#REF!</definedName>
    <definedName name="Z_A1DB4131_5E0E_11D2_8EC3_0008C77C0743_.wvu.PrintArea" localSheetId="12" hidden="1">#REF!</definedName>
    <definedName name="Z_A1DB4131_5E0E_11D2_8EC3_0008C77C0743_.wvu.PrintArea" hidden="1">#REF!</definedName>
    <definedName name="Z_A1DB4131_5E0E_11D2_8EC3_0008C77C0743_.wvu.PrintTitles" localSheetId="11" hidden="1">#REF!</definedName>
    <definedName name="Z_A1DB4131_5E0E_11D2_8EC3_0008C77C0743_.wvu.PrintTitles" localSheetId="12" hidden="1">#REF!</definedName>
    <definedName name="Z_A1DB4131_5E0E_11D2_8EC3_0008C77C0743_.wvu.PrintTitles" hidden="1">#REF!</definedName>
    <definedName name="Z_A1DB413E_5E0E_11D2_8EC3_0008C77C0743_.wvu.PrintArea" localSheetId="11" hidden="1">#REF!</definedName>
    <definedName name="Z_A1DB413E_5E0E_11D2_8EC3_0008C77C0743_.wvu.PrintArea" localSheetId="12" hidden="1">#REF!</definedName>
    <definedName name="Z_A1DB413E_5E0E_11D2_8EC3_0008C77C0743_.wvu.PrintArea" hidden="1">#REF!</definedName>
    <definedName name="Z_A1DB413E_5E0E_11D2_8EC3_0008C77C0743_.wvu.PrintTitles" localSheetId="11" hidden="1">#REF!,#REF!</definedName>
    <definedName name="Z_A1DB413E_5E0E_11D2_8EC3_0008C77C0743_.wvu.PrintTitles" localSheetId="12" hidden="1">#REF!,#REF!</definedName>
    <definedName name="Z_A1DB413E_5E0E_11D2_8EC3_0008C77C0743_.wvu.PrintTitles" hidden="1">#REF!,#REF!</definedName>
    <definedName name="Z_A1DB414B_5E0E_11D2_8EC3_0008C77C0743_.wvu.PrintArea" localSheetId="11" hidden="1">#REF!</definedName>
    <definedName name="Z_A1DB414B_5E0E_11D2_8EC3_0008C77C0743_.wvu.PrintArea" localSheetId="12" hidden="1">#REF!</definedName>
    <definedName name="Z_A1DB414B_5E0E_11D2_8EC3_0008C77C0743_.wvu.PrintArea" hidden="1">#REF!</definedName>
    <definedName name="Z_A1DB414B_5E0E_11D2_8EC3_0008C77C0743_.wvu.PrintTitles" localSheetId="11" hidden="1">#REF!</definedName>
    <definedName name="Z_A1DB414B_5E0E_11D2_8EC3_0008C77C0743_.wvu.PrintTitles" localSheetId="12" hidden="1">#REF!</definedName>
    <definedName name="Z_A1DB414B_5E0E_11D2_8EC3_0008C77C0743_.wvu.PrintTitles" hidden="1">#REF!</definedName>
    <definedName name="Z_A1DB415A_5E0E_11D2_8EC3_0008C77C0743_.wvu.PrintArea" localSheetId="11" hidden="1">#REF!</definedName>
    <definedName name="Z_A1DB415A_5E0E_11D2_8EC3_0008C77C0743_.wvu.PrintArea" localSheetId="12" hidden="1">#REF!</definedName>
    <definedName name="Z_A1DB415A_5E0E_11D2_8EC3_0008C77C0743_.wvu.PrintArea" hidden="1">#REF!</definedName>
    <definedName name="Z_A1DB415A_5E0E_11D2_8EC3_0008C77C0743_.wvu.PrintTitles" localSheetId="11" hidden="1">#REF!</definedName>
    <definedName name="Z_A1DB415A_5E0E_11D2_8EC3_0008C77C0743_.wvu.PrintTitles" localSheetId="12" hidden="1">#REF!</definedName>
    <definedName name="Z_A1DB415A_5E0E_11D2_8EC3_0008C77C0743_.wvu.PrintTitles" hidden="1">#REF!</definedName>
    <definedName name="Z_A1DB4167_5E0E_11D2_8EC3_0008C77C0743_.wvu.PrintArea" localSheetId="11" hidden="1">#REF!</definedName>
    <definedName name="Z_A1DB4167_5E0E_11D2_8EC3_0008C77C0743_.wvu.PrintArea" localSheetId="12" hidden="1">#REF!</definedName>
    <definedName name="Z_A1DB4167_5E0E_11D2_8EC3_0008C77C0743_.wvu.PrintArea" hidden="1">#REF!</definedName>
    <definedName name="Z_A1DB4167_5E0E_11D2_8EC3_0008C77C0743_.wvu.PrintTitles" localSheetId="11" hidden="1">#REF!,#REF!</definedName>
    <definedName name="Z_A1DB4167_5E0E_11D2_8EC3_0008C77C0743_.wvu.PrintTitles" localSheetId="12" hidden="1">#REF!,#REF!</definedName>
    <definedName name="Z_A1DB4167_5E0E_11D2_8EC3_0008C77C0743_.wvu.PrintTitles" hidden="1">#REF!,#REF!</definedName>
    <definedName name="Z_A1DB4176_5E0E_11D2_8EC3_0008C77C0743_.wvu.PrintArea" localSheetId="11" hidden="1">#REF!</definedName>
    <definedName name="Z_A1DB4176_5E0E_11D2_8EC3_0008C77C0743_.wvu.PrintArea" localSheetId="12" hidden="1">#REF!</definedName>
    <definedName name="Z_A1DB4176_5E0E_11D2_8EC3_0008C77C0743_.wvu.PrintArea" hidden="1">#REF!</definedName>
    <definedName name="Z_A1DB4176_5E0E_11D2_8EC3_0008C77C0743_.wvu.PrintTitles" localSheetId="11" hidden="1">#REF!</definedName>
    <definedName name="Z_A1DB4176_5E0E_11D2_8EC3_0008C77C0743_.wvu.PrintTitles" localSheetId="12" hidden="1">#REF!</definedName>
    <definedName name="Z_A1DB4176_5E0E_11D2_8EC3_0008C77C0743_.wvu.PrintTitles" hidden="1">#REF!</definedName>
    <definedName name="Z_A1DB4185_5E0E_11D2_8EC3_0008C77C0743_.wvu.PrintArea" localSheetId="11" hidden="1">#REF!</definedName>
    <definedName name="Z_A1DB4185_5E0E_11D2_8EC3_0008C77C0743_.wvu.PrintArea" localSheetId="12" hidden="1">#REF!</definedName>
    <definedName name="Z_A1DB4185_5E0E_11D2_8EC3_0008C77C0743_.wvu.PrintArea" hidden="1">#REF!</definedName>
    <definedName name="Z_A1DB4185_5E0E_11D2_8EC3_0008C77C0743_.wvu.PrintTitles" localSheetId="11" hidden="1">#REF!</definedName>
    <definedName name="Z_A1DB4185_5E0E_11D2_8EC3_0008C77C0743_.wvu.PrintTitles" localSheetId="12" hidden="1">#REF!</definedName>
    <definedName name="Z_A1DB4185_5E0E_11D2_8EC3_0008C77C0743_.wvu.PrintTitles" hidden="1">#REF!</definedName>
    <definedName name="Z_A1DB4192_5E0E_11D2_8EC3_0008C77C0743_.wvu.PrintArea" localSheetId="11" hidden="1">#REF!</definedName>
    <definedName name="Z_A1DB4192_5E0E_11D2_8EC3_0008C77C0743_.wvu.PrintArea" localSheetId="12" hidden="1">#REF!</definedName>
    <definedName name="Z_A1DB4192_5E0E_11D2_8EC3_0008C77C0743_.wvu.PrintArea" hidden="1">#REF!</definedName>
    <definedName name="Z_A1DB4192_5E0E_11D2_8EC3_0008C77C0743_.wvu.PrintTitles" localSheetId="11" hidden="1">#REF!,#REF!</definedName>
    <definedName name="Z_A1DB4192_5E0E_11D2_8EC3_0008C77C0743_.wvu.PrintTitles" localSheetId="12" hidden="1">#REF!,#REF!</definedName>
    <definedName name="Z_A1DB4192_5E0E_11D2_8EC3_0008C77C0743_.wvu.PrintTitles" hidden="1">#REF!,#REF!</definedName>
    <definedName name="Z_A1DB41A0_5E0E_11D2_8EC3_0008C77C0743_.wvu.PrintArea" localSheetId="11" hidden="1">#REF!</definedName>
    <definedName name="Z_A1DB41A0_5E0E_11D2_8EC3_0008C77C0743_.wvu.PrintArea" localSheetId="12" hidden="1">#REF!</definedName>
    <definedName name="Z_A1DB41A0_5E0E_11D2_8EC3_0008C77C0743_.wvu.PrintArea" hidden="1">#REF!</definedName>
    <definedName name="Z_A1DB41A0_5E0E_11D2_8EC3_0008C77C0743_.wvu.PrintTitles" localSheetId="11" hidden="1">#REF!</definedName>
    <definedName name="Z_A1DB41A0_5E0E_11D2_8EC3_0008C77C0743_.wvu.PrintTitles" localSheetId="12" hidden="1">#REF!</definedName>
    <definedName name="Z_A1DB41A0_5E0E_11D2_8EC3_0008C77C0743_.wvu.PrintTitles" hidden="1">#REF!</definedName>
    <definedName name="Z_A1DB41AF_5E0E_11D2_8EC3_0008C77C0743_.wvu.PrintArea" localSheetId="11" hidden="1">#REF!</definedName>
    <definedName name="Z_A1DB41AF_5E0E_11D2_8EC3_0008C77C0743_.wvu.PrintArea" localSheetId="12" hidden="1">#REF!</definedName>
    <definedName name="Z_A1DB41AF_5E0E_11D2_8EC3_0008C77C0743_.wvu.PrintArea" hidden="1">#REF!</definedName>
    <definedName name="Z_A1DB41AF_5E0E_11D2_8EC3_0008C77C0743_.wvu.PrintTitles" localSheetId="11" hidden="1">#REF!</definedName>
    <definedName name="Z_A1DB41AF_5E0E_11D2_8EC3_0008C77C0743_.wvu.PrintTitles" localSheetId="12" hidden="1">#REF!</definedName>
    <definedName name="Z_A1DB41AF_5E0E_11D2_8EC3_0008C77C0743_.wvu.PrintTitles" hidden="1">#REF!</definedName>
    <definedName name="Z_A1DB41BC_5E0E_11D2_8EC3_0008C77C0743_.wvu.PrintArea" localSheetId="11" hidden="1">#REF!</definedName>
    <definedName name="Z_A1DB41BC_5E0E_11D2_8EC3_0008C77C0743_.wvu.PrintArea" localSheetId="12" hidden="1">#REF!</definedName>
    <definedName name="Z_A1DB41BC_5E0E_11D2_8EC3_0008C77C0743_.wvu.PrintArea" hidden="1">#REF!</definedName>
    <definedName name="Z_A1DB41BC_5E0E_11D2_8EC3_0008C77C0743_.wvu.PrintTitles" localSheetId="11" hidden="1">#REF!,#REF!</definedName>
    <definedName name="Z_A1DB41BC_5E0E_11D2_8EC3_0008C77C0743_.wvu.PrintTitles" localSheetId="12" hidden="1">#REF!,#REF!</definedName>
    <definedName name="Z_A1DB41BC_5E0E_11D2_8EC3_0008C77C0743_.wvu.PrintTitles" hidden="1">#REF!,#REF!</definedName>
    <definedName name="Z_B6FCCF30_1696_11D2_8E91_0008C77C21AF_.wvu.PrintArea" localSheetId="11" hidden="1">#REF!</definedName>
    <definedName name="Z_B6FCCF30_1696_11D2_8E91_0008C77C21AF_.wvu.PrintArea" localSheetId="12" hidden="1">#REF!</definedName>
    <definedName name="Z_B6FCCF30_1696_11D2_8E91_0008C77C21AF_.wvu.PrintArea" hidden="1">#REF!</definedName>
    <definedName name="Z_B6FCCF30_1696_11D2_8E91_0008C77C21AF_.wvu.PrintTitles" localSheetId="11" hidden="1">#REF!,#REF!</definedName>
    <definedName name="Z_B6FCCF30_1696_11D2_8E91_0008C77C21AF_.wvu.PrintTitles" localSheetId="12" hidden="1">#REF!,#REF!</definedName>
    <definedName name="Z_B6FCCF30_1696_11D2_8E91_0008C77C21AF_.wvu.PrintTitles" hidden="1">#REF!,#REF!</definedName>
    <definedName name="Z_B6FCCF32_1696_11D2_8E91_0008C77C21AF_.wvu.PrintArea" localSheetId="11" hidden="1">#REF!</definedName>
    <definedName name="Z_B6FCCF32_1696_11D2_8E91_0008C77C21AF_.wvu.PrintArea" localSheetId="12" hidden="1">#REF!</definedName>
    <definedName name="Z_B6FCCF32_1696_11D2_8E91_0008C77C21AF_.wvu.PrintArea" hidden="1">#REF!</definedName>
    <definedName name="Z_B6FCCF32_1696_11D2_8E91_0008C77C21AF_.wvu.PrintTitles" localSheetId="11" hidden="1">#REF!</definedName>
    <definedName name="Z_B6FCCF32_1696_11D2_8E91_0008C77C21AF_.wvu.PrintTitles" localSheetId="12" hidden="1">#REF!</definedName>
    <definedName name="Z_B6FCCF32_1696_11D2_8E91_0008C77C21AF_.wvu.PrintTitles" hidden="1">#REF!</definedName>
    <definedName name="Z_B6FCCF35_1696_11D2_8E91_0008C77C21AF_.wvu.PrintArea" localSheetId="11" hidden="1">#REF!</definedName>
    <definedName name="Z_B6FCCF35_1696_11D2_8E91_0008C77C21AF_.wvu.PrintArea" localSheetId="12" hidden="1">#REF!</definedName>
    <definedName name="Z_B6FCCF35_1696_11D2_8E91_0008C77C21AF_.wvu.PrintArea" hidden="1">#REF!</definedName>
    <definedName name="Z_B6FCCF35_1696_11D2_8E91_0008C77C21AF_.wvu.PrintTitles" localSheetId="11" hidden="1">#REF!,#REF!</definedName>
    <definedName name="Z_B6FCCF35_1696_11D2_8E91_0008C77C21AF_.wvu.PrintTitles" localSheetId="12" hidden="1">#REF!,#REF!</definedName>
    <definedName name="Z_B6FCCF35_1696_11D2_8E91_0008C77C21AF_.wvu.PrintTitles" hidden="1">#REF!,#REF!</definedName>
    <definedName name="Z_B6FCCF37_1696_11D2_8E91_0008C77C21AF_.wvu.PrintArea" localSheetId="11" hidden="1">#REF!</definedName>
    <definedName name="Z_B6FCCF37_1696_11D2_8E91_0008C77C21AF_.wvu.PrintArea" localSheetId="12" hidden="1">#REF!</definedName>
    <definedName name="Z_B6FCCF37_1696_11D2_8E91_0008C77C21AF_.wvu.PrintArea" hidden="1">#REF!</definedName>
    <definedName name="Z_B6FCCF37_1696_11D2_8E91_0008C77C21AF_.wvu.PrintTitles" localSheetId="11" hidden="1">#REF!,#REF!</definedName>
    <definedName name="Z_B6FCCF37_1696_11D2_8E91_0008C77C21AF_.wvu.PrintTitles" localSheetId="12" hidden="1">#REF!,#REF!</definedName>
    <definedName name="Z_B6FCCF37_1696_11D2_8E91_0008C77C21AF_.wvu.PrintTitles" hidden="1">#REF!,#REF!</definedName>
    <definedName name="Z_B6FCCF39_1696_11D2_8E91_0008C77C21AF_.wvu.PrintArea" localSheetId="11" hidden="1">#REF!</definedName>
    <definedName name="Z_B6FCCF39_1696_11D2_8E91_0008C77C21AF_.wvu.PrintArea" localSheetId="12" hidden="1">#REF!</definedName>
    <definedName name="Z_B6FCCF39_1696_11D2_8E91_0008C77C21AF_.wvu.PrintArea" hidden="1">#REF!</definedName>
    <definedName name="Z_B6FCCF39_1696_11D2_8E91_0008C77C21AF_.wvu.PrintTitles" localSheetId="11" hidden="1">#REF!</definedName>
    <definedName name="Z_B6FCCF39_1696_11D2_8E91_0008C77C21AF_.wvu.PrintTitles" localSheetId="12" hidden="1">#REF!</definedName>
    <definedName name="Z_B6FCCF39_1696_11D2_8E91_0008C77C21AF_.wvu.PrintTitles" hidden="1">#REF!</definedName>
    <definedName name="Z_B6FCCF3C_1696_11D2_8E91_0008C77C21AF_.wvu.PrintArea" localSheetId="11" hidden="1">#REF!</definedName>
    <definedName name="Z_B6FCCF3C_1696_11D2_8E91_0008C77C21AF_.wvu.PrintArea" localSheetId="12" hidden="1">#REF!</definedName>
    <definedName name="Z_B6FCCF3C_1696_11D2_8E91_0008C77C21AF_.wvu.PrintArea" hidden="1">#REF!</definedName>
    <definedName name="Z_B6FCCF3C_1696_11D2_8E91_0008C77C21AF_.wvu.PrintTitles" localSheetId="11" hidden="1">#REF!,#REF!</definedName>
    <definedName name="Z_B6FCCF3C_1696_11D2_8E91_0008C77C21AF_.wvu.PrintTitles" localSheetId="12" hidden="1">#REF!,#REF!</definedName>
    <definedName name="Z_B6FCCF3C_1696_11D2_8E91_0008C77C21AF_.wvu.PrintTitles" hidden="1">#REF!,#REF!</definedName>
    <definedName name="Z_B6FCCF3E_1696_11D2_8E91_0008C77C21AF_.wvu.PrintArea" localSheetId="11" hidden="1">#REF!</definedName>
    <definedName name="Z_B6FCCF3E_1696_11D2_8E91_0008C77C21AF_.wvu.PrintArea" localSheetId="12" hidden="1">#REF!</definedName>
    <definedName name="Z_B6FCCF3E_1696_11D2_8E91_0008C77C21AF_.wvu.PrintArea" hidden="1">#REF!</definedName>
    <definedName name="Z_B6FCCF3E_1696_11D2_8E91_0008C77C21AF_.wvu.PrintTitles" localSheetId="11" hidden="1">#REF!,#REF!</definedName>
    <definedName name="Z_B6FCCF3E_1696_11D2_8E91_0008C77C21AF_.wvu.PrintTitles" localSheetId="12" hidden="1">#REF!,#REF!</definedName>
    <definedName name="Z_B6FCCF3E_1696_11D2_8E91_0008C77C21AF_.wvu.PrintTitles" hidden="1">#REF!,#REF!</definedName>
    <definedName name="Z_BDFEE6B6_734C_11D2_8E68_0008C77C0743_.wvu.PrintArea" localSheetId="11" hidden="1">#REF!</definedName>
    <definedName name="Z_BDFEE6B6_734C_11D2_8E68_0008C77C0743_.wvu.PrintArea" localSheetId="12" hidden="1">#REF!</definedName>
    <definedName name="Z_BDFEE6B6_734C_11D2_8E68_0008C77C0743_.wvu.PrintArea" hidden="1">#REF!</definedName>
    <definedName name="Z_BDFEE6B6_734C_11D2_8E68_0008C77C0743_.wvu.PrintTitles" localSheetId="11" hidden="1">#REF!,#REF!</definedName>
    <definedName name="Z_BDFEE6B6_734C_11D2_8E68_0008C77C0743_.wvu.PrintTitles" localSheetId="12" hidden="1">#REF!,#REF!</definedName>
    <definedName name="Z_BDFEE6B6_734C_11D2_8E68_0008C77C0743_.wvu.PrintTitles" hidden="1">#REF!,#REF!</definedName>
    <definedName name="Z_BDFEE6B9_734C_11D2_8E68_0008C77C0743_.wvu.PrintArea" localSheetId="11" hidden="1">#REF!</definedName>
    <definedName name="Z_BDFEE6B9_734C_11D2_8E68_0008C77C0743_.wvu.PrintArea" localSheetId="12" hidden="1">#REF!</definedName>
    <definedName name="Z_BDFEE6B9_734C_11D2_8E68_0008C77C0743_.wvu.PrintArea" hidden="1">#REF!</definedName>
    <definedName name="Z_BDFEE6B9_734C_11D2_8E68_0008C77C0743_.wvu.PrintTitles" localSheetId="11" hidden="1">#REF!,#REF!</definedName>
    <definedName name="Z_BDFEE6B9_734C_11D2_8E68_0008C77C0743_.wvu.PrintTitles" localSheetId="12" hidden="1">#REF!,#REF!</definedName>
    <definedName name="Z_BDFEE6B9_734C_11D2_8E68_0008C77C0743_.wvu.PrintTitles" hidden="1">#REF!,#REF!</definedName>
    <definedName name="Z_BDFEE6BB_734C_11D2_8E68_0008C77C0743_.wvu.PrintArea" localSheetId="11" hidden="1">#REF!</definedName>
    <definedName name="Z_BDFEE6BB_734C_11D2_8E68_0008C77C0743_.wvu.PrintArea" localSheetId="12" hidden="1">#REF!</definedName>
    <definedName name="Z_BDFEE6BB_734C_11D2_8E68_0008C77C0743_.wvu.PrintArea" hidden="1">#REF!</definedName>
    <definedName name="Z_BDFEE6BB_734C_11D2_8E68_0008C77C0743_.wvu.PrintTitles" localSheetId="11" hidden="1">#REF!,#REF!</definedName>
    <definedName name="Z_BDFEE6BB_734C_11D2_8E68_0008C77C0743_.wvu.PrintTitles" localSheetId="12" hidden="1">#REF!,#REF!</definedName>
    <definedName name="Z_BDFEE6BB_734C_11D2_8E68_0008C77C0743_.wvu.PrintTitles" hidden="1">#REF!,#REF!</definedName>
    <definedName name="Z_BDFEE6C1_734C_11D2_8E68_0008C77C0743_.wvu.PrintArea" localSheetId="11" hidden="1">#REF!</definedName>
    <definedName name="Z_BDFEE6C1_734C_11D2_8E68_0008C77C0743_.wvu.PrintArea" localSheetId="12" hidden="1">#REF!</definedName>
    <definedName name="Z_BDFEE6C1_734C_11D2_8E68_0008C77C0743_.wvu.PrintArea" hidden="1">#REF!</definedName>
    <definedName name="Z_BDFEE6C1_734C_11D2_8E68_0008C77C0743_.wvu.PrintTitles" localSheetId="11" hidden="1">#REF!</definedName>
    <definedName name="Z_BDFEE6C1_734C_11D2_8E68_0008C77C0743_.wvu.PrintTitles" localSheetId="12" hidden="1">#REF!</definedName>
    <definedName name="Z_BDFEE6C1_734C_11D2_8E68_0008C77C0743_.wvu.PrintTitles" hidden="1">#REF!</definedName>
    <definedName name="Z_BDFEE6C3_734C_11D2_8E68_0008C77C0743_.wvu.PrintArea" localSheetId="11" hidden="1">#REF!</definedName>
    <definedName name="Z_BDFEE6C3_734C_11D2_8E68_0008C77C0743_.wvu.PrintArea" localSheetId="12" hidden="1">#REF!</definedName>
    <definedName name="Z_BDFEE6C3_734C_11D2_8E68_0008C77C0743_.wvu.PrintArea" hidden="1">#REF!</definedName>
    <definedName name="Z_BDFEE6C3_734C_11D2_8E68_0008C77C0743_.wvu.PrintTitles" localSheetId="11" hidden="1">#REF!</definedName>
    <definedName name="Z_BDFEE6C3_734C_11D2_8E68_0008C77C0743_.wvu.PrintTitles" localSheetId="12" hidden="1">#REF!</definedName>
    <definedName name="Z_BDFEE6C3_734C_11D2_8E68_0008C77C0743_.wvu.PrintTitles" hidden="1">#REF!</definedName>
    <definedName name="Z_BDFEE6C5_734C_11D2_8E68_0008C77C0743_.wvu.PrintArea" localSheetId="11" hidden="1">#REF!</definedName>
    <definedName name="Z_BDFEE6C5_734C_11D2_8E68_0008C77C0743_.wvu.PrintArea" localSheetId="12" hidden="1">#REF!</definedName>
    <definedName name="Z_BDFEE6C5_734C_11D2_8E68_0008C77C0743_.wvu.PrintArea" hidden="1">#REF!</definedName>
    <definedName name="Z_BDFEE6C5_734C_11D2_8E68_0008C77C0743_.wvu.PrintTitles" localSheetId="11" hidden="1">#REF!</definedName>
    <definedName name="Z_BDFEE6C5_734C_11D2_8E68_0008C77C0743_.wvu.PrintTitles" localSheetId="12" hidden="1">#REF!</definedName>
    <definedName name="Z_BDFEE6C5_734C_11D2_8E68_0008C77C0743_.wvu.PrintTitles" hidden="1">#REF!</definedName>
    <definedName name="Z_BDFEE6CE_734C_11D2_8E68_0008C77C0743_.wvu.PrintArea" localSheetId="11" hidden="1">#REF!</definedName>
    <definedName name="Z_BDFEE6CE_734C_11D2_8E68_0008C77C0743_.wvu.PrintArea" localSheetId="12" hidden="1">#REF!</definedName>
    <definedName name="Z_BDFEE6CE_734C_11D2_8E68_0008C77C0743_.wvu.PrintArea" hidden="1">#REF!</definedName>
    <definedName name="Z_BDFEE6CE_734C_11D2_8E68_0008C77C0743_.wvu.PrintTitles" localSheetId="11" hidden="1">#REF!,#REF!</definedName>
    <definedName name="Z_BDFEE6CE_734C_11D2_8E68_0008C77C0743_.wvu.PrintTitles" localSheetId="12" hidden="1">#REF!,#REF!</definedName>
    <definedName name="Z_BDFEE6CE_734C_11D2_8E68_0008C77C0743_.wvu.PrintTitles" hidden="1">#REF!,#REF!</definedName>
    <definedName name="Z_BDFEE6D1_734C_11D2_8E68_0008C77C0743_.wvu.PrintArea" localSheetId="11" hidden="1">#REF!</definedName>
    <definedName name="Z_BDFEE6D1_734C_11D2_8E68_0008C77C0743_.wvu.PrintArea" localSheetId="12" hidden="1">#REF!</definedName>
    <definedName name="Z_BDFEE6D1_734C_11D2_8E68_0008C77C0743_.wvu.PrintArea" hidden="1">#REF!</definedName>
    <definedName name="Z_BDFEE6D1_734C_11D2_8E68_0008C77C0743_.wvu.PrintTitles" localSheetId="11" hidden="1">#REF!,#REF!</definedName>
    <definedName name="Z_BDFEE6D1_734C_11D2_8E68_0008C77C0743_.wvu.PrintTitles" localSheetId="12" hidden="1">#REF!,#REF!</definedName>
    <definedName name="Z_BDFEE6D1_734C_11D2_8E68_0008C77C0743_.wvu.PrintTitles" hidden="1">#REF!,#REF!</definedName>
    <definedName name="Z_BDFEE6D3_734C_11D2_8E68_0008C77C0743_.wvu.PrintArea" localSheetId="11" hidden="1">#REF!</definedName>
    <definedName name="Z_BDFEE6D3_734C_11D2_8E68_0008C77C0743_.wvu.PrintArea" localSheetId="12" hidden="1">#REF!</definedName>
    <definedName name="Z_BDFEE6D3_734C_11D2_8E68_0008C77C0743_.wvu.PrintArea" hidden="1">#REF!</definedName>
    <definedName name="Z_BDFEE6D3_734C_11D2_8E68_0008C77C0743_.wvu.PrintTitles" localSheetId="11" hidden="1">#REF!,#REF!</definedName>
    <definedName name="Z_BDFEE6D3_734C_11D2_8E68_0008C77C0743_.wvu.PrintTitles" localSheetId="12" hidden="1">#REF!,#REF!</definedName>
    <definedName name="Z_BDFEE6D3_734C_11D2_8E68_0008C77C0743_.wvu.PrintTitles" hidden="1">#REF!,#REF!</definedName>
    <definedName name="Z_BDFEE6D7_734C_11D2_8E68_0008C77C0743_.wvu.PrintArea" localSheetId="11" hidden="1">#REF!</definedName>
    <definedName name="Z_BDFEE6D7_734C_11D2_8E68_0008C77C0743_.wvu.PrintArea" localSheetId="12" hidden="1">#REF!</definedName>
    <definedName name="Z_BDFEE6D7_734C_11D2_8E68_0008C77C0743_.wvu.PrintArea" hidden="1">#REF!</definedName>
    <definedName name="Z_BDFEE6D7_734C_11D2_8E68_0008C77C0743_.wvu.PrintTitles" localSheetId="11" hidden="1">#REF!,#REF!</definedName>
    <definedName name="Z_BDFEE6D7_734C_11D2_8E68_0008C77C0743_.wvu.PrintTitles" localSheetId="12" hidden="1">#REF!,#REF!</definedName>
    <definedName name="Z_BDFEE6D7_734C_11D2_8E68_0008C77C0743_.wvu.PrintTitles" hidden="1">#REF!,#REF!</definedName>
    <definedName name="Z_BDFEE6DA_734C_11D2_8E68_0008C77C0743_.wvu.PrintArea" localSheetId="11" hidden="1">#REF!</definedName>
    <definedName name="Z_BDFEE6DA_734C_11D2_8E68_0008C77C0743_.wvu.PrintArea" localSheetId="12" hidden="1">#REF!</definedName>
    <definedName name="Z_BDFEE6DA_734C_11D2_8E68_0008C77C0743_.wvu.PrintArea" hidden="1">#REF!</definedName>
    <definedName name="Z_BDFEE6DA_734C_11D2_8E68_0008C77C0743_.wvu.PrintTitles" localSheetId="11" hidden="1">#REF!,#REF!</definedName>
    <definedName name="Z_BDFEE6DA_734C_11D2_8E68_0008C77C0743_.wvu.PrintTitles" localSheetId="12" hidden="1">#REF!,#REF!</definedName>
    <definedName name="Z_BDFEE6DA_734C_11D2_8E68_0008C77C0743_.wvu.PrintTitles" hidden="1">#REF!,#REF!</definedName>
    <definedName name="Z_BDFEE6DC_734C_11D2_8E68_0008C77C0743_.wvu.PrintArea" localSheetId="11" hidden="1">#REF!</definedName>
    <definedName name="Z_BDFEE6DC_734C_11D2_8E68_0008C77C0743_.wvu.PrintArea" localSheetId="12" hidden="1">#REF!</definedName>
    <definedName name="Z_BDFEE6DC_734C_11D2_8E68_0008C77C0743_.wvu.PrintArea" hidden="1">#REF!</definedName>
    <definedName name="Z_BDFEE6DC_734C_11D2_8E68_0008C77C0743_.wvu.PrintTitles" localSheetId="11" hidden="1">#REF!,#REF!</definedName>
    <definedName name="Z_BDFEE6DC_734C_11D2_8E68_0008C77C0743_.wvu.PrintTitles" localSheetId="12" hidden="1">#REF!,#REF!</definedName>
    <definedName name="Z_BDFEE6DC_734C_11D2_8E68_0008C77C0743_.wvu.PrintTitles" hidden="1">#REF!,#REF!</definedName>
    <definedName name="Z_BDFEE6E2_734C_11D2_8E68_0008C77C0743_.wvu.PrintArea" localSheetId="11" hidden="1">#REF!</definedName>
    <definedName name="Z_BDFEE6E2_734C_11D2_8E68_0008C77C0743_.wvu.PrintArea" localSheetId="12" hidden="1">#REF!</definedName>
    <definedName name="Z_BDFEE6E2_734C_11D2_8E68_0008C77C0743_.wvu.PrintArea" hidden="1">#REF!</definedName>
    <definedName name="Z_BDFEE6E2_734C_11D2_8E68_0008C77C0743_.wvu.PrintTitles" localSheetId="11" hidden="1">#REF!</definedName>
    <definedName name="Z_BDFEE6E2_734C_11D2_8E68_0008C77C0743_.wvu.PrintTitles" localSheetId="12" hidden="1">#REF!</definedName>
    <definedName name="Z_BDFEE6E2_734C_11D2_8E68_0008C77C0743_.wvu.PrintTitles" hidden="1">#REF!</definedName>
    <definedName name="Z_BDFEE6E4_734C_11D2_8E68_0008C77C0743_.wvu.PrintArea" localSheetId="11" hidden="1">#REF!</definedName>
    <definedName name="Z_BDFEE6E4_734C_11D2_8E68_0008C77C0743_.wvu.PrintArea" localSheetId="12" hidden="1">#REF!</definedName>
    <definedName name="Z_BDFEE6E4_734C_11D2_8E68_0008C77C0743_.wvu.PrintArea" hidden="1">#REF!</definedName>
    <definedName name="Z_BDFEE6E4_734C_11D2_8E68_0008C77C0743_.wvu.PrintTitles" localSheetId="11" hidden="1">#REF!</definedName>
    <definedName name="Z_BDFEE6E4_734C_11D2_8E68_0008C77C0743_.wvu.PrintTitles" localSheetId="12" hidden="1">#REF!</definedName>
    <definedName name="Z_BDFEE6E4_734C_11D2_8E68_0008C77C0743_.wvu.PrintTitles" hidden="1">#REF!</definedName>
    <definedName name="Z_BDFEE6E6_734C_11D2_8E68_0008C77C0743_.wvu.PrintArea" localSheetId="11" hidden="1">#REF!</definedName>
    <definedName name="Z_BDFEE6E6_734C_11D2_8E68_0008C77C0743_.wvu.PrintArea" localSheetId="12" hidden="1">#REF!</definedName>
    <definedName name="Z_BDFEE6E6_734C_11D2_8E68_0008C77C0743_.wvu.PrintArea" hidden="1">#REF!</definedName>
    <definedName name="Z_BDFEE6E6_734C_11D2_8E68_0008C77C0743_.wvu.PrintTitles" localSheetId="11" hidden="1">#REF!</definedName>
    <definedName name="Z_BDFEE6E6_734C_11D2_8E68_0008C77C0743_.wvu.PrintTitles" localSheetId="12" hidden="1">#REF!</definedName>
    <definedName name="Z_BDFEE6E6_734C_11D2_8E68_0008C77C0743_.wvu.PrintTitles" hidden="1">#REF!</definedName>
    <definedName name="Z_BDFEE6EF_734C_11D2_8E68_0008C77C0743_.wvu.PrintArea" localSheetId="11" hidden="1">#REF!</definedName>
    <definedName name="Z_BDFEE6EF_734C_11D2_8E68_0008C77C0743_.wvu.PrintArea" localSheetId="12" hidden="1">#REF!</definedName>
    <definedName name="Z_BDFEE6EF_734C_11D2_8E68_0008C77C0743_.wvu.PrintArea" hidden="1">#REF!</definedName>
    <definedName name="Z_BDFEE6EF_734C_11D2_8E68_0008C77C0743_.wvu.PrintTitles" localSheetId="11" hidden="1">#REF!,#REF!</definedName>
    <definedName name="Z_BDFEE6EF_734C_11D2_8E68_0008C77C0743_.wvu.PrintTitles" localSheetId="12" hidden="1">#REF!,#REF!</definedName>
    <definedName name="Z_BDFEE6EF_734C_11D2_8E68_0008C77C0743_.wvu.PrintTitles" hidden="1">#REF!,#REF!</definedName>
    <definedName name="Z_BDFEE6F2_734C_11D2_8E68_0008C77C0743_.wvu.PrintArea" localSheetId="11" hidden="1">#REF!</definedName>
    <definedName name="Z_BDFEE6F2_734C_11D2_8E68_0008C77C0743_.wvu.PrintArea" localSheetId="12" hidden="1">#REF!</definedName>
    <definedName name="Z_BDFEE6F2_734C_11D2_8E68_0008C77C0743_.wvu.PrintArea" hidden="1">#REF!</definedName>
    <definedName name="Z_BDFEE6F2_734C_11D2_8E68_0008C77C0743_.wvu.PrintTitles" localSheetId="11" hidden="1">#REF!,#REF!</definedName>
    <definedName name="Z_BDFEE6F2_734C_11D2_8E68_0008C77C0743_.wvu.PrintTitles" localSheetId="12" hidden="1">#REF!,#REF!</definedName>
    <definedName name="Z_BDFEE6F2_734C_11D2_8E68_0008C77C0743_.wvu.PrintTitles" hidden="1">#REF!,#REF!</definedName>
    <definedName name="Z_BDFEE6F4_734C_11D2_8E68_0008C77C0743_.wvu.PrintArea" localSheetId="11" hidden="1">#REF!</definedName>
    <definedName name="Z_BDFEE6F4_734C_11D2_8E68_0008C77C0743_.wvu.PrintArea" localSheetId="12" hidden="1">#REF!</definedName>
    <definedName name="Z_BDFEE6F4_734C_11D2_8E68_0008C77C0743_.wvu.PrintArea" hidden="1">#REF!</definedName>
    <definedName name="Z_BDFEE6F4_734C_11D2_8E68_0008C77C0743_.wvu.PrintTitles" localSheetId="11" hidden="1">#REF!,#REF!</definedName>
    <definedName name="Z_BDFEE6F4_734C_11D2_8E68_0008C77C0743_.wvu.PrintTitles" localSheetId="12" hidden="1">#REF!,#REF!</definedName>
    <definedName name="Z_BDFEE6F4_734C_11D2_8E68_0008C77C0743_.wvu.PrintTitles" hidden="1">#REF!,#REF!</definedName>
    <definedName name="Z_BDFEE6FA_734C_11D2_8E68_0008C77C0743_.wvu.PrintArea" localSheetId="11" hidden="1">#REF!</definedName>
    <definedName name="Z_BDFEE6FA_734C_11D2_8E68_0008C77C0743_.wvu.PrintArea" localSheetId="12" hidden="1">#REF!</definedName>
    <definedName name="Z_BDFEE6FA_734C_11D2_8E68_0008C77C0743_.wvu.PrintArea" hidden="1">#REF!</definedName>
    <definedName name="Z_BDFEE6FA_734C_11D2_8E68_0008C77C0743_.wvu.PrintTitles" localSheetId="11" hidden="1">#REF!,#REF!</definedName>
    <definedName name="Z_BDFEE6FA_734C_11D2_8E68_0008C77C0743_.wvu.PrintTitles" localSheetId="12" hidden="1">#REF!,#REF!</definedName>
    <definedName name="Z_BDFEE6FA_734C_11D2_8E68_0008C77C0743_.wvu.PrintTitles" hidden="1">#REF!,#REF!</definedName>
    <definedName name="Z_BDFEE6FC_734C_11D2_8E68_0008C77C0743_.wvu.PrintArea" localSheetId="11" hidden="1">#REF!</definedName>
    <definedName name="Z_BDFEE6FC_734C_11D2_8E68_0008C77C0743_.wvu.PrintArea" localSheetId="12" hidden="1">#REF!</definedName>
    <definedName name="Z_BDFEE6FC_734C_11D2_8E68_0008C77C0743_.wvu.PrintArea" hidden="1">#REF!</definedName>
    <definedName name="Z_BDFEE6FC_734C_11D2_8E68_0008C77C0743_.wvu.PrintTitles" localSheetId="11" hidden="1">#REF!,#REF!</definedName>
    <definedName name="Z_BDFEE6FC_734C_11D2_8E68_0008C77C0743_.wvu.PrintTitles" localSheetId="12" hidden="1">#REF!,#REF!</definedName>
    <definedName name="Z_BDFEE6FC_734C_11D2_8E68_0008C77C0743_.wvu.PrintTitles" hidden="1">#REF!,#REF!</definedName>
    <definedName name="Z_BDFEE6FE_734C_11D2_8E68_0008C77C0743_.wvu.PrintArea" localSheetId="11" hidden="1">#REF!</definedName>
    <definedName name="Z_BDFEE6FE_734C_11D2_8E68_0008C77C0743_.wvu.PrintArea" localSheetId="12" hidden="1">#REF!</definedName>
    <definedName name="Z_BDFEE6FE_734C_11D2_8E68_0008C77C0743_.wvu.PrintArea" hidden="1">#REF!</definedName>
    <definedName name="Z_BDFEE6FE_734C_11D2_8E68_0008C77C0743_.wvu.PrintTitles" localSheetId="11" hidden="1">#REF!,#REF!</definedName>
    <definedName name="Z_BDFEE6FE_734C_11D2_8E68_0008C77C0743_.wvu.PrintTitles" localSheetId="12" hidden="1">#REF!,#REF!</definedName>
    <definedName name="Z_BDFEE6FE_734C_11D2_8E68_0008C77C0743_.wvu.PrintTitles" hidden="1">#REF!,#REF!</definedName>
    <definedName name="Z_BE4AA1C5_ECFE_11D2_8EB8_0008C77C0743_.wvu.PrintArea" localSheetId="11" hidden="1">#REF!</definedName>
    <definedName name="Z_BE4AA1C5_ECFE_11D2_8EB8_0008C77C0743_.wvu.PrintArea" localSheetId="12" hidden="1">#REF!</definedName>
    <definedName name="Z_BE4AA1C5_ECFE_11D2_8EB8_0008C77C0743_.wvu.PrintArea" hidden="1">#REF!</definedName>
    <definedName name="Z_BE4AA1C5_ECFE_11D2_8EB8_0008C77C0743_.wvu.PrintTitles" localSheetId="11" hidden="1">#REF!</definedName>
    <definedName name="Z_BE4AA1C5_ECFE_11D2_8EB8_0008C77C0743_.wvu.PrintTitles" localSheetId="12" hidden="1">#REF!</definedName>
    <definedName name="Z_BE4AA1C5_ECFE_11D2_8EB8_0008C77C0743_.wvu.PrintTitles" hidden="1">#REF!</definedName>
    <definedName name="Z_BE4AA1D8_ECFE_11D2_8EB8_0008C77C0743_.wvu.PrintArea" localSheetId="11" hidden="1">#REF!</definedName>
    <definedName name="Z_BE4AA1D8_ECFE_11D2_8EB8_0008C77C0743_.wvu.PrintArea" localSheetId="12" hidden="1">#REF!</definedName>
    <definedName name="Z_BE4AA1D8_ECFE_11D2_8EB8_0008C77C0743_.wvu.PrintArea" hidden="1">#REF!</definedName>
    <definedName name="Z_BE4AA1D8_ECFE_11D2_8EB8_0008C77C0743_.wvu.PrintTitles" localSheetId="11" hidden="1">#REF!</definedName>
    <definedName name="Z_BE4AA1D8_ECFE_11D2_8EB8_0008C77C0743_.wvu.PrintTitles" localSheetId="12" hidden="1">#REF!</definedName>
    <definedName name="Z_BE4AA1D8_ECFE_11D2_8EB8_0008C77C0743_.wvu.PrintTitles" hidden="1">#REF!</definedName>
    <definedName name="Z_BE4AA1E8_ECFE_11D2_8EB8_0008C77C0743_.wvu.PrintArea" localSheetId="11" hidden="1">#REF!</definedName>
    <definedName name="Z_BE4AA1E8_ECFE_11D2_8EB8_0008C77C0743_.wvu.PrintArea" localSheetId="12" hidden="1">#REF!</definedName>
    <definedName name="Z_BE4AA1E8_ECFE_11D2_8EB8_0008C77C0743_.wvu.PrintArea" hidden="1">#REF!</definedName>
    <definedName name="Z_BE4AA1E8_ECFE_11D2_8EB8_0008C77C0743_.wvu.PrintTitles" localSheetId="11" hidden="1">#REF!,#REF!</definedName>
    <definedName name="Z_BE4AA1E8_ECFE_11D2_8EB8_0008C77C0743_.wvu.PrintTitles" localSheetId="12" hidden="1">#REF!,#REF!</definedName>
    <definedName name="Z_BE4AA1E8_ECFE_11D2_8EB8_0008C77C0743_.wvu.PrintTitles" hidden="1">#REF!,#REF!</definedName>
    <definedName name="Z_BFEBD6B7_EDBB_11D2_8EB9_0008C77C0743_.wvu.PrintArea" localSheetId="11" hidden="1">#REF!</definedName>
    <definedName name="Z_BFEBD6B7_EDBB_11D2_8EB9_0008C77C0743_.wvu.PrintArea" localSheetId="12" hidden="1">#REF!</definedName>
    <definedName name="Z_BFEBD6B7_EDBB_11D2_8EB9_0008C77C0743_.wvu.PrintArea" hidden="1">#REF!</definedName>
    <definedName name="Z_BFEBD6B7_EDBB_11D2_8EB9_0008C77C0743_.wvu.PrintTitles" localSheetId="11" hidden="1">#REF!</definedName>
    <definedName name="Z_BFEBD6B7_EDBB_11D2_8EB9_0008C77C0743_.wvu.PrintTitles" localSheetId="12" hidden="1">#REF!</definedName>
    <definedName name="Z_BFEBD6B7_EDBB_11D2_8EB9_0008C77C0743_.wvu.PrintTitles" hidden="1">#REF!</definedName>
    <definedName name="Z_BFEBD6CA_EDBB_11D2_8EB9_0008C77C0743_.wvu.PrintArea" localSheetId="11" hidden="1">#REF!</definedName>
    <definedName name="Z_BFEBD6CA_EDBB_11D2_8EB9_0008C77C0743_.wvu.PrintArea" localSheetId="12" hidden="1">#REF!</definedName>
    <definedName name="Z_BFEBD6CA_EDBB_11D2_8EB9_0008C77C0743_.wvu.PrintArea" hidden="1">#REF!</definedName>
    <definedName name="Z_BFEBD6CA_EDBB_11D2_8EB9_0008C77C0743_.wvu.PrintTitles" localSheetId="11" hidden="1">#REF!</definedName>
    <definedName name="Z_BFEBD6CA_EDBB_11D2_8EB9_0008C77C0743_.wvu.PrintTitles" localSheetId="12" hidden="1">#REF!</definedName>
    <definedName name="Z_BFEBD6CA_EDBB_11D2_8EB9_0008C77C0743_.wvu.PrintTitles" hidden="1">#REF!</definedName>
    <definedName name="Z_BFEBD6DA_EDBB_11D2_8EB9_0008C77C0743_.wvu.PrintArea" localSheetId="11" hidden="1">#REF!</definedName>
    <definedName name="Z_BFEBD6DA_EDBB_11D2_8EB9_0008C77C0743_.wvu.PrintArea" localSheetId="12" hidden="1">#REF!</definedName>
    <definedName name="Z_BFEBD6DA_EDBB_11D2_8EB9_0008C77C0743_.wvu.PrintArea" hidden="1">#REF!</definedName>
    <definedName name="Z_BFEBD6DA_EDBB_11D2_8EB9_0008C77C0743_.wvu.PrintTitles" localSheetId="11" hidden="1">#REF!,#REF!</definedName>
    <definedName name="Z_BFEBD6DA_EDBB_11D2_8EB9_0008C77C0743_.wvu.PrintTitles" localSheetId="12" hidden="1">#REF!,#REF!</definedName>
    <definedName name="Z_BFEBD6DA_EDBB_11D2_8EB9_0008C77C0743_.wvu.PrintTitles" hidden="1">#REF!,#REF!</definedName>
    <definedName name="Z_CD050555_ECE8_11D2_8EB7_0008C77C0743_.wvu.PrintArea" localSheetId="11" hidden="1">#REF!</definedName>
    <definedName name="Z_CD050555_ECE8_11D2_8EB7_0008C77C0743_.wvu.PrintArea" localSheetId="12" hidden="1">#REF!</definedName>
    <definedName name="Z_CD050555_ECE8_11D2_8EB7_0008C77C0743_.wvu.PrintArea" hidden="1">#REF!</definedName>
    <definedName name="Z_CD050555_ECE8_11D2_8EB7_0008C77C0743_.wvu.PrintTitles" localSheetId="11" hidden="1">#REF!</definedName>
    <definedName name="Z_CD050555_ECE8_11D2_8EB7_0008C77C0743_.wvu.PrintTitles" localSheetId="12" hidden="1">#REF!</definedName>
    <definedName name="Z_CD050555_ECE8_11D2_8EB7_0008C77C0743_.wvu.PrintTitles" hidden="1">#REF!</definedName>
    <definedName name="Z_CD050568_ECE8_11D2_8EB7_0008C77C0743_.wvu.PrintArea" localSheetId="11" hidden="1">#REF!</definedName>
    <definedName name="Z_CD050568_ECE8_11D2_8EB7_0008C77C0743_.wvu.PrintArea" localSheetId="12" hidden="1">#REF!</definedName>
    <definedName name="Z_CD050568_ECE8_11D2_8EB7_0008C77C0743_.wvu.PrintArea" hidden="1">#REF!</definedName>
    <definedName name="Z_CD050568_ECE8_11D2_8EB7_0008C77C0743_.wvu.PrintTitles" localSheetId="11" hidden="1">#REF!</definedName>
    <definedName name="Z_CD050568_ECE8_11D2_8EB7_0008C77C0743_.wvu.PrintTitles" localSheetId="12" hidden="1">#REF!</definedName>
    <definedName name="Z_CD050568_ECE8_11D2_8EB7_0008C77C0743_.wvu.PrintTitles" hidden="1">#REF!</definedName>
    <definedName name="Z_CD050578_ECE8_11D2_8EB7_0008C77C0743_.wvu.PrintArea" localSheetId="11" hidden="1">#REF!</definedName>
    <definedName name="Z_CD050578_ECE8_11D2_8EB7_0008C77C0743_.wvu.PrintArea" localSheetId="12" hidden="1">#REF!</definedName>
    <definedName name="Z_CD050578_ECE8_11D2_8EB7_0008C77C0743_.wvu.PrintArea" hidden="1">#REF!</definedName>
    <definedName name="Z_CD050578_ECE8_11D2_8EB7_0008C77C0743_.wvu.PrintTitles" localSheetId="11" hidden="1">#REF!,#REF!</definedName>
    <definedName name="Z_CD050578_ECE8_11D2_8EB7_0008C77C0743_.wvu.PrintTitles" localSheetId="12" hidden="1">#REF!,#REF!</definedName>
    <definedName name="Z_CD050578_ECE8_11D2_8EB7_0008C77C0743_.wvu.PrintTitles" hidden="1">#REF!,#REF!</definedName>
    <definedName name="Z_CF4A68D4_EB6D_11D2_8EB5_0008C77C0743_.wvu.PrintArea" localSheetId="11" hidden="1">#REF!</definedName>
    <definedName name="Z_CF4A68D4_EB6D_11D2_8EB5_0008C77C0743_.wvu.PrintArea" localSheetId="12" hidden="1">#REF!</definedName>
    <definedName name="Z_CF4A68D4_EB6D_11D2_8EB5_0008C77C0743_.wvu.PrintArea" hidden="1">#REF!</definedName>
    <definedName name="Z_CF4A68D4_EB6D_11D2_8EB5_0008C77C0743_.wvu.PrintTitles" localSheetId="11" hidden="1">#REF!</definedName>
    <definedName name="Z_CF4A68D4_EB6D_11D2_8EB5_0008C77C0743_.wvu.PrintTitles" localSheetId="12" hidden="1">#REF!</definedName>
    <definedName name="Z_CF4A68D4_EB6D_11D2_8EB5_0008C77C0743_.wvu.PrintTitles" hidden="1">#REF!</definedName>
    <definedName name="Z_CF4A68E7_EB6D_11D2_8EB5_0008C77C0743_.wvu.PrintArea" localSheetId="11" hidden="1">#REF!</definedName>
    <definedName name="Z_CF4A68E7_EB6D_11D2_8EB5_0008C77C0743_.wvu.PrintArea" localSheetId="12" hidden="1">#REF!</definedName>
    <definedName name="Z_CF4A68E7_EB6D_11D2_8EB5_0008C77C0743_.wvu.PrintArea" hidden="1">#REF!</definedName>
    <definedName name="Z_CF4A68E7_EB6D_11D2_8EB5_0008C77C0743_.wvu.PrintTitles" localSheetId="11" hidden="1">#REF!</definedName>
    <definedName name="Z_CF4A68E7_EB6D_11D2_8EB5_0008C77C0743_.wvu.PrintTitles" localSheetId="12" hidden="1">#REF!</definedName>
    <definedName name="Z_CF4A68E7_EB6D_11D2_8EB5_0008C77C0743_.wvu.PrintTitles" hidden="1">#REF!</definedName>
    <definedName name="Z_CF4A68F7_EB6D_11D2_8EB5_0008C77C0743_.wvu.PrintArea" localSheetId="11" hidden="1">#REF!</definedName>
    <definedName name="Z_CF4A68F7_EB6D_11D2_8EB5_0008C77C0743_.wvu.PrintArea" localSheetId="12" hidden="1">#REF!</definedName>
    <definedName name="Z_CF4A68F7_EB6D_11D2_8EB5_0008C77C0743_.wvu.PrintArea" hidden="1">#REF!</definedName>
    <definedName name="Z_CF4A68F7_EB6D_11D2_8EB5_0008C77C0743_.wvu.PrintTitles" localSheetId="11" hidden="1">#REF!,#REF!</definedName>
    <definedName name="Z_CF4A68F7_EB6D_11D2_8EB5_0008C77C0743_.wvu.PrintTitles" localSheetId="12" hidden="1">#REF!,#REF!</definedName>
    <definedName name="Z_CF4A68F7_EB6D_11D2_8EB5_0008C77C0743_.wvu.PrintTitles" hidden="1">#REF!,#REF!</definedName>
    <definedName name="Z_F3D6017D_338E_11D2_8E9B_0008C77C0743_.wvu.PrintArea" localSheetId="11" hidden="1">#REF!</definedName>
    <definedName name="Z_F3D6017D_338E_11D2_8E9B_0008C77C0743_.wvu.PrintArea" localSheetId="12" hidden="1">#REF!</definedName>
    <definedName name="Z_F3D6017D_338E_11D2_8E9B_0008C77C0743_.wvu.PrintArea" hidden="1">#REF!</definedName>
    <definedName name="Z_F3D6017D_338E_11D2_8E9B_0008C77C0743_.wvu.PrintTitles" localSheetId="11" hidden="1">#REF!</definedName>
    <definedName name="Z_F3D6017D_338E_11D2_8E9B_0008C77C0743_.wvu.PrintTitles" localSheetId="12" hidden="1">#REF!</definedName>
    <definedName name="Z_F3D6017D_338E_11D2_8E9B_0008C77C0743_.wvu.PrintTitles" hidden="1">#REF!</definedName>
    <definedName name="Z_F3D6018C_338E_11D2_8E9B_0008C77C0743_.wvu.PrintArea" localSheetId="11" hidden="1">#REF!</definedName>
    <definedName name="Z_F3D6018C_338E_11D2_8E9B_0008C77C0743_.wvu.PrintArea" localSheetId="12" hidden="1">#REF!</definedName>
    <definedName name="Z_F3D6018C_338E_11D2_8E9B_0008C77C0743_.wvu.PrintArea" hidden="1">#REF!</definedName>
    <definedName name="Z_F3D6018C_338E_11D2_8E9B_0008C77C0743_.wvu.PrintTitles" localSheetId="11" hidden="1">#REF!</definedName>
    <definedName name="Z_F3D6018C_338E_11D2_8E9B_0008C77C0743_.wvu.PrintTitles" localSheetId="12" hidden="1">#REF!</definedName>
    <definedName name="Z_F3D6018C_338E_11D2_8E9B_0008C77C0743_.wvu.PrintTitles" hidden="1">#REF!</definedName>
    <definedName name="Z_F3D60199_338E_11D2_8E9B_0008C77C0743_.wvu.PrintArea" localSheetId="11" hidden="1">#REF!</definedName>
    <definedName name="Z_F3D60199_338E_11D2_8E9B_0008C77C0743_.wvu.PrintArea" localSheetId="12" hidden="1">#REF!</definedName>
    <definedName name="Z_F3D60199_338E_11D2_8E9B_0008C77C0743_.wvu.PrintArea" hidden="1">#REF!</definedName>
    <definedName name="Z_F3D60199_338E_11D2_8E9B_0008C77C0743_.wvu.PrintTitles" localSheetId="11" hidden="1">#REF!,#REF!</definedName>
    <definedName name="Z_F3D60199_338E_11D2_8E9B_0008C77C0743_.wvu.PrintTitles" localSheetId="12" hidden="1">#REF!,#REF!</definedName>
    <definedName name="Z_F3D60199_338E_11D2_8E9B_0008C77C0743_.wvu.PrintTitles" hidden="1">#REF!,#REF!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05" l="1"/>
  <c r="U26" i="109" l="1"/>
  <c r="W26" i="109"/>
  <c r="U28" i="109" l="1"/>
  <c r="D11" i="105" l="1"/>
  <c r="G11" i="105"/>
  <c r="I11" i="105" s="1"/>
  <c r="Q21" i="109"/>
  <c r="O21" i="109"/>
  <c r="U21" i="109"/>
  <c r="W21" i="109" s="1"/>
  <c r="Q21" i="108" l="1"/>
  <c r="E21" i="108"/>
  <c r="U20" i="109" l="1"/>
  <c r="S20" i="109"/>
  <c r="O20" i="109" s="1"/>
  <c r="U19" i="109"/>
  <c r="S19" i="109"/>
  <c r="O19" i="109" s="1"/>
  <c r="W19" i="109" s="1"/>
  <c r="U18" i="109"/>
  <c r="S18" i="109"/>
  <c r="O18" i="109" s="1"/>
  <c r="U17" i="109"/>
  <c r="S17" i="109"/>
  <c r="O17" i="109" s="1"/>
  <c r="W17" i="109" s="1"/>
  <c r="U16" i="109"/>
  <c r="S16" i="109"/>
  <c r="O16" i="109" s="1"/>
  <c r="W16" i="109" s="1"/>
  <c r="S15" i="109"/>
  <c r="O15" i="109"/>
  <c r="W15" i="109" s="1"/>
  <c r="U14" i="109"/>
  <c r="S14" i="109"/>
  <c r="O14" i="109"/>
  <c r="S13" i="109"/>
  <c r="U12" i="109"/>
  <c r="S12" i="109"/>
  <c r="O12" i="109" s="1"/>
  <c r="W12" i="109" s="1"/>
  <c r="U11" i="109"/>
  <c r="S11" i="109"/>
  <c r="O11" i="109" s="1"/>
  <c r="W11" i="109" s="1"/>
  <c r="D91" i="98"/>
  <c r="J90" i="98" s="1"/>
  <c r="J95" i="98" s="1"/>
  <c r="J94" i="98"/>
  <c r="W14" i="109" l="1"/>
  <c r="W18" i="109"/>
  <c r="W20" i="109"/>
  <c r="P21" i="108" l="1"/>
  <c r="K19" i="108"/>
  <c r="K18" i="108"/>
  <c r="K17" i="108"/>
  <c r="K16" i="108"/>
  <c r="K15" i="108"/>
  <c r="K14" i="108"/>
  <c r="K13" i="108"/>
  <c r="K12" i="108"/>
  <c r="K11" i="108"/>
  <c r="K10" i="108"/>
  <c r="K9" i="108"/>
  <c r="M21" i="108" l="1"/>
  <c r="O21" i="108"/>
  <c r="D15" i="106" l="1"/>
  <c r="E13" i="106" l="1"/>
  <c r="I13" i="106" s="1"/>
  <c r="E15" i="106" l="1"/>
  <c r="I11" i="106"/>
  <c r="I15" i="106" s="1"/>
  <c r="E105" i="101" l="1"/>
  <c r="W93" i="100"/>
  <c r="W92" i="100"/>
  <c r="W91" i="100"/>
  <c r="J92" i="98" l="1"/>
  <c r="J93" i="98" l="1"/>
  <c r="D285" i="94"/>
  <c r="F20" i="4" l="1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19" i="4"/>
  <c r="J23" i="4" l="1"/>
  <c r="J37" i="4"/>
  <c r="J45" i="4"/>
  <c r="J61" i="4"/>
  <c r="J77" i="4"/>
  <c r="J79" i="4"/>
  <c r="H80" i="4"/>
  <c r="J111" i="4"/>
  <c r="H136" i="4"/>
  <c r="J147" i="4"/>
  <c r="H176" i="4"/>
  <c r="J193" i="4"/>
  <c r="H208" i="4"/>
  <c r="J217" i="4"/>
  <c r="J233" i="4"/>
  <c r="H272" i="4"/>
  <c r="J313" i="4"/>
  <c r="H328" i="4"/>
  <c r="H368" i="4"/>
  <c r="H424" i="4"/>
  <c r="J449" i="4"/>
  <c r="J457" i="4"/>
  <c r="H464" i="4"/>
  <c r="J465" i="4"/>
  <c r="J481" i="4"/>
  <c r="H496" i="4"/>
  <c r="J497" i="4"/>
  <c r="J505" i="4"/>
  <c r="J368" i="4" l="1"/>
  <c r="H457" i="4"/>
  <c r="H449" i="4"/>
  <c r="H233" i="4"/>
  <c r="H193" i="4"/>
  <c r="H23" i="4"/>
  <c r="J496" i="4"/>
  <c r="H481" i="4"/>
  <c r="J272" i="4"/>
  <c r="J459" i="4"/>
  <c r="H459" i="4"/>
  <c r="J435" i="4"/>
  <c r="H435" i="4"/>
  <c r="J365" i="4"/>
  <c r="H365" i="4"/>
  <c r="J437" i="4"/>
  <c r="H437" i="4"/>
  <c r="J315" i="4"/>
  <c r="H315" i="4"/>
  <c r="J261" i="4"/>
  <c r="H261" i="4"/>
  <c r="J255" i="4"/>
  <c r="H255" i="4"/>
  <c r="J517" i="4"/>
  <c r="H517" i="4"/>
  <c r="J421" i="4"/>
  <c r="H421" i="4"/>
  <c r="J375" i="4"/>
  <c r="H375" i="4"/>
  <c r="J303" i="4"/>
  <c r="H303" i="4"/>
  <c r="J443" i="4"/>
  <c r="H443" i="4"/>
  <c r="J523" i="4"/>
  <c r="H523" i="4"/>
  <c r="J479" i="4"/>
  <c r="H479" i="4"/>
  <c r="J301" i="4"/>
  <c r="H301" i="4"/>
  <c r="J199" i="4"/>
  <c r="H199" i="4"/>
  <c r="J475" i="4"/>
  <c r="H475" i="4"/>
  <c r="J405" i="4"/>
  <c r="H405" i="4"/>
  <c r="J477" i="4"/>
  <c r="H477" i="4"/>
  <c r="J371" i="4"/>
  <c r="H371" i="4"/>
  <c r="J331" i="4"/>
  <c r="H331" i="4"/>
  <c r="J163" i="4"/>
  <c r="H163" i="4"/>
  <c r="J502" i="4"/>
  <c r="H502" i="4"/>
  <c r="H494" i="4"/>
  <c r="J494" i="4"/>
  <c r="J438" i="4"/>
  <c r="H438" i="4"/>
  <c r="J326" i="4"/>
  <c r="H326" i="4"/>
  <c r="J109" i="4"/>
  <c r="H109" i="4"/>
  <c r="H96" i="4"/>
  <c r="J96" i="4"/>
  <c r="J136" i="4"/>
  <c r="J95" i="4"/>
  <c r="H95" i="4"/>
  <c r="J133" i="4"/>
  <c r="H133" i="4"/>
  <c r="J508" i="4"/>
  <c r="H508" i="4"/>
  <c r="J444" i="4"/>
  <c r="H444" i="4"/>
  <c r="J436" i="4"/>
  <c r="H436" i="4"/>
  <c r="J420" i="4"/>
  <c r="H420" i="4"/>
  <c r="J404" i="4"/>
  <c r="H404" i="4"/>
  <c r="J396" i="4"/>
  <c r="H396" i="4"/>
  <c r="J300" i="4"/>
  <c r="H300" i="4"/>
  <c r="J244" i="4"/>
  <c r="H244" i="4"/>
  <c r="J187" i="4"/>
  <c r="H187" i="4"/>
  <c r="J159" i="4"/>
  <c r="H159" i="4"/>
  <c r="J71" i="4"/>
  <c r="H71" i="4"/>
  <c r="H111" i="4"/>
  <c r="H22" i="4"/>
  <c r="J22" i="4"/>
  <c r="H505" i="4"/>
  <c r="H313" i="4"/>
  <c r="H217" i="4"/>
  <c r="J464" i="4"/>
  <c r="J208" i="4"/>
  <c r="J80" i="4"/>
  <c r="J185" i="4"/>
  <c r="H185" i="4"/>
  <c r="H70" i="4"/>
  <c r="J70" i="4"/>
  <c r="J474" i="4"/>
  <c r="H474" i="4"/>
  <c r="J466" i="4"/>
  <c r="H466" i="4"/>
  <c r="J450" i="4"/>
  <c r="H450" i="4"/>
  <c r="J250" i="4"/>
  <c r="H250" i="4"/>
  <c r="J202" i="4"/>
  <c r="H202" i="4"/>
  <c r="J175" i="4"/>
  <c r="H175" i="4"/>
  <c r="H79" i="4"/>
  <c r="J328" i="4"/>
  <c r="J227" i="4"/>
  <c r="H227" i="4"/>
  <c r="J103" i="4"/>
  <c r="H103" i="4"/>
  <c r="H32" i="4"/>
  <c r="J32" i="4"/>
  <c r="H497" i="4"/>
  <c r="H465" i="4"/>
  <c r="J176" i="4"/>
  <c r="J504" i="4"/>
  <c r="H504" i="4"/>
  <c r="J440" i="4"/>
  <c r="H440" i="4"/>
  <c r="J408" i="4"/>
  <c r="H408" i="4"/>
  <c r="J320" i="4"/>
  <c r="H320" i="4"/>
  <c r="J288" i="4"/>
  <c r="H288" i="4"/>
  <c r="J248" i="4"/>
  <c r="H248" i="4"/>
  <c r="J424" i="4"/>
  <c r="H147" i="4"/>
  <c r="H77" i="4"/>
  <c r="H45" i="4"/>
  <c r="J83" i="4"/>
  <c r="H83" i="4"/>
  <c r="H37" i="4"/>
  <c r="J146" i="4"/>
  <c r="H146" i="4"/>
  <c r="J138" i="4"/>
  <c r="H138" i="4"/>
  <c r="J26" i="4"/>
  <c r="H26" i="4"/>
  <c r="J145" i="4"/>
  <c r="H145" i="4"/>
  <c r="J137" i="4"/>
  <c r="H137" i="4"/>
  <c r="J97" i="4"/>
  <c r="H97" i="4"/>
  <c r="J81" i="4"/>
  <c r="H81" i="4"/>
  <c r="J33" i="4"/>
  <c r="H33" i="4"/>
  <c r="H61" i="4"/>
  <c r="E20" i="4" l="1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19" i="4"/>
  <c r="E10" i="104"/>
  <c r="E11" i="104"/>
  <c r="E12" i="104"/>
  <c r="E13" i="104"/>
  <c r="E14" i="104"/>
  <c r="E15" i="104"/>
  <c r="E16" i="104"/>
  <c r="E17" i="104"/>
  <c r="E18" i="104"/>
  <c r="E19" i="104"/>
  <c r="E20" i="104"/>
  <c r="E21" i="104"/>
  <c r="E22" i="104"/>
  <c r="E23" i="104"/>
  <c r="E24" i="104"/>
  <c r="E25" i="104"/>
  <c r="E26" i="104"/>
  <c r="E27" i="104"/>
  <c r="E28" i="104"/>
  <c r="E29" i="104"/>
  <c r="E30" i="104"/>
  <c r="E31" i="104"/>
  <c r="E32" i="104"/>
  <c r="E33" i="104"/>
  <c r="E34" i="104"/>
  <c r="E35" i="104"/>
  <c r="E36" i="104"/>
  <c r="E37" i="104"/>
  <c r="E38" i="104"/>
  <c r="E39" i="104"/>
  <c r="E40" i="104"/>
  <c r="E41" i="104"/>
  <c r="E42" i="104"/>
  <c r="E43" i="104"/>
  <c r="E44" i="104"/>
  <c r="E45" i="104"/>
  <c r="E46" i="104"/>
  <c r="E47" i="104"/>
  <c r="E48" i="104"/>
  <c r="E49" i="104"/>
  <c r="E50" i="104"/>
  <c r="E51" i="104"/>
  <c r="E52" i="104"/>
  <c r="E53" i="104"/>
  <c r="E54" i="104"/>
  <c r="E55" i="104"/>
  <c r="E56" i="104"/>
  <c r="E57" i="104"/>
  <c r="E58" i="104"/>
  <c r="E59" i="104"/>
  <c r="E60" i="104"/>
  <c r="E61" i="104"/>
  <c r="E62" i="104"/>
  <c r="E63" i="104"/>
  <c r="E64" i="104"/>
  <c r="E65" i="104"/>
  <c r="E66" i="104"/>
  <c r="E67" i="104"/>
  <c r="E68" i="104"/>
  <c r="E69" i="104"/>
  <c r="E70" i="104"/>
  <c r="E71" i="104"/>
  <c r="E72" i="104"/>
  <c r="E73" i="104"/>
  <c r="E74" i="104"/>
  <c r="E75" i="104"/>
  <c r="E76" i="104"/>
  <c r="E77" i="104"/>
  <c r="E78" i="104"/>
  <c r="E79" i="104"/>
  <c r="E10" i="102"/>
  <c r="E11" i="102"/>
  <c r="E12" i="102"/>
  <c r="E13" i="102"/>
  <c r="E14" i="102"/>
  <c r="E15" i="102"/>
  <c r="E16" i="102"/>
  <c r="E17" i="102"/>
  <c r="E18" i="102"/>
  <c r="E19" i="102"/>
  <c r="E20" i="102"/>
  <c r="E21" i="102"/>
  <c r="E22" i="102"/>
  <c r="E23" i="102"/>
  <c r="E24" i="102"/>
  <c r="E25" i="102"/>
  <c r="E26" i="102"/>
  <c r="E27" i="102"/>
  <c r="E28" i="102"/>
  <c r="E29" i="102"/>
  <c r="E30" i="102"/>
  <c r="E31" i="102"/>
  <c r="E32" i="102"/>
  <c r="E33" i="102"/>
  <c r="E34" i="102"/>
  <c r="E35" i="102"/>
  <c r="E36" i="102"/>
  <c r="E37" i="102"/>
  <c r="E38" i="102"/>
  <c r="E39" i="102"/>
  <c r="E40" i="102"/>
  <c r="E41" i="102"/>
  <c r="E42" i="102"/>
  <c r="E43" i="102"/>
  <c r="E44" i="102"/>
  <c r="E45" i="102"/>
  <c r="E46" i="102"/>
  <c r="E47" i="102"/>
  <c r="E48" i="102"/>
  <c r="E49" i="102"/>
  <c r="E50" i="102"/>
  <c r="E51" i="102"/>
  <c r="E52" i="102"/>
  <c r="E53" i="102"/>
  <c r="E54" i="102"/>
  <c r="E55" i="102"/>
  <c r="E56" i="102"/>
  <c r="E57" i="102"/>
  <c r="E58" i="102"/>
  <c r="E59" i="102"/>
  <c r="E60" i="102"/>
  <c r="E61" i="102"/>
  <c r="E62" i="102"/>
  <c r="E63" i="102"/>
  <c r="E64" i="102"/>
  <c r="E65" i="102"/>
  <c r="E66" i="102"/>
  <c r="E67" i="102"/>
  <c r="E68" i="102"/>
  <c r="E69" i="102"/>
  <c r="E70" i="102"/>
  <c r="E71" i="102"/>
  <c r="E72" i="102"/>
  <c r="E73" i="102"/>
  <c r="E74" i="102"/>
  <c r="E75" i="102"/>
  <c r="E76" i="102"/>
  <c r="E77" i="102"/>
  <c r="E78" i="102"/>
  <c r="E79" i="102"/>
  <c r="E84" i="104"/>
  <c r="E9" i="104"/>
  <c r="E84" i="102"/>
  <c r="E9" i="102"/>
  <c r="I105" i="101"/>
  <c r="I106" i="101"/>
  <c r="I104" i="101"/>
  <c r="I103" i="101"/>
  <c r="G85" i="101"/>
  <c r="G106" i="101" s="1"/>
  <c r="U97" i="100"/>
  <c r="O97" i="100"/>
  <c r="U9" i="100"/>
  <c r="U10" i="100"/>
  <c r="U11" i="100"/>
  <c r="U12" i="100"/>
  <c r="U13" i="100"/>
  <c r="U14" i="100"/>
  <c r="U15" i="100"/>
  <c r="U16" i="100"/>
  <c r="U17" i="100"/>
  <c r="U18" i="100"/>
  <c r="U19" i="100"/>
  <c r="U20" i="100"/>
  <c r="U21" i="100"/>
  <c r="U22" i="100"/>
  <c r="U23" i="100"/>
  <c r="U24" i="100"/>
  <c r="U25" i="100"/>
  <c r="U26" i="100"/>
  <c r="U27" i="100"/>
  <c r="U28" i="100"/>
  <c r="U29" i="100"/>
  <c r="U30" i="100"/>
  <c r="U31" i="100"/>
  <c r="U32" i="100"/>
  <c r="U33" i="100"/>
  <c r="U34" i="100"/>
  <c r="U35" i="100"/>
  <c r="U36" i="100"/>
  <c r="U37" i="100"/>
  <c r="U38" i="100"/>
  <c r="U39" i="100"/>
  <c r="U40" i="100"/>
  <c r="U41" i="100"/>
  <c r="U42" i="100"/>
  <c r="U43" i="100"/>
  <c r="U44" i="100"/>
  <c r="U45" i="100"/>
  <c r="U46" i="100"/>
  <c r="U47" i="100"/>
  <c r="U48" i="100"/>
  <c r="U49" i="100"/>
  <c r="U50" i="100"/>
  <c r="U51" i="100"/>
  <c r="U52" i="100"/>
  <c r="U53" i="100"/>
  <c r="U54" i="100"/>
  <c r="U55" i="100"/>
  <c r="U56" i="100"/>
  <c r="U57" i="100"/>
  <c r="U58" i="100"/>
  <c r="U59" i="100"/>
  <c r="U60" i="100"/>
  <c r="U61" i="100"/>
  <c r="U62" i="100"/>
  <c r="U63" i="100"/>
  <c r="U64" i="100"/>
  <c r="U65" i="100"/>
  <c r="U66" i="100"/>
  <c r="U67" i="100"/>
  <c r="U68" i="100"/>
  <c r="U69" i="100"/>
  <c r="U70" i="100"/>
  <c r="U71" i="100"/>
  <c r="U72" i="100"/>
  <c r="U73" i="100"/>
  <c r="U74" i="100"/>
  <c r="U75" i="100"/>
  <c r="U76" i="100"/>
  <c r="U77" i="100"/>
  <c r="U78" i="100"/>
  <c r="U79" i="100"/>
  <c r="U80" i="100"/>
  <c r="U81" i="100"/>
  <c r="U82" i="100"/>
  <c r="U83" i="100"/>
  <c r="U84" i="100"/>
  <c r="U85" i="100"/>
  <c r="U86" i="100"/>
  <c r="U87" i="100"/>
  <c r="O9" i="100"/>
  <c r="O10" i="100"/>
  <c r="O11" i="100"/>
  <c r="O12" i="100"/>
  <c r="O13" i="100"/>
  <c r="O14" i="100"/>
  <c r="O15" i="100"/>
  <c r="O16" i="100"/>
  <c r="O17" i="100"/>
  <c r="O18" i="100"/>
  <c r="O19" i="100"/>
  <c r="O20" i="100"/>
  <c r="O21" i="100"/>
  <c r="O22" i="100"/>
  <c r="O23" i="100"/>
  <c r="O24" i="100"/>
  <c r="O25" i="100"/>
  <c r="O26" i="100"/>
  <c r="O27" i="100"/>
  <c r="O28" i="100"/>
  <c r="O29" i="100"/>
  <c r="O30" i="100"/>
  <c r="O31" i="100"/>
  <c r="O32" i="100"/>
  <c r="O33" i="100"/>
  <c r="O34" i="100"/>
  <c r="O35" i="100"/>
  <c r="O36" i="100"/>
  <c r="O37" i="100"/>
  <c r="O38" i="100"/>
  <c r="O39" i="100"/>
  <c r="O40" i="100"/>
  <c r="O41" i="100"/>
  <c r="O42" i="100"/>
  <c r="O43" i="100"/>
  <c r="O44" i="100"/>
  <c r="O45" i="100"/>
  <c r="O46" i="100"/>
  <c r="O47" i="100"/>
  <c r="O48" i="100"/>
  <c r="O49" i="100"/>
  <c r="O50" i="100"/>
  <c r="O51" i="100"/>
  <c r="O52" i="100"/>
  <c r="O53" i="100"/>
  <c r="O54" i="100"/>
  <c r="O55" i="100"/>
  <c r="O56" i="100"/>
  <c r="O57" i="100"/>
  <c r="O58" i="100"/>
  <c r="O59" i="100"/>
  <c r="O60" i="100"/>
  <c r="O61" i="100"/>
  <c r="O62" i="100"/>
  <c r="O63" i="100"/>
  <c r="O64" i="100"/>
  <c r="O65" i="100"/>
  <c r="O66" i="100"/>
  <c r="O67" i="100"/>
  <c r="O68" i="100"/>
  <c r="O69" i="100"/>
  <c r="O70" i="100"/>
  <c r="O71" i="100"/>
  <c r="O72" i="100"/>
  <c r="O73" i="100"/>
  <c r="O74" i="100"/>
  <c r="O75" i="100"/>
  <c r="O76" i="100"/>
  <c r="O77" i="100"/>
  <c r="O78" i="100"/>
  <c r="O79" i="100"/>
  <c r="O80" i="100"/>
  <c r="O81" i="100"/>
  <c r="O82" i="100"/>
  <c r="O83" i="100"/>
  <c r="O84" i="100"/>
  <c r="O85" i="100"/>
  <c r="O86" i="100"/>
  <c r="O87" i="100"/>
  <c r="O8" i="100"/>
  <c r="S92" i="100"/>
  <c r="S91" i="100"/>
  <c r="M92" i="100"/>
  <c r="M91" i="100"/>
  <c r="M95" i="100" s="1"/>
  <c r="I93" i="100"/>
  <c r="I92" i="100"/>
  <c r="I91" i="100"/>
  <c r="G91" i="100"/>
  <c r="E91" i="100"/>
  <c r="G105" i="101" l="1"/>
  <c r="W95" i="100"/>
  <c r="J515" i="4"/>
  <c r="H515" i="4"/>
  <c r="J363" i="4"/>
  <c r="H363" i="4"/>
  <c r="J507" i="4"/>
  <c r="H507" i="4"/>
  <c r="E82" i="104"/>
  <c r="E82" i="102"/>
  <c r="G104" i="101"/>
  <c r="S95" i="100"/>
  <c r="I95" i="100"/>
  <c r="J66" i="4" l="1"/>
  <c r="H66" i="4"/>
  <c r="J329" i="4"/>
  <c r="H329" i="4"/>
  <c r="J50" i="4"/>
  <c r="H50" i="4"/>
  <c r="J114" i="4"/>
  <c r="H114" i="4"/>
  <c r="J194" i="4"/>
  <c r="H194" i="4"/>
  <c r="J274" i="4"/>
  <c r="H274" i="4"/>
  <c r="J338" i="4"/>
  <c r="H338" i="4"/>
  <c r="J402" i="4"/>
  <c r="H402" i="4"/>
  <c r="J490" i="4"/>
  <c r="H490" i="4"/>
  <c r="J59" i="4"/>
  <c r="H59" i="4"/>
  <c r="J131" i="4"/>
  <c r="H131" i="4"/>
  <c r="J347" i="4"/>
  <c r="H347" i="4"/>
  <c r="J44" i="4"/>
  <c r="H44" i="4"/>
  <c r="J108" i="4"/>
  <c r="H108" i="4"/>
  <c r="J172" i="4"/>
  <c r="H172" i="4"/>
  <c r="J236" i="4"/>
  <c r="H236" i="4"/>
  <c r="J316" i="4"/>
  <c r="H316" i="4"/>
  <c r="J380" i="4"/>
  <c r="H380" i="4"/>
  <c r="J484" i="4"/>
  <c r="H484" i="4"/>
  <c r="H152" i="4"/>
  <c r="J152" i="4"/>
  <c r="H456" i="4"/>
  <c r="J456" i="4"/>
  <c r="J257" i="4"/>
  <c r="H257" i="4"/>
  <c r="J243" i="4"/>
  <c r="H243" i="4"/>
  <c r="J101" i="4"/>
  <c r="H101" i="4"/>
  <c r="J181" i="4"/>
  <c r="H181" i="4"/>
  <c r="J245" i="4"/>
  <c r="H245" i="4"/>
  <c r="J325" i="4"/>
  <c r="H325" i="4"/>
  <c r="J397" i="4"/>
  <c r="H397" i="4"/>
  <c r="J493" i="4"/>
  <c r="H493" i="4"/>
  <c r="J177" i="4"/>
  <c r="H177" i="4"/>
  <c r="J323" i="4"/>
  <c r="H323" i="4"/>
  <c r="H94" i="4"/>
  <c r="J94" i="4"/>
  <c r="H158" i="4"/>
  <c r="J158" i="4"/>
  <c r="J222" i="4"/>
  <c r="H222" i="4"/>
  <c r="J286" i="4"/>
  <c r="H286" i="4"/>
  <c r="J358" i="4"/>
  <c r="H358" i="4"/>
  <c r="J422" i="4"/>
  <c r="H422" i="4"/>
  <c r="J510" i="4"/>
  <c r="H510" i="4"/>
  <c r="H232" i="4"/>
  <c r="J232" i="4"/>
  <c r="J41" i="4"/>
  <c r="H41" i="4"/>
  <c r="J39" i="4"/>
  <c r="H39" i="4"/>
  <c r="J143" i="4"/>
  <c r="H143" i="4"/>
  <c r="J231" i="4"/>
  <c r="H231" i="4"/>
  <c r="J311" i="4"/>
  <c r="H311" i="4"/>
  <c r="J383" i="4"/>
  <c r="H383" i="4"/>
  <c r="J447" i="4"/>
  <c r="H447" i="4"/>
  <c r="J519" i="4"/>
  <c r="H519" i="4"/>
  <c r="H264" i="4"/>
  <c r="J264" i="4"/>
  <c r="J153" i="4"/>
  <c r="H153" i="4"/>
  <c r="J433" i="4"/>
  <c r="H433" i="4"/>
  <c r="J403" i="4"/>
  <c r="H403" i="4"/>
  <c r="J417" i="4"/>
  <c r="H417" i="4"/>
  <c r="J307" i="4"/>
  <c r="H307" i="4"/>
  <c r="J369" i="4"/>
  <c r="H369" i="4"/>
  <c r="J58" i="4"/>
  <c r="H58" i="4"/>
  <c r="J122" i="4"/>
  <c r="H122" i="4"/>
  <c r="J210" i="4"/>
  <c r="H210" i="4"/>
  <c r="J282" i="4"/>
  <c r="H282" i="4"/>
  <c r="J346" i="4"/>
  <c r="H346" i="4"/>
  <c r="J410" i="4"/>
  <c r="H410" i="4"/>
  <c r="J498" i="4"/>
  <c r="H498" i="4"/>
  <c r="J67" i="4"/>
  <c r="H67" i="4"/>
  <c r="J139" i="4"/>
  <c r="H139" i="4"/>
  <c r="J27" i="4"/>
  <c r="H27" i="4"/>
  <c r="J52" i="4"/>
  <c r="H52" i="4"/>
  <c r="J116" i="4"/>
  <c r="H116" i="4"/>
  <c r="J180" i="4"/>
  <c r="H180" i="4"/>
  <c r="J252" i="4"/>
  <c r="H252" i="4"/>
  <c r="J324" i="4"/>
  <c r="H324" i="4"/>
  <c r="J388" i="4"/>
  <c r="H388" i="4"/>
  <c r="J492" i="4"/>
  <c r="H492" i="4"/>
  <c r="H184" i="4"/>
  <c r="J184" i="4"/>
  <c r="J480" i="4"/>
  <c r="H480" i="4"/>
  <c r="J273" i="4"/>
  <c r="H273" i="4"/>
  <c r="J283" i="4"/>
  <c r="H283" i="4"/>
  <c r="J117" i="4"/>
  <c r="H117" i="4"/>
  <c r="J189" i="4"/>
  <c r="H189" i="4"/>
  <c r="J253" i="4"/>
  <c r="H253" i="4"/>
  <c r="J333" i="4"/>
  <c r="H333" i="4"/>
  <c r="J413" i="4"/>
  <c r="H413" i="4"/>
  <c r="J501" i="4"/>
  <c r="H501" i="4"/>
  <c r="J241" i="4"/>
  <c r="H241" i="4"/>
  <c r="H30" i="4"/>
  <c r="J30" i="4"/>
  <c r="H102" i="4"/>
  <c r="J102" i="4"/>
  <c r="H166" i="4"/>
  <c r="J166" i="4"/>
  <c r="J230" i="4"/>
  <c r="H230" i="4"/>
  <c r="J294" i="4"/>
  <c r="H294" i="4"/>
  <c r="H366" i="4"/>
  <c r="J366" i="4"/>
  <c r="H430" i="4"/>
  <c r="J430" i="4"/>
  <c r="J518" i="4"/>
  <c r="H518" i="4"/>
  <c r="J256" i="4"/>
  <c r="H256" i="4"/>
  <c r="J73" i="4"/>
  <c r="H73" i="4"/>
  <c r="J47" i="4"/>
  <c r="H47" i="4"/>
  <c r="J151" i="4"/>
  <c r="H151" i="4"/>
  <c r="J239" i="4"/>
  <c r="H239" i="4"/>
  <c r="J319" i="4"/>
  <c r="H319" i="4"/>
  <c r="J391" i="4"/>
  <c r="H391" i="4"/>
  <c r="J455" i="4"/>
  <c r="H455" i="4"/>
  <c r="H40" i="4"/>
  <c r="J40" i="4"/>
  <c r="H296" i="4"/>
  <c r="J296" i="4"/>
  <c r="J201" i="4"/>
  <c r="H201" i="4"/>
  <c r="J521" i="4"/>
  <c r="H521" i="4"/>
  <c r="J451" i="4"/>
  <c r="H451" i="4"/>
  <c r="J130" i="4"/>
  <c r="H130" i="4"/>
  <c r="J418" i="4"/>
  <c r="H418" i="4"/>
  <c r="J506" i="4"/>
  <c r="H506" i="4"/>
  <c r="J75" i="4"/>
  <c r="H75" i="4"/>
  <c r="J155" i="4"/>
  <c r="H155" i="4"/>
  <c r="J195" i="4"/>
  <c r="H195" i="4"/>
  <c r="J60" i="4"/>
  <c r="H60" i="4"/>
  <c r="J124" i="4"/>
  <c r="H124" i="4"/>
  <c r="J188" i="4"/>
  <c r="H188" i="4"/>
  <c r="J260" i="4"/>
  <c r="H260" i="4"/>
  <c r="J332" i="4"/>
  <c r="H332" i="4"/>
  <c r="J412" i="4"/>
  <c r="H412" i="4"/>
  <c r="J500" i="4"/>
  <c r="H500" i="4"/>
  <c r="H240" i="4"/>
  <c r="J240" i="4"/>
  <c r="H520" i="4"/>
  <c r="J520" i="4"/>
  <c r="J305" i="4"/>
  <c r="H305" i="4"/>
  <c r="J21" i="4"/>
  <c r="H21" i="4"/>
  <c r="J125" i="4"/>
  <c r="H125" i="4"/>
  <c r="J197" i="4"/>
  <c r="H197" i="4"/>
  <c r="J269" i="4"/>
  <c r="H269" i="4"/>
  <c r="J341" i="4"/>
  <c r="H341" i="4"/>
  <c r="J429" i="4"/>
  <c r="H429" i="4"/>
  <c r="H72" i="4"/>
  <c r="J72" i="4"/>
  <c r="J281" i="4"/>
  <c r="H281" i="4"/>
  <c r="H38" i="4"/>
  <c r="J38" i="4"/>
  <c r="H110" i="4"/>
  <c r="J110" i="4"/>
  <c r="H174" i="4"/>
  <c r="J174" i="4"/>
  <c r="H238" i="4"/>
  <c r="J238" i="4"/>
  <c r="H302" i="4"/>
  <c r="J302" i="4"/>
  <c r="J374" i="4"/>
  <c r="H374" i="4"/>
  <c r="J446" i="4"/>
  <c r="H446" i="4"/>
  <c r="H64" i="4"/>
  <c r="J64" i="4"/>
  <c r="J312" i="4"/>
  <c r="H312" i="4"/>
  <c r="J121" i="4"/>
  <c r="H121" i="4"/>
  <c r="J55" i="4"/>
  <c r="H55" i="4"/>
  <c r="J167" i="4"/>
  <c r="H167" i="4"/>
  <c r="J247" i="4"/>
  <c r="H247" i="4"/>
  <c r="J327" i="4"/>
  <c r="H327" i="4"/>
  <c r="J399" i="4"/>
  <c r="H399" i="4"/>
  <c r="J463" i="4"/>
  <c r="H463" i="4"/>
  <c r="H48" i="4"/>
  <c r="J48" i="4"/>
  <c r="H336" i="4"/>
  <c r="J336" i="4"/>
  <c r="J225" i="4"/>
  <c r="H225" i="4"/>
  <c r="J267" i="4"/>
  <c r="H267" i="4"/>
  <c r="J379" i="4"/>
  <c r="H379" i="4"/>
  <c r="J299" i="4"/>
  <c r="H299" i="4"/>
  <c r="J354" i="4"/>
  <c r="H354" i="4"/>
  <c r="J473" i="4"/>
  <c r="H473" i="4"/>
  <c r="J74" i="4"/>
  <c r="H74" i="4"/>
  <c r="J154" i="4"/>
  <c r="H154" i="4"/>
  <c r="J226" i="4"/>
  <c r="H226" i="4"/>
  <c r="J298" i="4"/>
  <c r="H298" i="4"/>
  <c r="J362" i="4"/>
  <c r="H362" i="4"/>
  <c r="J426" i="4"/>
  <c r="H426" i="4"/>
  <c r="J514" i="4"/>
  <c r="H514" i="4"/>
  <c r="J91" i="4"/>
  <c r="H91" i="4"/>
  <c r="J171" i="4"/>
  <c r="H171" i="4"/>
  <c r="J219" i="4"/>
  <c r="H219" i="4"/>
  <c r="J68" i="4"/>
  <c r="H68" i="4"/>
  <c r="J132" i="4"/>
  <c r="H132" i="4"/>
  <c r="J196" i="4"/>
  <c r="H196" i="4"/>
  <c r="J268" i="4"/>
  <c r="H268" i="4"/>
  <c r="J340" i="4"/>
  <c r="H340" i="4"/>
  <c r="J428" i="4"/>
  <c r="H428" i="4"/>
  <c r="J516" i="4"/>
  <c r="H516" i="4"/>
  <c r="J280" i="4"/>
  <c r="H280" i="4"/>
  <c r="J49" i="4"/>
  <c r="H49" i="4"/>
  <c r="J337" i="4"/>
  <c r="H337" i="4"/>
  <c r="J29" i="4"/>
  <c r="H29" i="4"/>
  <c r="J141" i="4"/>
  <c r="H141" i="4"/>
  <c r="J205" i="4"/>
  <c r="H205" i="4"/>
  <c r="J277" i="4"/>
  <c r="H277" i="4"/>
  <c r="J349" i="4"/>
  <c r="H349" i="4"/>
  <c r="J445" i="4"/>
  <c r="H445" i="4"/>
  <c r="H144" i="4"/>
  <c r="J144" i="4"/>
  <c r="J321" i="4"/>
  <c r="H321" i="4"/>
  <c r="H46" i="4"/>
  <c r="J46" i="4"/>
  <c r="H118" i="4"/>
  <c r="J118" i="4"/>
  <c r="H182" i="4"/>
  <c r="J182" i="4"/>
  <c r="J246" i="4"/>
  <c r="H246" i="4"/>
  <c r="J310" i="4"/>
  <c r="H310" i="4"/>
  <c r="J382" i="4"/>
  <c r="H382" i="4"/>
  <c r="J454" i="4"/>
  <c r="H454" i="4"/>
  <c r="H104" i="4"/>
  <c r="J104" i="4"/>
  <c r="J352" i="4"/>
  <c r="H352" i="4"/>
  <c r="J161" i="4"/>
  <c r="H161" i="4"/>
  <c r="J63" i="4"/>
  <c r="H63" i="4"/>
  <c r="J183" i="4"/>
  <c r="H183" i="4"/>
  <c r="J263" i="4"/>
  <c r="H263" i="4"/>
  <c r="J335" i="4"/>
  <c r="H335" i="4"/>
  <c r="J407" i="4"/>
  <c r="H407" i="4"/>
  <c r="J471" i="4"/>
  <c r="H471" i="4"/>
  <c r="H88" i="4"/>
  <c r="J88" i="4"/>
  <c r="J376" i="4"/>
  <c r="H376" i="4"/>
  <c r="J265" i="4"/>
  <c r="H265" i="4"/>
  <c r="J339" i="4"/>
  <c r="H339" i="4"/>
  <c r="J499" i="4"/>
  <c r="H499" i="4"/>
  <c r="J483" i="4"/>
  <c r="H483" i="4"/>
  <c r="J218" i="4"/>
  <c r="H218" i="4"/>
  <c r="J259" i="4"/>
  <c r="H259" i="4"/>
  <c r="J82" i="4"/>
  <c r="H82" i="4"/>
  <c r="J162" i="4"/>
  <c r="H162" i="4"/>
  <c r="J234" i="4"/>
  <c r="H234" i="4"/>
  <c r="J306" i="4"/>
  <c r="H306" i="4"/>
  <c r="J370" i="4"/>
  <c r="H370" i="4"/>
  <c r="J434" i="4"/>
  <c r="H434" i="4"/>
  <c r="J522" i="4"/>
  <c r="H522" i="4"/>
  <c r="J99" i="4"/>
  <c r="H99" i="4"/>
  <c r="J179" i="4"/>
  <c r="H179" i="4"/>
  <c r="J291" i="4"/>
  <c r="H291" i="4"/>
  <c r="J76" i="4"/>
  <c r="H76" i="4"/>
  <c r="J140" i="4"/>
  <c r="H140" i="4"/>
  <c r="J204" i="4"/>
  <c r="H204" i="4"/>
  <c r="J276" i="4"/>
  <c r="H276" i="4"/>
  <c r="J348" i="4"/>
  <c r="H348" i="4"/>
  <c r="J452" i="4"/>
  <c r="H452" i="4"/>
  <c r="J19" i="4"/>
  <c r="H19" i="4"/>
  <c r="H304" i="4"/>
  <c r="J304" i="4"/>
  <c r="J89" i="4"/>
  <c r="H89" i="4"/>
  <c r="J353" i="4"/>
  <c r="H353" i="4"/>
  <c r="J53" i="4"/>
  <c r="H53" i="4"/>
  <c r="J149" i="4"/>
  <c r="H149" i="4"/>
  <c r="J213" i="4"/>
  <c r="H213" i="4"/>
  <c r="J285" i="4"/>
  <c r="H285" i="4"/>
  <c r="J357" i="4"/>
  <c r="H357" i="4"/>
  <c r="J453" i="4"/>
  <c r="H453" i="4"/>
  <c r="J416" i="4"/>
  <c r="H416" i="4"/>
  <c r="J361" i="4"/>
  <c r="H361" i="4"/>
  <c r="H54" i="4"/>
  <c r="J54" i="4"/>
  <c r="H126" i="4"/>
  <c r="J126" i="4"/>
  <c r="H190" i="4"/>
  <c r="J190" i="4"/>
  <c r="J254" i="4"/>
  <c r="H254" i="4"/>
  <c r="J318" i="4"/>
  <c r="H318" i="4"/>
  <c r="J390" i="4"/>
  <c r="H390" i="4"/>
  <c r="H462" i="4"/>
  <c r="J462" i="4"/>
  <c r="H128" i="4"/>
  <c r="J128" i="4"/>
  <c r="J384" i="4"/>
  <c r="H384" i="4"/>
  <c r="J393" i="4"/>
  <c r="H393" i="4"/>
  <c r="J87" i="4"/>
  <c r="H87" i="4"/>
  <c r="J191" i="4"/>
  <c r="H191" i="4"/>
  <c r="J271" i="4"/>
  <c r="H271" i="4"/>
  <c r="J343" i="4"/>
  <c r="H343" i="4"/>
  <c r="J415" i="4"/>
  <c r="H415" i="4"/>
  <c r="J487" i="4"/>
  <c r="H487" i="4"/>
  <c r="H120" i="4"/>
  <c r="J120" i="4"/>
  <c r="H432" i="4"/>
  <c r="J432" i="4"/>
  <c r="J297" i="4"/>
  <c r="H297" i="4"/>
  <c r="J387" i="4"/>
  <c r="H387" i="4"/>
  <c r="J355" i="4"/>
  <c r="H355" i="4"/>
  <c r="J395" i="4"/>
  <c r="H395" i="4"/>
  <c r="H24" i="4"/>
  <c r="J24" i="4"/>
  <c r="J90" i="4"/>
  <c r="H90" i="4"/>
  <c r="J170" i="4"/>
  <c r="H170" i="4"/>
  <c r="J242" i="4"/>
  <c r="H242" i="4"/>
  <c r="J314" i="4"/>
  <c r="H314" i="4"/>
  <c r="J378" i="4"/>
  <c r="H378" i="4"/>
  <c r="J442" i="4"/>
  <c r="H442" i="4"/>
  <c r="J35" i="4"/>
  <c r="H35" i="4"/>
  <c r="J107" i="4"/>
  <c r="H107" i="4"/>
  <c r="J203" i="4"/>
  <c r="H203" i="4"/>
  <c r="J20" i="4"/>
  <c r="H20" i="4"/>
  <c r="J84" i="4"/>
  <c r="H84" i="4"/>
  <c r="J148" i="4"/>
  <c r="H148" i="4"/>
  <c r="J212" i="4"/>
  <c r="H212" i="4"/>
  <c r="J284" i="4"/>
  <c r="H284" i="4"/>
  <c r="J356" i="4"/>
  <c r="H356" i="4"/>
  <c r="J460" i="4"/>
  <c r="H460" i="4"/>
  <c r="J509" i="4"/>
  <c r="H509" i="4"/>
  <c r="J344" i="4"/>
  <c r="H344" i="4"/>
  <c r="J129" i="4"/>
  <c r="H129" i="4"/>
  <c r="J385" i="4"/>
  <c r="H385" i="4"/>
  <c r="J69" i="4"/>
  <c r="H69" i="4"/>
  <c r="J157" i="4"/>
  <c r="H157" i="4"/>
  <c r="J221" i="4"/>
  <c r="H221" i="4"/>
  <c r="J293" i="4"/>
  <c r="H293" i="4"/>
  <c r="J373" i="4"/>
  <c r="H373" i="4"/>
  <c r="J461" i="4"/>
  <c r="H461" i="4"/>
  <c r="J512" i="4"/>
  <c r="H512" i="4"/>
  <c r="J409" i="4"/>
  <c r="H409" i="4"/>
  <c r="H62" i="4"/>
  <c r="J62" i="4"/>
  <c r="H134" i="4"/>
  <c r="J134" i="4"/>
  <c r="J198" i="4"/>
  <c r="H198" i="4"/>
  <c r="J262" i="4"/>
  <c r="H262" i="4"/>
  <c r="H334" i="4"/>
  <c r="J334" i="4"/>
  <c r="H398" i="4"/>
  <c r="J398" i="4"/>
  <c r="J470" i="4"/>
  <c r="H470" i="4"/>
  <c r="H160" i="4"/>
  <c r="J160" i="4"/>
  <c r="H400" i="4"/>
  <c r="J400" i="4"/>
  <c r="J441" i="4"/>
  <c r="H441" i="4"/>
  <c r="J119" i="4"/>
  <c r="H119" i="4"/>
  <c r="J207" i="4"/>
  <c r="H207" i="4"/>
  <c r="J279" i="4"/>
  <c r="H279" i="4"/>
  <c r="J351" i="4"/>
  <c r="H351" i="4"/>
  <c r="J423" i="4"/>
  <c r="H423" i="4"/>
  <c r="J495" i="4"/>
  <c r="H495" i="4"/>
  <c r="J168" i="4"/>
  <c r="H168" i="4"/>
  <c r="J472" i="4"/>
  <c r="H472" i="4"/>
  <c r="J345" i="4"/>
  <c r="H345" i="4"/>
  <c r="J427" i="4"/>
  <c r="H427" i="4"/>
  <c r="J419" i="4"/>
  <c r="H419" i="4"/>
  <c r="J467" i="4"/>
  <c r="H467" i="4"/>
  <c r="J290" i="4"/>
  <c r="H290" i="4"/>
  <c r="J249" i="4"/>
  <c r="H249" i="4"/>
  <c r="J98" i="4"/>
  <c r="H98" i="4"/>
  <c r="J178" i="4"/>
  <c r="H178" i="4"/>
  <c r="J258" i="4"/>
  <c r="H258" i="4"/>
  <c r="J322" i="4"/>
  <c r="H322" i="4"/>
  <c r="J386" i="4"/>
  <c r="H386" i="4"/>
  <c r="J458" i="4"/>
  <c r="H458" i="4"/>
  <c r="J43" i="4"/>
  <c r="H43" i="4"/>
  <c r="J115" i="4"/>
  <c r="H115" i="4"/>
  <c r="J211" i="4"/>
  <c r="H211" i="4"/>
  <c r="J28" i="4"/>
  <c r="H28" i="4"/>
  <c r="J92" i="4"/>
  <c r="H92" i="4"/>
  <c r="J156" i="4"/>
  <c r="H156" i="4"/>
  <c r="J220" i="4"/>
  <c r="H220" i="4"/>
  <c r="J292" i="4"/>
  <c r="H292" i="4"/>
  <c r="J364" i="4"/>
  <c r="H364" i="4"/>
  <c r="J468" i="4"/>
  <c r="H468" i="4"/>
  <c r="H56" i="4"/>
  <c r="J56" i="4"/>
  <c r="H360" i="4"/>
  <c r="J360" i="4"/>
  <c r="J169" i="4"/>
  <c r="H169" i="4"/>
  <c r="J425" i="4"/>
  <c r="H425" i="4"/>
  <c r="J85" i="4"/>
  <c r="H85" i="4"/>
  <c r="J165" i="4"/>
  <c r="H165" i="4"/>
  <c r="J229" i="4"/>
  <c r="H229" i="4"/>
  <c r="J309" i="4"/>
  <c r="H309" i="4"/>
  <c r="J381" i="4"/>
  <c r="H381" i="4"/>
  <c r="J469" i="4"/>
  <c r="H469" i="4"/>
  <c r="J57" i="4"/>
  <c r="H57" i="4"/>
  <c r="J489" i="4"/>
  <c r="H489" i="4"/>
  <c r="H78" i="4"/>
  <c r="J78" i="4"/>
  <c r="H142" i="4"/>
  <c r="J142" i="4"/>
  <c r="H206" i="4"/>
  <c r="J206" i="4"/>
  <c r="H270" i="4"/>
  <c r="J270" i="4"/>
  <c r="J342" i="4"/>
  <c r="H342" i="4"/>
  <c r="J406" i="4"/>
  <c r="H406" i="4"/>
  <c r="J478" i="4"/>
  <c r="H478" i="4"/>
  <c r="J192" i="4"/>
  <c r="H192" i="4"/>
  <c r="J448" i="4"/>
  <c r="H448" i="4"/>
  <c r="J251" i="4"/>
  <c r="H251" i="4"/>
  <c r="J127" i="4"/>
  <c r="H127" i="4"/>
  <c r="J215" i="4"/>
  <c r="H215" i="4"/>
  <c r="J287" i="4"/>
  <c r="H287" i="4"/>
  <c r="J359" i="4"/>
  <c r="H359" i="4"/>
  <c r="J431" i="4"/>
  <c r="H431" i="4"/>
  <c r="J503" i="4"/>
  <c r="H503" i="4"/>
  <c r="H200" i="4"/>
  <c r="J200" i="4"/>
  <c r="J65" i="4"/>
  <c r="H65" i="4"/>
  <c r="J377" i="4"/>
  <c r="H377" i="4"/>
  <c r="J411" i="4"/>
  <c r="H411" i="4"/>
  <c r="J25" i="4"/>
  <c r="H25" i="4"/>
  <c r="J34" i="4"/>
  <c r="H34" i="4"/>
  <c r="J289" i="4"/>
  <c r="H289" i="4"/>
  <c r="J42" i="4"/>
  <c r="H42" i="4"/>
  <c r="J106" i="4"/>
  <c r="H106" i="4"/>
  <c r="J186" i="4"/>
  <c r="H186" i="4"/>
  <c r="J266" i="4"/>
  <c r="H266" i="4"/>
  <c r="J330" i="4"/>
  <c r="H330" i="4"/>
  <c r="J394" i="4"/>
  <c r="H394" i="4"/>
  <c r="J482" i="4"/>
  <c r="H482" i="4"/>
  <c r="J51" i="4"/>
  <c r="H51" i="4"/>
  <c r="J123" i="4"/>
  <c r="H123" i="4"/>
  <c r="J275" i="4"/>
  <c r="H275" i="4"/>
  <c r="J36" i="4"/>
  <c r="H36" i="4"/>
  <c r="J100" i="4"/>
  <c r="H100" i="4"/>
  <c r="J164" i="4"/>
  <c r="H164" i="4"/>
  <c r="J228" i="4"/>
  <c r="H228" i="4"/>
  <c r="J308" i="4"/>
  <c r="H308" i="4"/>
  <c r="J372" i="4"/>
  <c r="H372" i="4"/>
  <c r="J476" i="4"/>
  <c r="H476" i="4"/>
  <c r="H112" i="4"/>
  <c r="J112" i="4"/>
  <c r="H392" i="4"/>
  <c r="J392" i="4"/>
  <c r="J209" i="4"/>
  <c r="H209" i="4"/>
  <c r="J513" i="4"/>
  <c r="H513" i="4"/>
  <c r="J93" i="4"/>
  <c r="H93" i="4"/>
  <c r="J173" i="4"/>
  <c r="H173" i="4"/>
  <c r="J237" i="4"/>
  <c r="H237" i="4"/>
  <c r="J317" i="4"/>
  <c r="H317" i="4"/>
  <c r="J389" i="4"/>
  <c r="H389" i="4"/>
  <c r="J485" i="4"/>
  <c r="H485" i="4"/>
  <c r="J113" i="4"/>
  <c r="H113" i="4"/>
  <c r="J235" i="4"/>
  <c r="H235" i="4"/>
  <c r="H86" i="4"/>
  <c r="J86" i="4"/>
  <c r="H150" i="4"/>
  <c r="J150" i="4"/>
  <c r="J214" i="4"/>
  <c r="H214" i="4"/>
  <c r="J278" i="4"/>
  <c r="H278" i="4"/>
  <c r="J350" i="4"/>
  <c r="H350" i="4"/>
  <c r="J414" i="4"/>
  <c r="H414" i="4"/>
  <c r="J486" i="4"/>
  <c r="H486" i="4"/>
  <c r="J216" i="4"/>
  <c r="H216" i="4"/>
  <c r="H488" i="4"/>
  <c r="J488" i="4"/>
  <c r="J31" i="4"/>
  <c r="H31" i="4"/>
  <c r="J135" i="4"/>
  <c r="H135" i="4"/>
  <c r="J223" i="4"/>
  <c r="H223" i="4"/>
  <c r="J295" i="4"/>
  <c r="H295" i="4"/>
  <c r="J367" i="4"/>
  <c r="H367" i="4"/>
  <c r="J439" i="4"/>
  <c r="H439" i="4"/>
  <c r="J511" i="4"/>
  <c r="H511" i="4"/>
  <c r="J224" i="4"/>
  <c r="H224" i="4"/>
  <c r="J105" i="4"/>
  <c r="H105" i="4"/>
  <c r="J401" i="4"/>
  <c r="H401" i="4"/>
  <c r="J491" i="4"/>
  <c r="H491" i="4"/>
  <c r="U8" i="100"/>
  <c r="B4" i="4" l="1"/>
  <c r="B6" i="4"/>
  <c r="U92" i="100"/>
  <c r="U91" i="100"/>
  <c r="E93" i="100"/>
  <c r="Q92" i="100"/>
  <c r="K92" i="100"/>
  <c r="G92" i="100"/>
  <c r="G95" i="100" s="1"/>
  <c r="E92" i="100"/>
  <c r="Q91" i="100"/>
  <c r="K91" i="100"/>
  <c r="B34" i="99"/>
  <c r="B35" i="99" s="1"/>
  <c r="M90" i="98"/>
  <c r="M84" i="98"/>
  <c r="G84" i="98"/>
  <c r="E84" i="98"/>
  <c r="H83" i="98"/>
  <c r="I83" i="98" s="1"/>
  <c r="F83" i="98"/>
  <c r="H82" i="98"/>
  <c r="I82" i="98" s="1"/>
  <c r="F82" i="98"/>
  <c r="M79" i="98"/>
  <c r="G79" i="98"/>
  <c r="E79" i="98"/>
  <c r="H78" i="98"/>
  <c r="I78" i="98" s="1"/>
  <c r="F78" i="98"/>
  <c r="H77" i="98"/>
  <c r="I77" i="98" s="1"/>
  <c r="F77" i="98"/>
  <c r="M74" i="98"/>
  <c r="G74" i="98"/>
  <c r="E74" i="98"/>
  <c r="H73" i="98"/>
  <c r="I73" i="98" s="1"/>
  <c r="F73" i="98"/>
  <c r="H72" i="98"/>
  <c r="I72" i="98" s="1"/>
  <c r="F72" i="98"/>
  <c r="M69" i="98"/>
  <c r="G69" i="98"/>
  <c r="E69" i="98"/>
  <c r="H68" i="98"/>
  <c r="I68" i="98" s="1"/>
  <c r="F68" i="98"/>
  <c r="H67" i="98"/>
  <c r="I67" i="98" s="1"/>
  <c r="F67" i="98"/>
  <c r="M64" i="98"/>
  <c r="G64" i="98"/>
  <c r="E64" i="98"/>
  <c r="H63" i="98"/>
  <c r="I63" i="98" s="1"/>
  <c r="F63" i="98"/>
  <c r="H62" i="98"/>
  <c r="I62" i="98" s="1"/>
  <c r="I64" i="98" s="1"/>
  <c r="F62" i="98"/>
  <c r="M59" i="98"/>
  <c r="G59" i="98"/>
  <c r="E59" i="98"/>
  <c r="H58" i="98"/>
  <c r="I58" i="98" s="1"/>
  <c r="F58" i="98"/>
  <c r="H57" i="98"/>
  <c r="F57" i="98"/>
  <c r="M54" i="98"/>
  <c r="G54" i="98"/>
  <c r="E54" i="98"/>
  <c r="H53" i="98"/>
  <c r="I53" i="98" s="1"/>
  <c r="F53" i="98"/>
  <c r="H52" i="98"/>
  <c r="F52" i="98"/>
  <c r="M49" i="98"/>
  <c r="G49" i="98"/>
  <c r="E49" i="98"/>
  <c r="H48" i="98"/>
  <c r="I48" i="98" s="1"/>
  <c r="F48" i="98"/>
  <c r="H47" i="98"/>
  <c r="F47" i="98"/>
  <c r="M44" i="98"/>
  <c r="G44" i="98"/>
  <c r="E44" i="98"/>
  <c r="H43" i="98"/>
  <c r="I43" i="98" s="1"/>
  <c r="F43" i="98"/>
  <c r="H42" i="98"/>
  <c r="I42" i="98" s="1"/>
  <c r="F42" i="98"/>
  <c r="M39" i="98"/>
  <c r="G39" i="98"/>
  <c r="E39" i="98"/>
  <c r="H38" i="98"/>
  <c r="I38" i="98" s="1"/>
  <c r="F38" i="98"/>
  <c r="H37" i="98"/>
  <c r="I37" i="98" s="1"/>
  <c r="F37" i="98"/>
  <c r="M34" i="98"/>
  <c r="G34" i="98"/>
  <c r="E34" i="98"/>
  <c r="H33" i="98"/>
  <c r="I33" i="98" s="1"/>
  <c r="F33" i="98"/>
  <c r="H32" i="98"/>
  <c r="F32" i="98"/>
  <c r="M29" i="98"/>
  <c r="G29" i="98"/>
  <c r="E29" i="98"/>
  <c r="H28" i="98"/>
  <c r="I28" i="98" s="1"/>
  <c r="F28" i="98"/>
  <c r="H27" i="98"/>
  <c r="I27" i="98" s="1"/>
  <c r="F27" i="98"/>
  <c r="M24" i="98"/>
  <c r="G24" i="98"/>
  <c r="E24" i="98"/>
  <c r="H23" i="98"/>
  <c r="F23" i="98"/>
  <c r="H22" i="98"/>
  <c r="I22" i="98" s="1"/>
  <c r="F22" i="98"/>
  <c r="M19" i="98"/>
  <c r="G19" i="98"/>
  <c r="E19" i="98"/>
  <c r="H18" i="98"/>
  <c r="I18" i="98" s="1"/>
  <c r="F18" i="98"/>
  <c r="H17" i="98"/>
  <c r="I17" i="98" s="1"/>
  <c r="F17" i="98"/>
  <c r="M14" i="98"/>
  <c r="G14" i="98"/>
  <c r="E14" i="98"/>
  <c r="H13" i="98"/>
  <c r="I13" i="98" s="1"/>
  <c r="F13" i="98"/>
  <c r="H12" i="98"/>
  <c r="F12" i="98"/>
  <c r="G9" i="98"/>
  <c r="K95" i="100" l="1"/>
  <c r="E95" i="100"/>
  <c r="F54" i="98"/>
  <c r="H59" i="98"/>
  <c r="H34" i="98"/>
  <c r="H24" i="98"/>
  <c r="I84" i="98"/>
  <c r="H14" i="98"/>
  <c r="H54" i="98"/>
  <c r="B8" i="4"/>
  <c r="U95" i="100"/>
  <c r="O91" i="100"/>
  <c r="Q95" i="100"/>
  <c r="O92" i="100"/>
  <c r="I19" i="98"/>
  <c r="I69" i="98"/>
  <c r="I79" i="98"/>
  <c r="I39" i="98"/>
  <c r="I74" i="98"/>
  <c r="H49" i="98"/>
  <c r="I52" i="98"/>
  <c r="I54" i="98" s="1"/>
  <c r="I47" i="98"/>
  <c r="I49" i="98" s="1"/>
  <c r="I57" i="98"/>
  <c r="I59" i="98" s="1"/>
  <c r="I32" i="98"/>
  <c r="I34" i="98" s="1"/>
  <c r="F44" i="98"/>
  <c r="I29" i="98"/>
  <c r="I44" i="98"/>
  <c r="I12" i="98"/>
  <c r="I14" i="98" s="1"/>
  <c r="I23" i="98"/>
  <c r="I24" i="98" s="1"/>
  <c r="F39" i="98"/>
  <c r="F74" i="98"/>
  <c r="J74" i="98" s="1"/>
  <c r="H29" i="98"/>
  <c r="H19" i="98"/>
  <c r="H39" i="98"/>
  <c r="H44" i="98"/>
  <c r="H84" i="98"/>
  <c r="F24" i="98"/>
  <c r="H79" i="98"/>
  <c r="H64" i="98"/>
  <c r="F19" i="98"/>
  <c r="F59" i="98"/>
  <c r="H69" i="98"/>
  <c r="H74" i="98"/>
  <c r="F79" i="98"/>
  <c r="F84" i="98"/>
  <c r="F14" i="98"/>
  <c r="F49" i="98"/>
  <c r="F29" i="98"/>
  <c r="F64" i="98"/>
  <c r="F34" i="98"/>
  <c r="J34" i="98" s="1"/>
  <c r="F69" i="98"/>
  <c r="B36" i="99"/>
  <c r="J29" i="98" l="1"/>
  <c r="J54" i="98"/>
  <c r="J69" i="98"/>
  <c r="J84" i="98"/>
  <c r="J49" i="98"/>
  <c r="J59" i="98"/>
  <c r="J64" i="98"/>
  <c r="L64" i="98" s="1"/>
  <c r="O95" i="100"/>
  <c r="J39" i="98"/>
  <c r="J79" i="98"/>
  <c r="J19" i="98"/>
  <c r="J44" i="98"/>
  <c r="J14" i="98"/>
  <c r="J24" i="98"/>
  <c r="B37" i="99"/>
  <c r="L58" i="98"/>
  <c r="L79" i="98" l="1"/>
  <c r="L54" i="98"/>
  <c r="L72" i="98"/>
  <c r="L85" i="98"/>
  <c r="L78" i="98"/>
  <c r="L16" i="98"/>
  <c r="L86" i="98"/>
  <c r="L90" i="98"/>
  <c r="L81" i="98"/>
  <c r="L18" i="98"/>
  <c r="L25" i="98"/>
  <c r="L26" i="98"/>
  <c r="L40" i="98"/>
  <c r="L76" i="98"/>
  <c r="L17" i="98"/>
  <c r="L27" i="98"/>
  <c r="L41" i="98"/>
  <c r="L44" i="98"/>
  <c r="L39" i="98"/>
  <c r="L38" i="98"/>
  <c r="L65" i="98"/>
  <c r="L46" i="98"/>
  <c r="L37" i="98"/>
  <c r="L24" i="98"/>
  <c r="L73" i="98"/>
  <c r="L55" i="98"/>
  <c r="L43" i="98"/>
  <c r="L50" i="98"/>
  <c r="L51" i="98"/>
  <c r="L47" i="98"/>
  <c r="L80" i="98"/>
  <c r="L33" i="98"/>
  <c r="L22" i="98"/>
  <c r="L19" i="98"/>
  <c r="L34" i="98"/>
  <c r="L48" i="98"/>
  <c r="L75" i="98"/>
  <c r="L66" i="98"/>
  <c r="L62" i="98"/>
  <c r="L59" i="98"/>
  <c r="L83" i="98"/>
  <c r="L32" i="98"/>
  <c r="L56" i="98"/>
  <c r="L52" i="98"/>
  <c r="L89" i="98"/>
  <c r="L49" i="98"/>
  <c r="L84" i="98"/>
  <c r="L42" i="98"/>
  <c r="L53" i="98"/>
  <c r="L15" i="98"/>
  <c r="L30" i="98"/>
  <c r="L21" i="98"/>
  <c r="L61" i="98"/>
  <c r="L20" i="98"/>
  <c r="L57" i="98"/>
  <c r="L69" i="98"/>
  <c r="L23" i="98"/>
  <c r="L63" i="98"/>
  <c r="L35" i="98"/>
  <c r="L60" i="98"/>
  <c r="L31" i="98"/>
  <c r="L87" i="98"/>
  <c r="L67" i="98"/>
  <c r="L74" i="98"/>
  <c r="L29" i="98"/>
  <c r="L28" i="98"/>
  <c r="L68" i="98"/>
  <c r="L45" i="98"/>
  <c r="L70" i="98"/>
  <c r="L36" i="98"/>
  <c r="L71" i="98"/>
  <c r="L88" i="98"/>
  <c r="L14" i="98"/>
  <c r="D33" i="99" s="1"/>
  <c r="L77" i="98"/>
  <c r="L82" i="98"/>
  <c r="B38" i="99"/>
  <c r="D34" i="99" l="1"/>
  <c r="C34" i="99" s="1"/>
  <c r="D35" i="99"/>
  <c r="E35" i="99" s="1"/>
  <c r="D36" i="99"/>
  <c r="C36" i="99" s="1"/>
  <c r="D37" i="99"/>
  <c r="E37" i="99" s="1"/>
  <c r="E33" i="99"/>
  <c r="C33" i="99"/>
  <c r="B39" i="99"/>
  <c r="D38" i="99"/>
  <c r="E34" i="99" l="1"/>
  <c r="C37" i="99"/>
  <c r="C35" i="99"/>
  <c r="E36" i="99"/>
  <c r="E38" i="99"/>
  <c r="C38" i="99"/>
  <c r="D39" i="99"/>
  <c r="B40" i="99"/>
  <c r="B41" i="99" l="1"/>
  <c r="D40" i="99"/>
  <c r="E39" i="99"/>
  <c r="C39" i="99"/>
  <c r="E40" i="99" l="1"/>
  <c r="C40" i="99"/>
  <c r="D41" i="99"/>
  <c r="B42" i="99"/>
  <c r="E41" i="99" l="1"/>
  <c r="C41" i="99"/>
  <c r="B43" i="99"/>
  <c r="D42" i="99"/>
  <c r="D43" i="99" l="1"/>
  <c r="B44" i="99"/>
  <c r="E42" i="99"/>
  <c r="C42" i="99"/>
  <c r="B45" i="99" l="1"/>
  <c r="D44" i="99"/>
  <c r="E43" i="99"/>
  <c r="C43" i="99"/>
  <c r="E44" i="99" l="1"/>
  <c r="C44" i="99"/>
  <c r="D45" i="99"/>
  <c r="B46" i="99"/>
  <c r="B47" i="99" l="1"/>
  <c r="D46" i="99"/>
  <c r="E45" i="99"/>
  <c r="C45" i="99"/>
  <c r="E46" i="99" l="1"/>
  <c r="C46" i="99"/>
  <c r="D47" i="99"/>
  <c r="B48" i="99"/>
  <c r="D48" i="99" l="1"/>
  <c r="E47" i="99"/>
  <c r="C47" i="99"/>
  <c r="E48" i="99" l="1"/>
  <c r="E50" i="99" s="1"/>
  <c r="E51" i="99" s="1"/>
  <c r="C48" i="99"/>
  <c r="D60" i="99" l="1"/>
  <c r="D59" i="99" l="1"/>
  <c r="F27" i="97" l="1"/>
  <c r="G24" i="97"/>
  <c r="G23" i="97"/>
  <c r="G22" i="97"/>
  <c r="G21" i="97"/>
  <c r="G20" i="97"/>
  <c r="G19" i="97"/>
  <c r="G18" i="97"/>
  <c r="G17" i="97"/>
  <c r="G16" i="97"/>
  <c r="G15" i="97"/>
  <c r="G14" i="97"/>
  <c r="G13" i="97"/>
  <c r="G12" i="97"/>
  <c r="G11" i="97"/>
  <c r="F29" i="97"/>
  <c r="E29" i="97"/>
  <c r="D27" i="97"/>
  <c r="E27" i="97" l="1"/>
  <c r="D28" i="97"/>
  <c r="E28" i="97"/>
  <c r="D26" i="97"/>
  <c r="F28" i="97"/>
  <c r="E26" i="97"/>
  <c r="D29" i="97"/>
  <c r="F26" i="97"/>
  <c r="G10" i="97"/>
  <c r="G63" i="96" l="1"/>
  <c r="D125" i="96"/>
  <c r="E125" i="96"/>
  <c r="D126" i="96"/>
  <c r="E126" i="96"/>
  <c r="E7" i="96"/>
  <c r="E8" i="96"/>
  <c r="E9" i="96"/>
  <c r="E10" i="96"/>
  <c r="E11" i="96"/>
  <c r="E12" i="96"/>
  <c r="E13" i="96"/>
  <c r="E14" i="96"/>
  <c r="E15" i="96"/>
  <c r="E16" i="96"/>
  <c r="E17" i="96"/>
  <c r="E18" i="96"/>
  <c r="E19" i="96"/>
  <c r="E20" i="96"/>
  <c r="E21" i="96"/>
  <c r="E22" i="96"/>
  <c r="E23" i="96"/>
  <c r="E24" i="96"/>
  <c r="E25" i="96"/>
  <c r="E26" i="96"/>
  <c r="E27" i="96"/>
  <c r="E28" i="96"/>
  <c r="E29" i="96"/>
  <c r="E30" i="96"/>
  <c r="E31" i="96"/>
  <c r="E32" i="96"/>
  <c r="E33" i="96"/>
  <c r="E34" i="96"/>
  <c r="E35" i="96"/>
  <c r="E36" i="96"/>
  <c r="E37" i="96"/>
  <c r="E38" i="96"/>
  <c r="E39" i="96"/>
  <c r="E40" i="96"/>
  <c r="E41" i="96"/>
  <c r="E42" i="96"/>
  <c r="E43" i="96"/>
  <c r="E44" i="96"/>
  <c r="E45" i="96"/>
  <c r="E46" i="96"/>
  <c r="E47" i="96"/>
  <c r="E48" i="96"/>
  <c r="E49" i="96"/>
  <c r="E50" i="96"/>
  <c r="E51" i="96"/>
  <c r="E52" i="96"/>
  <c r="E53" i="96"/>
  <c r="E54" i="96"/>
  <c r="E55" i="96"/>
  <c r="E56" i="96"/>
  <c r="E57" i="96"/>
  <c r="E58" i="96"/>
  <c r="E59" i="96"/>
  <c r="E60" i="96"/>
  <c r="E61" i="96"/>
  <c r="E62" i="96"/>
  <c r="E63" i="96"/>
  <c r="E64" i="96"/>
  <c r="E65" i="96"/>
  <c r="E66" i="96"/>
  <c r="E67" i="96"/>
  <c r="E68" i="96"/>
  <c r="E69" i="96"/>
  <c r="E70" i="96"/>
  <c r="E71" i="96"/>
  <c r="E72" i="96"/>
  <c r="E73" i="96"/>
  <c r="E74" i="96"/>
  <c r="E75" i="96"/>
  <c r="E76" i="96"/>
  <c r="E77" i="96"/>
  <c r="E78" i="96"/>
  <c r="E79" i="96"/>
  <c r="E80" i="96"/>
  <c r="E81" i="96"/>
  <c r="E82" i="96"/>
  <c r="E83" i="96"/>
  <c r="E84" i="96"/>
  <c r="E85" i="96"/>
  <c r="E86" i="96"/>
  <c r="E87" i="96"/>
  <c r="E88" i="96"/>
  <c r="E89" i="96"/>
  <c r="E90" i="96"/>
  <c r="E91" i="96"/>
  <c r="E92" i="96"/>
  <c r="E93" i="96"/>
  <c r="E94" i="96"/>
  <c r="E95" i="96"/>
  <c r="E96" i="96"/>
  <c r="E97" i="96"/>
  <c r="E98" i="96"/>
  <c r="E99" i="96"/>
  <c r="E100" i="96"/>
  <c r="E101" i="96"/>
  <c r="E102" i="96"/>
  <c r="E103" i="96"/>
  <c r="E104" i="96"/>
  <c r="E105" i="96"/>
  <c r="E106" i="96"/>
  <c r="E107" i="96"/>
  <c r="E108" i="96"/>
  <c r="E109" i="96"/>
  <c r="E110" i="96"/>
  <c r="E111" i="96"/>
  <c r="E112" i="96"/>
  <c r="E113" i="96"/>
  <c r="E114" i="96"/>
  <c r="E115" i="96"/>
  <c r="E116" i="96"/>
  <c r="E117" i="96"/>
  <c r="E118" i="96"/>
  <c r="E119" i="96"/>
  <c r="E120" i="96"/>
  <c r="E121" i="96"/>
  <c r="E122" i="96"/>
  <c r="E123" i="96"/>
  <c r="E124" i="96"/>
  <c r="E6" i="96"/>
  <c r="D42" i="94" l="1"/>
  <c r="I24" i="51" l="1"/>
  <c r="E8" i="35"/>
  <c r="E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7" i="35"/>
  <c r="G22" i="35" l="1"/>
  <c r="H22" i="35"/>
  <c r="I22" i="35"/>
  <c r="G23" i="35"/>
  <c r="H23" i="35"/>
  <c r="I23" i="35"/>
  <c r="E23" i="35"/>
  <c r="E22" i="35"/>
  <c r="D76" i="94" l="1"/>
  <c r="D77" i="94" s="1"/>
  <c r="D78" i="94" s="1"/>
  <c r="D79" i="94" s="1"/>
  <c r="D80" i="94" s="1"/>
  <c r="D81" i="94" s="1"/>
  <c r="D82" i="94" s="1"/>
  <c r="D83" i="94" s="1"/>
  <c r="D84" i="94" s="1"/>
  <c r="D85" i="94" s="1"/>
  <c r="D86" i="94" s="1"/>
  <c r="D87" i="94" l="1"/>
  <c r="D88" i="94" s="1"/>
  <c r="D89" i="94" s="1"/>
  <c r="C126" i="96"/>
  <c r="C125" i="96"/>
  <c r="D43" i="94" l="1"/>
  <c r="H81" i="35" l="1"/>
  <c r="G81" i="35" l="1"/>
  <c r="G45" i="35"/>
  <c r="G46" i="35"/>
  <c r="G47" i="35"/>
  <c r="G48" i="35"/>
  <c r="G49" i="35"/>
  <c r="G50" i="35"/>
  <c r="G51" i="35"/>
  <c r="G52" i="35"/>
  <c r="G53" i="35"/>
  <c r="G54" i="35"/>
  <c r="G55" i="35"/>
  <c r="G56" i="35"/>
  <c r="G57" i="35"/>
  <c r="G58" i="35"/>
  <c r="G44" i="35"/>
  <c r="H44" i="35"/>
  <c r="M8" i="35"/>
  <c r="Q8" i="35" s="1"/>
  <c r="M9" i="35"/>
  <c r="Q9" i="35" s="1"/>
  <c r="M10" i="35"/>
  <c r="Q10" i="35" s="1"/>
  <c r="M12" i="35"/>
  <c r="Q12" i="35" s="1"/>
  <c r="M13" i="35"/>
  <c r="Q13" i="35" s="1"/>
  <c r="M15" i="35"/>
  <c r="Q15" i="35" s="1"/>
  <c r="M16" i="35"/>
  <c r="Q16" i="35" s="1"/>
  <c r="M17" i="35"/>
  <c r="Q17" i="35" s="1"/>
  <c r="M19" i="35"/>
  <c r="Q19" i="35" s="1"/>
  <c r="M20" i="35"/>
  <c r="Q20" i="35" s="1"/>
  <c r="M21" i="35"/>
  <c r="Q21" i="35" s="1"/>
  <c r="G59" i="35" l="1"/>
  <c r="G60" i="35"/>
  <c r="M18" i="35"/>
  <c r="Q18" i="35" s="1"/>
  <c r="K18" i="35"/>
  <c r="O18" i="35" s="1"/>
  <c r="M11" i="35"/>
  <c r="Q11" i="35" s="1"/>
  <c r="K11" i="35"/>
  <c r="O11" i="35" s="1"/>
  <c r="M14" i="35"/>
  <c r="Q14" i="35" s="1"/>
  <c r="K14" i="35"/>
  <c r="O14" i="35" s="1"/>
  <c r="K17" i="35"/>
  <c r="O17" i="35" s="1"/>
  <c r="K10" i="35"/>
  <c r="O10" i="35" s="1"/>
  <c r="K16" i="35"/>
  <c r="O16" i="35" s="1"/>
  <c r="K9" i="35"/>
  <c r="O9" i="35" s="1"/>
  <c r="K15" i="35"/>
  <c r="O15" i="35" s="1"/>
  <c r="K8" i="35"/>
  <c r="O8" i="35" s="1"/>
  <c r="K21" i="35"/>
  <c r="O21" i="35" s="1"/>
  <c r="K20" i="35"/>
  <c r="O20" i="35" s="1"/>
  <c r="K19" i="35"/>
  <c r="O19" i="35" s="1"/>
  <c r="K13" i="35"/>
  <c r="O13" i="35" s="1"/>
  <c r="K12" i="35"/>
  <c r="O12" i="35" s="1"/>
  <c r="J52" i="96" l="1"/>
  <c r="K52" i="96" s="1"/>
  <c r="L52" i="96" s="1"/>
  <c r="E28" i="51" s="1"/>
  <c r="I18" i="51" s="1"/>
  <c r="J50" i="96"/>
  <c r="K50" i="96" l="1"/>
  <c r="L50" i="96" s="1"/>
  <c r="C28" i="51" s="1"/>
  <c r="I17" i="51" s="1"/>
  <c r="M13" i="95" l="1"/>
  <c r="M17" i="95"/>
  <c r="E22" i="95"/>
  <c r="B292" i="94"/>
  <c r="B259" i="94"/>
  <c r="M18" i="95"/>
  <c r="M15" i="95"/>
  <c r="F22" i="95"/>
  <c r="G22" i="95"/>
  <c r="H22" i="95"/>
  <c r="I22" i="95"/>
  <c r="J22" i="95"/>
  <c r="K22" i="95"/>
  <c r="L22" i="95"/>
  <c r="D22" i="95"/>
  <c r="M8" i="95"/>
  <c r="M12" i="95"/>
  <c r="M14" i="95"/>
  <c r="M19" i="95"/>
  <c r="C22" i="95"/>
  <c r="M7" i="95" l="1"/>
  <c r="M20" i="95"/>
  <c r="M21" i="95"/>
  <c r="M16" i="95"/>
  <c r="M9" i="95"/>
  <c r="M10" i="95"/>
  <c r="M11" i="95"/>
  <c r="M22" i="95" l="1"/>
  <c r="B194" i="94"/>
  <c r="B193" i="94"/>
  <c r="B192" i="94"/>
  <c r="B291" i="94" s="1"/>
  <c r="E175" i="94"/>
  <c r="E176" i="94"/>
  <c r="E177" i="94"/>
  <c r="E178" i="94"/>
  <c r="E179" i="94"/>
  <c r="E180" i="94"/>
  <c r="E181" i="94"/>
  <c r="E182" i="94"/>
  <c r="E183" i="94"/>
  <c r="E184" i="94"/>
  <c r="E185" i="94"/>
  <c r="E186" i="94"/>
  <c r="E187" i="94"/>
  <c r="E188" i="94"/>
  <c r="E174" i="94"/>
  <c r="D174" i="94"/>
  <c r="D273" i="94" s="1"/>
  <c r="D173" i="94"/>
  <c r="D272" i="94" s="1"/>
  <c r="B128" i="94"/>
  <c r="B161" i="94"/>
  <c r="B160" i="94"/>
  <c r="B159" i="94"/>
  <c r="B258" i="94" s="1"/>
  <c r="E142" i="94"/>
  <c r="E143" i="94"/>
  <c r="E144" i="94"/>
  <c r="E145" i="94"/>
  <c r="E146" i="94"/>
  <c r="E147" i="94"/>
  <c r="E148" i="94"/>
  <c r="E149" i="94"/>
  <c r="E150" i="94"/>
  <c r="E151" i="94"/>
  <c r="E152" i="94"/>
  <c r="E153" i="94"/>
  <c r="E154" i="94"/>
  <c r="E155" i="94"/>
  <c r="E141" i="94"/>
  <c r="D140" i="94"/>
  <c r="D239" i="94" s="1"/>
  <c r="B126" i="94"/>
  <c r="B225" i="94" s="1"/>
  <c r="D108" i="94"/>
  <c r="D207" i="94" s="1"/>
  <c r="B95" i="94"/>
  <c r="E76" i="94"/>
  <c r="E77" i="94"/>
  <c r="E78" i="94"/>
  <c r="E79" i="94"/>
  <c r="E80" i="94"/>
  <c r="E81" i="94"/>
  <c r="E82" i="94"/>
  <c r="E83" i="94"/>
  <c r="E84" i="94"/>
  <c r="E85" i="94"/>
  <c r="E86" i="94"/>
  <c r="E87" i="94"/>
  <c r="E88" i="94"/>
  <c r="E89" i="94"/>
  <c r="E75" i="94"/>
  <c r="D176" i="94"/>
  <c r="D275" i="94" s="1"/>
  <c r="B62" i="94"/>
  <c r="E43" i="94"/>
  <c r="E44" i="94"/>
  <c r="E45" i="94"/>
  <c r="E46" i="94"/>
  <c r="E47" i="94"/>
  <c r="E48" i="94"/>
  <c r="E49" i="94"/>
  <c r="E50" i="94"/>
  <c r="E51" i="94"/>
  <c r="E52" i="94"/>
  <c r="E53" i="94"/>
  <c r="E54" i="94"/>
  <c r="E55" i="94"/>
  <c r="E56" i="94"/>
  <c r="E42" i="94"/>
  <c r="J51" i="96"/>
  <c r="D10" i="94"/>
  <c r="D11" i="94" s="1"/>
  <c r="D12" i="94" s="1"/>
  <c r="D13" i="94" s="1"/>
  <c r="D14" i="94" s="1"/>
  <c r="D15" i="94" s="1"/>
  <c r="D16" i="94" s="1"/>
  <c r="D17" i="94" s="1"/>
  <c r="D18" i="94" s="1"/>
  <c r="D19" i="94" s="1"/>
  <c r="D20" i="94" s="1"/>
  <c r="C10" i="94"/>
  <c r="C76" i="94" s="1"/>
  <c r="C11" i="94"/>
  <c r="C77" i="94" s="1"/>
  <c r="C12" i="94"/>
  <c r="C177" i="94" s="1"/>
  <c r="C13" i="94"/>
  <c r="C46" i="94" s="1"/>
  <c r="C14" i="94"/>
  <c r="C80" i="94" s="1"/>
  <c r="C15" i="94"/>
  <c r="C81" i="94" s="1"/>
  <c r="C16" i="94"/>
  <c r="C49" i="94" s="1"/>
  <c r="C17" i="94"/>
  <c r="C83" i="94" s="1"/>
  <c r="C18" i="94"/>
  <c r="C84" i="94" s="1"/>
  <c r="C19" i="94"/>
  <c r="C184" i="94" s="1"/>
  <c r="C20" i="94"/>
  <c r="C86" i="94" s="1"/>
  <c r="C21" i="94"/>
  <c r="C186" i="94" s="1"/>
  <c r="C22" i="94"/>
  <c r="C55" i="94" s="1"/>
  <c r="C23" i="94"/>
  <c r="C89" i="94" s="1"/>
  <c r="C9" i="94"/>
  <c r="C42" i="94" s="1"/>
  <c r="B21" i="94"/>
  <c r="B186" i="94" s="1"/>
  <c r="B22" i="94"/>
  <c r="B55" i="94" s="1"/>
  <c r="B23" i="94"/>
  <c r="B188" i="94" s="1"/>
  <c r="B10" i="94"/>
  <c r="B175" i="94" s="1"/>
  <c r="B11" i="94"/>
  <c r="B44" i="94" s="1"/>
  <c r="B12" i="94"/>
  <c r="B177" i="94" s="1"/>
  <c r="B13" i="94"/>
  <c r="B46" i="94" s="1"/>
  <c r="B14" i="94"/>
  <c r="B179" i="94" s="1"/>
  <c r="B15" i="94"/>
  <c r="B48" i="94" s="1"/>
  <c r="B16" i="94"/>
  <c r="B49" i="94" s="1"/>
  <c r="B17" i="94"/>
  <c r="B182" i="94" s="1"/>
  <c r="B18" i="94"/>
  <c r="B51" i="94" s="1"/>
  <c r="B19" i="94"/>
  <c r="B184" i="94" s="1"/>
  <c r="B20" i="94"/>
  <c r="B185" i="94" s="1"/>
  <c r="B9" i="94"/>
  <c r="B42" i="94" s="1"/>
  <c r="D21" i="94" l="1"/>
  <c r="D22" i="94" s="1"/>
  <c r="D23" i="94" s="1"/>
  <c r="D122" i="94" s="1"/>
  <c r="D221" i="94" s="1"/>
  <c r="D109" i="94"/>
  <c r="D208" i="94" s="1"/>
  <c r="D175" i="94"/>
  <c r="D274" i="94" s="1"/>
  <c r="D115" i="94"/>
  <c r="D214" i="94" s="1"/>
  <c r="D112" i="94"/>
  <c r="D211" i="94" s="1"/>
  <c r="D118" i="94"/>
  <c r="D217" i="94" s="1"/>
  <c r="D111" i="94"/>
  <c r="D210" i="94" s="1"/>
  <c r="B260" i="94"/>
  <c r="B293" i="94"/>
  <c r="B227" i="94"/>
  <c r="D116" i="94"/>
  <c r="D215" i="94" s="1"/>
  <c r="D113" i="94"/>
  <c r="D212" i="94" s="1"/>
  <c r="K51" i="96"/>
  <c r="L51" i="96" s="1"/>
  <c r="D117" i="94"/>
  <c r="D216" i="94" s="1"/>
  <c r="D114" i="94"/>
  <c r="D213" i="94" s="1"/>
  <c r="D110" i="94"/>
  <c r="D209" i="94" s="1"/>
  <c r="D141" i="94"/>
  <c r="D240" i="94" s="1"/>
  <c r="C56" i="94"/>
  <c r="C54" i="94"/>
  <c r="C53" i="94"/>
  <c r="C52" i="94"/>
  <c r="C50" i="94"/>
  <c r="C47" i="94"/>
  <c r="C45" i="94"/>
  <c r="C43" i="94"/>
  <c r="B75" i="94"/>
  <c r="B84" i="94"/>
  <c r="B81" i="94"/>
  <c r="B77" i="94"/>
  <c r="C88" i="94"/>
  <c r="C82" i="94"/>
  <c r="C79" i="94"/>
  <c r="B108" i="94"/>
  <c r="C121" i="94"/>
  <c r="C117" i="94"/>
  <c r="C115" i="94"/>
  <c r="C114" i="94"/>
  <c r="C112" i="94"/>
  <c r="C110" i="94"/>
  <c r="B141" i="94"/>
  <c r="C154" i="94"/>
  <c r="C150" i="94"/>
  <c r="C148" i="94"/>
  <c r="C147" i="94"/>
  <c r="C145" i="94"/>
  <c r="C143" i="94"/>
  <c r="B174" i="94"/>
  <c r="C187" i="94"/>
  <c r="C183" i="94"/>
  <c r="C181" i="94"/>
  <c r="C180" i="94"/>
  <c r="C178" i="94"/>
  <c r="C176" i="94"/>
  <c r="B56" i="94"/>
  <c r="B54" i="94"/>
  <c r="B53" i="94"/>
  <c r="B52" i="94"/>
  <c r="B50" i="94"/>
  <c r="B47" i="94"/>
  <c r="B45" i="94"/>
  <c r="B43" i="94"/>
  <c r="B89" i="94"/>
  <c r="B86" i="94"/>
  <c r="B83" i="94"/>
  <c r="B80" i="94"/>
  <c r="B76" i="94"/>
  <c r="C87" i="94"/>
  <c r="C85" i="94"/>
  <c r="C78" i="94"/>
  <c r="C108" i="94"/>
  <c r="B121" i="94"/>
  <c r="B117" i="94"/>
  <c r="B115" i="94"/>
  <c r="B114" i="94"/>
  <c r="B112" i="94"/>
  <c r="B110" i="94"/>
  <c r="C141" i="94"/>
  <c r="B154" i="94"/>
  <c r="B150" i="94"/>
  <c r="B148" i="94"/>
  <c r="B147" i="94"/>
  <c r="B145" i="94"/>
  <c r="B143" i="94"/>
  <c r="C174" i="94"/>
  <c r="B187" i="94"/>
  <c r="B183" i="94"/>
  <c r="B181" i="94"/>
  <c r="B180" i="94"/>
  <c r="B178" i="94"/>
  <c r="B176" i="94"/>
  <c r="C51" i="94"/>
  <c r="C48" i="94"/>
  <c r="C44" i="94"/>
  <c r="B88" i="94"/>
  <c r="B82" i="94"/>
  <c r="B79" i="94"/>
  <c r="C75" i="94"/>
  <c r="C122" i="94"/>
  <c r="C120" i="94"/>
  <c r="C119" i="94"/>
  <c r="C118" i="94"/>
  <c r="C116" i="94"/>
  <c r="C113" i="94"/>
  <c r="C111" i="94"/>
  <c r="C109" i="94"/>
  <c r="C155" i="94"/>
  <c r="C153" i="94"/>
  <c r="C152" i="94"/>
  <c r="C151" i="94"/>
  <c r="C149" i="94"/>
  <c r="C146" i="94"/>
  <c r="C144" i="94"/>
  <c r="C142" i="94"/>
  <c r="C188" i="94"/>
  <c r="C185" i="94"/>
  <c r="C182" i="94"/>
  <c r="C179" i="94"/>
  <c r="C175" i="94"/>
  <c r="B87" i="94"/>
  <c r="B85" i="94"/>
  <c r="B78" i="94"/>
  <c r="B122" i="94"/>
  <c r="B120" i="94"/>
  <c r="B119" i="94"/>
  <c r="B118" i="94"/>
  <c r="B116" i="94"/>
  <c r="B113" i="94"/>
  <c r="B111" i="94"/>
  <c r="B109" i="94"/>
  <c r="B155" i="94"/>
  <c r="B153" i="94"/>
  <c r="B152" i="94"/>
  <c r="B151" i="94"/>
  <c r="B149" i="94"/>
  <c r="B146" i="94"/>
  <c r="B144" i="94"/>
  <c r="B142" i="94"/>
  <c r="D177" i="94"/>
  <c r="D276" i="94" s="1"/>
  <c r="D120" i="94" l="1"/>
  <c r="D219" i="94" s="1"/>
  <c r="D121" i="94"/>
  <c r="D220" i="94" s="1"/>
  <c r="D119" i="94"/>
  <c r="D218" i="94" s="1"/>
  <c r="D28" i="51"/>
  <c r="L53" i="96"/>
  <c r="D44" i="94"/>
  <c r="D142" i="94"/>
  <c r="D241" i="94" s="1"/>
  <c r="C241" i="94"/>
  <c r="C208" i="94"/>
  <c r="E208" i="94" s="1"/>
  <c r="E241" i="94" s="1"/>
  <c r="E274" i="94" s="1"/>
  <c r="C274" i="94"/>
  <c r="C248" i="94"/>
  <c r="C215" i="94"/>
  <c r="E215" i="94" s="1"/>
  <c r="E248" i="94" s="1"/>
  <c r="E281" i="94" s="1"/>
  <c r="C281" i="94"/>
  <c r="C254" i="94"/>
  <c r="C221" i="94"/>
  <c r="E221" i="94" s="1"/>
  <c r="E254" i="94" s="1"/>
  <c r="E287" i="94" s="1"/>
  <c r="C287" i="94"/>
  <c r="B275" i="94"/>
  <c r="B242" i="94"/>
  <c r="B209" i="94"/>
  <c r="B282" i="94"/>
  <c r="B216" i="94"/>
  <c r="B249" i="94"/>
  <c r="C273" i="94"/>
  <c r="C240" i="94"/>
  <c r="C207" i="94"/>
  <c r="E207" i="94" s="1"/>
  <c r="E240" i="94" s="1"/>
  <c r="E273" i="94" s="1"/>
  <c r="C214" i="94"/>
  <c r="E214" i="94" s="1"/>
  <c r="E247" i="94" s="1"/>
  <c r="E280" i="94" s="1"/>
  <c r="C280" i="94"/>
  <c r="C247" i="94"/>
  <c r="C220" i="94"/>
  <c r="E220" i="94" s="1"/>
  <c r="E253" i="94" s="1"/>
  <c r="E286" i="94" s="1"/>
  <c r="C286" i="94"/>
  <c r="C253" i="94"/>
  <c r="B241" i="94"/>
  <c r="B208" i="94"/>
  <c r="B274" i="94"/>
  <c r="B248" i="94"/>
  <c r="B215" i="94"/>
  <c r="B281" i="94"/>
  <c r="B254" i="94"/>
  <c r="B221" i="94"/>
  <c r="B287" i="94"/>
  <c r="C276" i="94"/>
  <c r="C243" i="94"/>
  <c r="C210" i="94"/>
  <c r="E210" i="94" s="1"/>
  <c r="E243" i="94" s="1"/>
  <c r="E276" i="94" s="1"/>
  <c r="C283" i="94"/>
  <c r="C250" i="94"/>
  <c r="C217" i="94"/>
  <c r="E217" i="94" s="1"/>
  <c r="E250" i="94" s="1"/>
  <c r="E283" i="94" s="1"/>
  <c r="B244" i="94"/>
  <c r="B211" i="94"/>
  <c r="B277" i="94"/>
  <c r="C242" i="94"/>
  <c r="C209" i="94"/>
  <c r="E209" i="94" s="1"/>
  <c r="E242" i="94" s="1"/>
  <c r="E275" i="94" s="1"/>
  <c r="C275" i="94"/>
  <c r="C249" i="94"/>
  <c r="C216" i="94"/>
  <c r="E216" i="94" s="1"/>
  <c r="E249" i="94" s="1"/>
  <c r="E282" i="94" s="1"/>
  <c r="C282" i="94"/>
  <c r="B207" i="94"/>
  <c r="B273" i="94"/>
  <c r="B240" i="94"/>
  <c r="B285" i="94"/>
  <c r="B252" i="94"/>
  <c r="B219" i="94"/>
  <c r="B276" i="94"/>
  <c r="B243" i="94"/>
  <c r="B210" i="94"/>
  <c r="B283" i="94"/>
  <c r="B217" i="94"/>
  <c r="B250" i="94"/>
  <c r="C245" i="94"/>
  <c r="C212" i="94"/>
  <c r="E212" i="94" s="1"/>
  <c r="E245" i="94" s="1"/>
  <c r="E278" i="94" s="1"/>
  <c r="C278" i="94"/>
  <c r="C251" i="94"/>
  <c r="C218" i="94"/>
  <c r="E218" i="94" s="1"/>
  <c r="E251" i="94" s="1"/>
  <c r="E284" i="94" s="1"/>
  <c r="C284" i="94"/>
  <c r="B279" i="94"/>
  <c r="B213" i="94"/>
  <c r="B246" i="94"/>
  <c r="C277" i="94"/>
  <c r="C211" i="94"/>
  <c r="E211" i="94" s="1"/>
  <c r="E244" i="94" s="1"/>
  <c r="E277" i="94" s="1"/>
  <c r="C244" i="94"/>
  <c r="B245" i="94"/>
  <c r="B212" i="94"/>
  <c r="B278" i="94"/>
  <c r="B251" i="94"/>
  <c r="B218" i="94"/>
  <c r="B284" i="94"/>
  <c r="C285" i="94"/>
  <c r="C252" i="94"/>
  <c r="C219" i="94"/>
  <c r="E219" i="94" s="1"/>
  <c r="E252" i="94" s="1"/>
  <c r="E285" i="94" s="1"/>
  <c r="B247" i="94"/>
  <c r="B214" i="94"/>
  <c r="B280" i="94"/>
  <c r="B253" i="94"/>
  <c r="B220" i="94"/>
  <c r="B286" i="94"/>
  <c r="C246" i="94"/>
  <c r="C213" i="94"/>
  <c r="E213" i="94" s="1"/>
  <c r="E246" i="94" s="1"/>
  <c r="E279" i="94" s="1"/>
  <c r="C279" i="94"/>
  <c r="D178" i="94"/>
  <c r="D277" i="94" s="1"/>
  <c r="D45" i="94" l="1"/>
  <c r="D143" i="94"/>
  <c r="D242" i="94" s="1"/>
  <c r="D179" i="94"/>
  <c r="D278" i="94" s="1"/>
  <c r="D46" i="94" l="1"/>
  <c r="D144" i="94"/>
  <c r="D243" i="94" s="1"/>
  <c r="D180" i="94"/>
  <c r="D279" i="94" s="1"/>
  <c r="D47" i="94" l="1"/>
  <c r="D145" i="94"/>
  <c r="D244" i="94" s="1"/>
  <c r="D48" i="94" l="1"/>
  <c r="D49" i="94" s="1"/>
  <c r="D50" i="94" s="1"/>
  <c r="D51" i="94" s="1"/>
  <c r="D52" i="94" s="1"/>
  <c r="D53" i="94" s="1"/>
  <c r="D146" i="94"/>
  <c r="D245" i="94" s="1"/>
  <c r="D181" i="94"/>
  <c r="D280" i="94" s="1"/>
  <c r="D54" i="94" l="1"/>
  <c r="D55" i="94" s="1"/>
  <c r="D56" i="94" s="1"/>
  <c r="D147" i="94"/>
  <c r="D246" i="94" s="1"/>
  <c r="D182" i="94"/>
  <c r="D281" i="94" s="1"/>
  <c r="D183" i="94" l="1"/>
  <c r="D282" i="94" s="1"/>
  <c r="D148" i="94" l="1"/>
  <c r="D247" i="94" s="1"/>
  <c r="D184" i="94" l="1"/>
  <c r="D283" i="94" s="1"/>
  <c r="D284" i="94" s="1"/>
  <c r="D286" i="94" s="1"/>
  <c r="D287" i="94" s="1"/>
  <c r="D149" i="94"/>
  <c r="D248" i="94" s="1"/>
  <c r="D150" i="94" l="1"/>
  <c r="D249" i="94" s="1"/>
  <c r="D185" i="94"/>
  <c r="D152" i="94" l="1"/>
  <c r="D251" i="94" s="1"/>
  <c r="D151" i="94"/>
  <c r="D250" i="94" s="1"/>
  <c r="D186" i="94" l="1"/>
  <c r="D153" i="94" l="1"/>
  <c r="D252" i="94" s="1"/>
  <c r="D187" i="94"/>
  <c r="D155" i="94" l="1"/>
  <c r="D254" i="94" s="1"/>
  <c r="D154" i="94"/>
  <c r="D253" i="94" s="1"/>
  <c r="D188" i="94"/>
  <c r="A101" i="35" l="1"/>
  <c r="G82" i="35"/>
  <c r="H82" i="35"/>
  <c r="I82" i="35"/>
  <c r="G83" i="35"/>
  <c r="H83" i="35"/>
  <c r="I83" i="35"/>
  <c r="G84" i="35"/>
  <c r="H84" i="35"/>
  <c r="I84" i="35"/>
  <c r="G85" i="35"/>
  <c r="H85" i="35"/>
  <c r="I85" i="35"/>
  <c r="G86" i="35"/>
  <c r="H86" i="35"/>
  <c r="I86" i="35"/>
  <c r="G87" i="35"/>
  <c r="H87" i="35"/>
  <c r="I87" i="35"/>
  <c r="G88" i="35"/>
  <c r="H88" i="35"/>
  <c r="I88" i="35"/>
  <c r="G89" i="35"/>
  <c r="H89" i="35"/>
  <c r="I89" i="35"/>
  <c r="G90" i="35"/>
  <c r="H90" i="35"/>
  <c r="I90" i="35"/>
  <c r="G91" i="35"/>
  <c r="H91" i="35"/>
  <c r="I91" i="35"/>
  <c r="G92" i="35"/>
  <c r="H92" i="35"/>
  <c r="I92" i="35"/>
  <c r="G93" i="35"/>
  <c r="H93" i="35"/>
  <c r="I93" i="35"/>
  <c r="G94" i="35"/>
  <c r="H94" i="35"/>
  <c r="I94" i="35"/>
  <c r="G95" i="35"/>
  <c r="H95" i="35"/>
  <c r="I95" i="35"/>
  <c r="C82" i="35"/>
  <c r="C83" i="35"/>
  <c r="C84" i="35"/>
  <c r="C85" i="35"/>
  <c r="C86" i="35"/>
  <c r="C87" i="35"/>
  <c r="C88" i="35"/>
  <c r="C89" i="35"/>
  <c r="C90" i="35"/>
  <c r="C91" i="35"/>
  <c r="C92" i="35"/>
  <c r="C93" i="35"/>
  <c r="C94" i="35"/>
  <c r="C95" i="35"/>
  <c r="A64" i="35"/>
  <c r="H45" i="35"/>
  <c r="I45" i="35"/>
  <c r="H46" i="35"/>
  <c r="I46" i="35"/>
  <c r="H47" i="35"/>
  <c r="I47" i="35"/>
  <c r="H48" i="35"/>
  <c r="I48" i="35"/>
  <c r="H49" i="35"/>
  <c r="I49" i="35"/>
  <c r="H50" i="35"/>
  <c r="I50" i="35"/>
  <c r="H51" i="35"/>
  <c r="I51" i="35"/>
  <c r="H52" i="35"/>
  <c r="I52" i="35"/>
  <c r="H53" i="35"/>
  <c r="I53" i="35"/>
  <c r="H54" i="35"/>
  <c r="I54" i="35"/>
  <c r="H55" i="35"/>
  <c r="I55" i="35"/>
  <c r="H56" i="35"/>
  <c r="I56" i="35"/>
  <c r="H57" i="35"/>
  <c r="I57" i="35"/>
  <c r="H58" i="35"/>
  <c r="I58" i="35"/>
  <c r="C45" i="35"/>
  <c r="E45" i="35" s="1"/>
  <c r="C46" i="35"/>
  <c r="E46" i="35" s="1"/>
  <c r="C47" i="35"/>
  <c r="E47" i="35" s="1"/>
  <c r="C48" i="35"/>
  <c r="E48" i="35" s="1"/>
  <c r="C49" i="35"/>
  <c r="E49" i="35" s="1"/>
  <c r="C50" i="35"/>
  <c r="E50" i="35" s="1"/>
  <c r="C51" i="35"/>
  <c r="E51" i="35" s="1"/>
  <c r="C52" i="35"/>
  <c r="E52" i="35" s="1"/>
  <c r="C53" i="35"/>
  <c r="E53" i="35" s="1"/>
  <c r="C54" i="35"/>
  <c r="E54" i="35" s="1"/>
  <c r="C55" i="35"/>
  <c r="E55" i="35" s="1"/>
  <c r="C56" i="35"/>
  <c r="E56" i="35" s="1"/>
  <c r="C57" i="35"/>
  <c r="E57" i="35" s="1"/>
  <c r="C58" i="35"/>
  <c r="E58" i="35" s="1"/>
  <c r="J8" i="35"/>
  <c r="J9" i="35"/>
  <c r="J10" i="35"/>
  <c r="J11" i="35"/>
  <c r="J12" i="35"/>
  <c r="J13" i="35"/>
  <c r="J14" i="35"/>
  <c r="J15" i="35"/>
  <c r="J16" i="35"/>
  <c r="J17" i="35"/>
  <c r="J18" i="35"/>
  <c r="J19" i="35"/>
  <c r="J20" i="35"/>
  <c r="J21" i="35"/>
  <c r="J84" i="35" l="1"/>
  <c r="H59" i="35"/>
  <c r="H60" i="35"/>
  <c r="H96" i="35"/>
  <c r="H97" i="35"/>
  <c r="G96" i="35"/>
  <c r="G97" i="35"/>
  <c r="J91" i="35"/>
  <c r="J45" i="35"/>
  <c r="J50" i="35"/>
  <c r="J47" i="35"/>
  <c r="J89" i="35"/>
  <c r="J88" i="35"/>
  <c r="J86" i="35"/>
  <c r="J55" i="35"/>
  <c r="J58" i="35"/>
  <c r="J56" i="35"/>
  <c r="J54" i="35"/>
  <c r="J82" i="35"/>
  <c r="J57" i="35"/>
  <c r="J48" i="35"/>
  <c r="J93" i="35"/>
  <c r="J87" i="35"/>
  <c r="J85" i="35"/>
  <c r="J52" i="35"/>
  <c r="J95" i="35"/>
  <c r="J94" i="35"/>
  <c r="J92" i="35"/>
  <c r="J90" i="35"/>
  <c r="J83" i="35"/>
  <c r="J53" i="35"/>
  <c r="J51" i="35"/>
  <c r="J49" i="35"/>
  <c r="J46" i="35"/>
  <c r="B8" i="35" l="1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A19" i="35"/>
  <c r="A20" i="35"/>
  <c r="A21" i="35"/>
  <c r="A18" i="35"/>
  <c r="A8" i="35"/>
  <c r="A9" i="35"/>
  <c r="A10" i="35"/>
  <c r="A11" i="35"/>
  <c r="A12" i="35"/>
  <c r="A13" i="35"/>
  <c r="A14" i="35"/>
  <c r="A15" i="35"/>
  <c r="A16" i="35"/>
  <c r="A17" i="35"/>
  <c r="A7" i="35"/>
  <c r="A49" i="35" l="1"/>
  <c r="A86" i="35"/>
  <c r="B57" i="35"/>
  <c r="B94" i="35"/>
  <c r="B48" i="35"/>
  <c r="B85" i="35"/>
  <c r="A48" i="35"/>
  <c r="A85" i="35"/>
  <c r="A57" i="35"/>
  <c r="A94" i="35"/>
  <c r="B56" i="35"/>
  <c r="B93" i="35"/>
  <c r="B54" i="35"/>
  <c r="B91" i="35"/>
  <c r="B47" i="35"/>
  <c r="B84" i="35"/>
  <c r="A45" i="35"/>
  <c r="A82" i="35"/>
  <c r="A54" i="35"/>
  <c r="A91" i="35"/>
  <c r="A47" i="35"/>
  <c r="A84" i="35"/>
  <c r="A55" i="35"/>
  <c r="A92" i="35"/>
  <c r="A56" i="35"/>
  <c r="A93" i="35"/>
  <c r="B53" i="35"/>
  <c r="B90" i="35"/>
  <c r="B50" i="35"/>
  <c r="B87" i="35"/>
  <c r="B46" i="35"/>
  <c r="B83" i="35"/>
  <c r="A52" i="35"/>
  <c r="A89" i="35"/>
  <c r="A58" i="35"/>
  <c r="A95" i="35"/>
  <c r="B51" i="35"/>
  <c r="B88" i="35"/>
  <c r="A51" i="35"/>
  <c r="A88" i="35"/>
  <c r="A53" i="35"/>
  <c r="A90" i="35"/>
  <c r="A50" i="35"/>
  <c r="A87" i="35"/>
  <c r="A46" i="35"/>
  <c r="A83" i="35"/>
  <c r="B58" i="35"/>
  <c r="B95" i="35"/>
  <c r="B55" i="35"/>
  <c r="B92" i="35"/>
  <c r="B52" i="35"/>
  <c r="B89" i="35"/>
  <c r="B49" i="35"/>
  <c r="B86" i="35"/>
  <c r="B45" i="35"/>
  <c r="B82" i="35"/>
  <c r="I81" i="35" l="1"/>
  <c r="C81" i="35"/>
  <c r="I44" i="35"/>
  <c r="C44" i="35"/>
  <c r="E44" i="35" s="1"/>
  <c r="J7" i="35"/>
  <c r="B7" i="35"/>
  <c r="E60" i="35" l="1"/>
  <c r="E59" i="35"/>
  <c r="J22" i="35"/>
  <c r="J23" i="35"/>
  <c r="I60" i="35"/>
  <c r="I59" i="35"/>
  <c r="I96" i="35"/>
  <c r="I97" i="35"/>
  <c r="B44" i="35"/>
  <c r="B81" i="35"/>
  <c r="A44" i="35"/>
  <c r="J44" i="35"/>
  <c r="A81" i="35"/>
  <c r="J81" i="35"/>
  <c r="J59" i="35" l="1"/>
  <c r="J60" i="35"/>
  <c r="J96" i="35"/>
  <c r="J97" i="35"/>
  <c r="D29" i="51"/>
  <c r="E95" i="35" l="1"/>
  <c r="E91" i="35"/>
  <c r="E81" i="35"/>
  <c r="M95" i="35" l="1"/>
  <c r="Q95" i="35" s="1"/>
  <c r="F95" i="35"/>
  <c r="L95" i="35" s="1"/>
  <c r="P95" i="35" s="1"/>
  <c r="K95" i="35"/>
  <c r="O95" i="35" s="1"/>
  <c r="K91" i="35"/>
  <c r="O91" i="35" s="1"/>
  <c r="F91" i="35"/>
  <c r="L91" i="35" s="1"/>
  <c r="P91" i="35" s="1"/>
  <c r="M91" i="35"/>
  <c r="Q91" i="35" s="1"/>
  <c r="M81" i="35"/>
  <c r="Q81" i="35" s="1"/>
  <c r="K81" i="35"/>
  <c r="O81" i="35" s="1"/>
  <c r="F81" i="35"/>
  <c r="E86" i="35"/>
  <c r="E88" i="35"/>
  <c r="E89" i="35"/>
  <c r="E93" i="35"/>
  <c r="E87" i="35"/>
  <c r="E90" i="35"/>
  <c r="E84" i="35"/>
  <c r="E83" i="35"/>
  <c r="E82" i="35"/>
  <c r="E92" i="35"/>
  <c r="E94" i="35"/>
  <c r="E85" i="35"/>
  <c r="E97" i="35" l="1"/>
  <c r="E96" i="35"/>
  <c r="M94" i="35"/>
  <c r="Q94" i="35" s="1"/>
  <c r="K94" i="35"/>
  <c r="O94" i="35" s="1"/>
  <c r="F94" i="35"/>
  <c r="L94" i="35" s="1"/>
  <c r="P94" i="35" s="1"/>
  <c r="F82" i="35"/>
  <c r="L82" i="35" s="1"/>
  <c r="P82" i="35" s="1"/>
  <c r="M82" i="35"/>
  <c r="Q82" i="35" s="1"/>
  <c r="K82" i="35"/>
  <c r="O82" i="35" s="1"/>
  <c r="F87" i="35"/>
  <c r="L87" i="35" s="1"/>
  <c r="P87" i="35" s="1"/>
  <c r="K87" i="35"/>
  <c r="O87" i="35" s="1"/>
  <c r="M87" i="35"/>
  <c r="Q87" i="35" s="1"/>
  <c r="F93" i="35"/>
  <c r="L93" i="35" s="1"/>
  <c r="P93" i="35" s="1"/>
  <c r="M93" i="35"/>
  <c r="Q93" i="35" s="1"/>
  <c r="K93" i="35"/>
  <c r="O93" i="35" s="1"/>
  <c r="K83" i="35"/>
  <c r="O83" i="35" s="1"/>
  <c r="M83" i="35"/>
  <c r="Q83" i="35" s="1"/>
  <c r="F83" i="35"/>
  <c r="L83" i="35" s="1"/>
  <c r="P83" i="35" s="1"/>
  <c r="M84" i="35"/>
  <c r="Q84" i="35" s="1"/>
  <c r="F84" i="35"/>
  <c r="L84" i="35" s="1"/>
  <c r="P84" i="35" s="1"/>
  <c r="K84" i="35"/>
  <c r="O84" i="35" s="1"/>
  <c r="K89" i="35"/>
  <c r="O89" i="35" s="1"/>
  <c r="F89" i="35"/>
  <c r="L89" i="35" s="1"/>
  <c r="P89" i="35" s="1"/>
  <c r="M89" i="35"/>
  <c r="Q89" i="35" s="1"/>
  <c r="M88" i="35"/>
  <c r="Q88" i="35" s="1"/>
  <c r="K88" i="35"/>
  <c r="O88" i="35" s="1"/>
  <c r="F88" i="35"/>
  <c r="L88" i="35" s="1"/>
  <c r="P88" i="35" s="1"/>
  <c r="K92" i="35"/>
  <c r="O92" i="35" s="1"/>
  <c r="M92" i="35"/>
  <c r="Q92" i="35" s="1"/>
  <c r="F92" i="35"/>
  <c r="L92" i="35" s="1"/>
  <c r="P92" i="35" s="1"/>
  <c r="M85" i="35"/>
  <c r="Q85" i="35" s="1"/>
  <c r="K85" i="35"/>
  <c r="O85" i="35" s="1"/>
  <c r="F85" i="35"/>
  <c r="L85" i="35" s="1"/>
  <c r="P85" i="35" s="1"/>
  <c r="M86" i="35"/>
  <c r="Q86" i="35" s="1"/>
  <c r="F86" i="35"/>
  <c r="L86" i="35" s="1"/>
  <c r="P86" i="35" s="1"/>
  <c r="K86" i="35"/>
  <c r="O86" i="35" s="1"/>
  <c r="K90" i="35"/>
  <c r="O90" i="35" s="1"/>
  <c r="F90" i="35"/>
  <c r="L90" i="35" s="1"/>
  <c r="P90" i="35" s="1"/>
  <c r="M90" i="35"/>
  <c r="Q90" i="35" s="1"/>
  <c r="L81" i="35"/>
  <c r="P81" i="35" s="1"/>
  <c r="F54" i="35"/>
  <c r="M44" i="35"/>
  <c r="Q44" i="35" s="1"/>
  <c r="F58" i="35"/>
  <c r="K54" i="35"/>
  <c r="O54" i="35" s="1"/>
  <c r="K58" i="35"/>
  <c r="O58" i="35" s="1"/>
  <c r="F17" i="35"/>
  <c r="L17" i="35" s="1"/>
  <c r="P17" i="35" s="1"/>
  <c r="F21" i="35"/>
  <c r="L21" i="35" s="1"/>
  <c r="P21" i="35" s="1"/>
  <c r="F7" i="35"/>
  <c r="K7" i="35"/>
  <c r="O7" i="35" s="1"/>
  <c r="M7" i="35"/>
  <c r="Q7" i="35" s="1"/>
  <c r="K96" i="35" l="1"/>
  <c r="O97" i="35"/>
  <c r="O96" i="35"/>
  <c r="C14" i="51" s="1"/>
  <c r="L97" i="35"/>
  <c r="D8" i="51" s="1"/>
  <c r="L96" i="35"/>
  <c r="K97" i="35"/>
  <c r="C8" i="51" s="1"/>
  <c r="M96" i="35"/>
  <c r="M97" i="35"/>
  <c r="E8" i="51" s="1"/>
  <c r="M22" i="35"/>
  <c r="M23" i="35"/>
  <c r="E6" i="51" s="1"/>
  <c r="Q96" i="35"/>
  <c r="E14" i="51" s="1"/>
  <c r="Q97" i="35"/>
  <c r="F96" i="35"/>
  <c r="K22" i="35"/>
  <c r="K23" i="35"/>
  <c r="C6" i="51" s="1"/>
  <c r="F97" i="35"/>
  <c r="F47" i="35"/>
  <c r="F57" i="35"/>
  <c r="M58" i="35"/>
  <c r="Q58" i="35" s="1"/>
  <c r="F55" i="35"/>
  <c r="L55" i="35" s="1"/>
  <c r="P55" i="35" s="1"/>
  <c r="F53" i="35"/>
  <c r="F46" i="35"/>
  <c r="M54" i="35"/>
  <c r="Q54" i="35" s="1"/>
  <c r="F44" i="35"/>
  <c r="K44" i="35"/>
  <c r="O44" i="35" s="1"/>
  <c r="F51" i="35"/>
  <c r="F50" i="35"/>
  <c r="F56" i="35"/>
  <c r="F49" i="35"/>
  <c r="F52" i="35"/>
  <c r="F45" i="35"/>
  <c r="F48" i="35"/>
  <c r="M50" i="35"/>
  <c r="Q50" i="35" s="1"/>
  <c r="M55" i="35"/>
  <c r="Q55" i="35" s="1"/>
  <c r="K55" i="35"/>
  <c r="O55" i="35" s="1"/>
  <c r="K57" i="35"/>
  <c r="O57" i="35" s="1"/>
  <c r="M57" i="35"/>
  <c r="Q57" i="35" s="1"/>
  <c r="K53" i="35"/>
  <c r="O53" i="35" s="1"/>
  <c r="M53" i="35"/>
  <c r="Q53" i="35" s="1"/>
  <c r="M51" i="35"/>
  <c r="Q51" i="35" s="1"/>
  <c r="K51" i="35"/>
  <c r="O51" i="35" s="1"/>
  <c r="M47" i="35"/>
  <c r="Q47" i="35" s="1"/>
  <c r="K47" i="35"/>
  <c r="O47" i="35" s="1"/>
  <c r="M46" i="35"/>
  <c r="Q46" i="35" s="1"/>
  <c r="K46" i="35"/>
  <c r="O46" i="35" s="1"/>
  <c r="L7" i="35"/>
  <c r="P7" i="35" s="1"/>
  <c r="F60" i="35" l="1"/>
  <c r="F59" i="35"/>
  <c r="P96" i="35"/>
  <c r="D14" i="51" s="1"/>
  <c r="P97" i="35"/>
  <c r="Q22" i="35"/>
  <c r="E12" i="51" s="1"/>
  <c r="Q23" i="35"/>
  <c r="O23" i="35"/>
  <c r="O22" i="35"/>
  <c r="C12" i="51" s="1"/>
  <c r="K50" i="35"/>
  <c r="O50" i="35" s="1"/>
  <c r="K49" i="35"/>
  <c r="O49" i="35" s="1"/>
  <c r="K48" i="35"/>
  <c r="O48" i="35" s="1"/>
  <c r="M56" i="35"/>
  <c r="Q56" i="35" s="1"/>
  <c r="L53" i="35"/>
  <c r="P53" i="35" s="1"/>
  <c r="L57" i="35"/>
  <c r="P57" i="35" s="1"/>
  <c r="L50" i="35"/>
  <c r="P50" i="35" s="1"/>
  <c r="L58" i="35"/>
  <c r="P58" i="35" s="1"/>
  <c r="L54" i="35"/>
  <c r="P54" i="35" s="1"/>
  <c r="L44" i="35"/>
  <c r="P44" i="35" s="1"/>
  <c r="M49" i="35"/>
  <c r="Q49" i="35" s="1"/>
  <c r="M48" i="35"/>
  <c r="Q48" i="35" s="1"/>
  <c r="K56" i="35"/>
  <c r="O56" i="35" s="1"/>
  <c r="K52" i="35"/>
  <c r="O52" i="35" s="1"/>
  <c r="M52" i="35"/>
  <c r="Q52" i="35" s="1"/>
  <c r="L52" i="35"/>
  <c r="P52" i="35" s="1"/>
  <c r="K45" i="35"/>
  <c r="O45" i="35" s="1"/>
  <c r="M45" i="35"/>
  <c r="Q45" i="35" s="1"/>
  <c r="F16" i="35"/>
  <c r="L16" i="35" s="1"/>
  <c r="P16" i="35" s="1"/>
  <c r="F15" i="35"/>
  <c r="L15" i="35" s="1"/>
  <c r="P15" i="35" s="1"/>
  <c r="F13" i="35"/>
  <c r="L13" i="35" s="1"/>
  <c r="P13" i="35" s="1"/>
  <c r="F19" i="35"/>
  <c r="L19" i="35" s="1"/>
  <c r="P19" i="35" s="1"/>
  <c r="F12" i="35"/>
  <c r="L12" i="35" s="1"/>
  <c r="P12" i="35" s="1"/>
  <c r="F9" i="35"/>
  <c r="L9" i="35" s="1"/>
  <c r="P9" i="35" s="1"/>
  <c r="F11" i="35"/>
  <c r="L11" i="35" s="1"/>
  <c r="P11" i="35" s="1"/>
  <c r="F10" i="35"/>
  <c r="L10" i="35" s="1"/>
  <c r="P10" i="35" s="1"/>
  <c r="F8" i="35"/>
  <c r="F14" i="35"/>
  <c r="L14" i="35" s="1"/>
  <c r="P14" i="35" s="1"/>
  <c r="F20" i="35"/>
  <c r="L20" i="35" s="1"/>
  <c r="P20" i="35" s="1"/>
  <c r="F18" i="35"/>
  <c r="L18" i="35" s="1"/>
  <c r="P18" i="35" s="1"/>
  <c r="K59" i="35" l="1"/>
  <c r="K60" i="35"/>
  <c r="C7" i="51" s="1"/>
  <c r="C9" i="51" s="1"/>
  <c r="O60" i="35"/>
  <c r="O59" i="35"/>
  <c r="C13" i="51" s="1"/>
  <c r="M60" i="35"/>
  <c r="E7" i="51" s="1"/>
  <c r="E9" i="51" s="1"/>
  <c r="M59" i="35"/>
  <c r="L8" i="35"/>
  <c r="P8" i="35" s="1"/>
  <c r="F23" i="35"/>
  <c r="F22" i="35"/>
  <c r="L51" i="35"/>
  <c r="P51" i="35" s="1"/>
  <c r="L56" i="35"/>
  <c r="P56" i="35" s="1"/>
  <c r="L49" i="35"/>
  <c r="P49" i="35" s="1"/>
  <c r="L48" i="35"/>
  <c r="P48" i="35" s="1"/>
  <c r="L46" i="35"/>
  <c r="P46" i="35" s="1"/>
  <c r="L47" i="35"/>
  <c r="P47" i="35" s="1"/>
  <c r="L45" i="35"/>
  <c r="P45" i="35" s="1"/>
  <c r="C15" i="51" l="1"/>
  <c r="I10" i="51" s="1"/>
  <c r="L60" i="35"/>
  <c r="D7" i="51" s="1"/>
  <c r="L23" i="35"/>
  <c r="D6" i="51" s="1"/>
  <c r="L22" i="35"/>
  <c r="Q60" i="35"/>
  <c r="Q59" i="35"/>
  <c r="E13" i="51" s="1"/>
  <c r="L59" i="35"/>
  <c r="P59" i="35"/>
  <c r="D13" i="51" s="1"/>
  <c r="P60" i="35"/>
  <c r="I7" i="51"/>
  <c r="I9" i="51"/>
  <c r="D9" i="51" l="1"/>
  <c r="E15" i="51"/>
  <c r="I12" i="51" s="1"/>
  <c r="P23" i="35"/>
  <c r="P22" i="35"/>
  <c r="D12" i="51" s="1"/>
  <c r="I8" i="51"/>
  <c r="D15" i="51" l="1"/>
  <c r="I11" i="51" s="1"/>
  <c r="F9" i="94"/>
  <c r="F10" i="94" s="1"/>
  <c r="F174" i="94" l="1"/>
  <c r="G174" i="94" s="1"/>
  <c r="H174" i="94" s="1"/>
  <c r="F42" i="94"/>
  <c r="G42" i="94" s="1"/>
  <c r="I42" i="94" s="1"/>
  <c r="G9" i="94"/>
  <c r="H9" i="94" s="1"/>
  <c r="F141" i="94"/>
  <c r="G141" i="94" s="1"/>
  <c r="I141" i="94" s="1"/>
  <c r="F108" i="94"/>
  <c r="F273" i="94" s="1"/>
  <c r="G273" i="94" s="1"/>
  <c r="F75" i="94"/>
  <c r="G75" i="94" s="1"/>
  <c r="H75" i="94" s="1"/>
  <c r="F109" i="94"/>
  <c r="F142" i="94"/>
  <c r="G142" i="94" s="1"/>
  <c r="G10" i="94"/>
  <c r="F43" i="94"/>
  <c r="G43" i="94" s="1"/>
  <c r="F175" i="94"/>
  <c r="G175" i="94" s="1"/>
  <c r="F11" i="94"/>
  <c r="F76" i="94"/>
  <c r="G76" i="94" s="1"/>
  <c r="G108" i="94"/>
  <c r="F240" i="94" l="1"/>
  <c r="G240" i="94" s="1"/>
  <c r="F207" i="94"/>
  <c r="G207" i="94" s="1"/>
  <c r="H207" i="94" s="1"/>
  <c r="I75" i="94"/>
  <c r="H141" i="94"/>
  <c r="I9" i="94"/>
  <c r="H42" i="94"/>
  <c r="I174" i="94"/>
  <c r="F241" i="94"/>
  <c r="G241" i="94" s="1"/>
  <c r="G109" i="94"/>
  <c r="F274" i="94"/>
  <c r="G274" i="94" s="1"/>
  <c r="F208" i="94"/>
  <c r="G208" i="94" s="1"/>
  <c r="H76" i="94"/>
  <c r="I76" i="94"/>
  <c r="F44" i="94"/>
  <c r="G44" i="94" s="1"/>
  <c r="F176" i="94"/>
  <c r="G176" i="94" s="1"/>
  <c r="F12" i="94"/>
  <c r="F77" i="94"/>
  <c r="G77" i="94" s="1"/>
  <c r="F110" i="94"/>
  <c r="F143" i="94"/>
  <c r="G143" i="94" s="1"/>
  <c r="G11" i="94"/>
  <c r="H43" i="94"/>
  <c r="I43" i="94"/>
  <c r="H240" i="94"/>
  <c r="I240" i="94"/>
  <c r="H175" i="94"/>
  <c r="I175" i="94"/>
  <c r="H273" i="94"/>
  <c r="I273" i="94"/>
  <c r="H10" i="94"/>
  <c r="I10" i="94"/>
  <c r="H108" i="94"/>
  <c r="I108" i="94"/>
  <c r="H142" i="94"/>
  <c r="I142" i="94"/>
  <c r="I207" i="94" l="1"/>
  <c r="F209" i="94"/>
  <c r="G209" i="94" s="1"/>
  <c r="F242" i="94"/>
  <c r="G242" i="94" s="1"/>
  <c r="G110" i="94"/>
  <c r="F275" i="94"/>
  <c r="G275" i="94" s="1"/>
  <c r="H241" i="94"/>
  <c r="I241" i="94"/>
  <c r="H77" i="94"/>
  <c r="I77" i="94"/>
  <c r="F111" i="94"/>
  <c r="F144" i="94"/>
  <c r="G144" i="94" s="1"/>
  <c r="G12" i="94"/>
  <c r="F45" i="94"/>
  <c r="G45" i="94" s="1"/>
  <c r="F177" i="94"/>
  <c r="G177" i="94" s="1"/>
  <c r="F13" i="94"/>
  <c r="F78" i="94"/>
  <c r="G78" i="94" s="1"/>
  <c r="H109" i="94"/>
  <c r="I109" i="94"/>
  <c r="H11" i="94"/>
  <c r="I11" i="94"/>
  <c r="H274" i="94"/>
  <c r="I274" i="94"/>
  <c r="H143" i="94"/>
  <c r="I143" i="94"/>
  <c r="H176" i="94"/>
  <c r="I176" i="94"/>
  <c r="H44" i="94"/>
  <c r="I44" i="94"/>
  <c r="H208" i="94"/>
  <c r="I208" i="94"/>
  <c r="F243" i="94" l="1"/>
  <c r="G243" i="94" s="1"/>
  <c r="G111" i="94"/>
  <c r="F276" i="94"/>
  <c r="G276" i="94" s="1"/>
  <c r="F210" i="94"/>
  <c r="G210" i="94" s="1"/>
  <c r="H110" i="94"/>
  <c r="I110" i="94"/>
  <c r="H144" i="94"/>
  <c r="I144" i="94"/>
  <c r="H242" i="94"/>
  <c r="I242" i="94"/>
  <c r="H275" i="94"/>
  <c r="I275" i="94"/>
  <c r="H78" i="94"/>
  <c r="I78" i="94"/>
  <c r="H209" i="94"/>
  <c r="I209" i="94"/>
  <c r="H45" i="94"/>
  <c r="I45" i="94"/>
  <c r="F46" i="94"/>
  <c r="G46" i="94" s="1"/>
  <c r="F178" i="94"/>
  <c r="G178" i="94" s="1"/>
  <c r="F14" i="94"/>
  <c r="F79" i="94"/>
  <c r="G79" i="94" s="1"/>
  <c r="F112" i="94"/>
  <c r="F145" i="94"/>
  <c r="G145" i="94" s="1"/>
  <c r="G13" i="94"/>
  <c r="H177" i="94"/>
  <c r="I177" i="94"/>
  <c r="H12" i="94"/>
  <c r="I12" i="94"/>
  <c r="H145" i="94" l="1"/>
  <c r="I145" i="94"/>
  <c r="H210" i="94"/>
  <c r="I210" i="94"/>
  <c r="H46" i="94"/>
  <c r="I46" i="94"/>
  <c r="H13" i="94"/>
  <c r="I13" i="94"/>
  <c r="F211" i="94"/>
  <c r="G211" i="94" s="1"/>
  <c r="F244" i="94"/>
  <c r="G244" i="94" s="1"/>
  <c r="G112" i="94"/>
  <c r="F277" i="94"/>
  <c r="G277" i="94" s="1"/>
  <c r="H276" i="94"/>
  <c r="I276" i="94"/>
  <c r="F113" i="94"/>
  <c r="F146" i="94"/>
  <c r="G146" i="94" s="1"/>
  <c r="G14" i="94"/>
  <c r="F47" i="94"/>
  <c r="G47" i="94" s="1"/>
  <c r="F179" i="94"/>
  <c r="G179" i="94" s="1"/>
  <c r="F15" i="94"/>
  <c r="F80" i="94"/>
  <c r="G80" i="94" s="1"/>
  <c r="H243" i="94"/>
  <c r="I243" i="94"/>
  <c r="H79" i="94"/>
  <c r="I79" i="94"/>
  <c r="H111" i="94"/>
  <c r="I111" i="94"/>
  <c r="H178" i="94"/>
  <c r="I178" i="94"/>
  <c r="H80" i="94" l="1"/>
  <c r="I80" i="94"/>
  <c r="H14" i="94"/>
  <c r="I14" i="94"/>
  <c r="F48" i="94"/>
  <c r="G48" i="94" s="1"/>
  <c r="F180" i="94"/>
  <c r="G180" i="94" s="1"/>
  <c r="F16" i="94"/>
  <c r="F81" i="94"/>
  <c r="G81" i="94" s="1"/>
  <c r="F114" i="94"/>
  <c r="F147" i="94"/>
  <c r="G147" i="94" s="1"/>
  <c r="G15" i="94"/>
  <c r="H277" i="94"/>
  <c r="I277" i="94"/>
  <c r="H112" i="94"/>
  <c r="I112" i="94"/>
  <c r="H244" i="94"/>
  <c r="I244" i="94"/>
  <c r="H146" i="94"/>
  <c r="I146" i="94"/>
  <c r="F245" i="94"/>
  <c r="G245" i="94" s="1"/>
  <c r="G113" i="94"/>
  <c r="F278" i="94"/>
  <c r="G278" i="94" s="1"/>
  <c r="F212" i="94"/>
  <c r="G212" i="94" s="1"/>
  <c r="H211" i="94"/>
  <c r="I211" i="94"/>
  <c r="H179" i="94"/>
  <c r="I179" i="94"/>
  <c r="H47" i="94"/>
  <c r="I47" i="94"/>
  <c r="H81" i="94" l="1"/>
  <c r="I81" i="94"/>
  <c r="F213" i="94"/>
  <c r="G213" i="94" s="1"/>
  <c r="F246" i="94"/>
  <c r="G246" i="94" s="1"/>
  <c r="G114" i="94"/>
  <c r="F279" i="94"/>
  <c r="G279" i="94" s="1"/>
  <c r="F115" i="94"/>
  <c r="F148" i="94"/>
  <c r="G148" i="94" s="1"/>
  <c r="G16" i="94"/>
  <c r="F49" i="94"/>
  <c r="G49" i="94" s="1"/>
  <c r="F181" i="94"/>
  <c r="G181" i="94" s="1"/>
  <c r="F17" i="94"/>
  <c r="F82" i="94"/>
  <c r="G82" i="94" s="1"/>
  <c r="H212" i="94"/>
  <c r="I212" i="94"/>
  <c r="H278" i="94"/>
  <c r="I278" i="94"/>
  <c r="H180" i="94"/>
  <c r="I180" i="94"/>
  <c r="H15" i="94"/>
  <c r="I15" i="94"/>
  <c r="H147" i="94"/>
  <c r="I147" i="94"/>
  <c r="H113" i="94"/>
  <c r="I113" i="94"/>
  <c r="H48" i="94"/>
  <c r="I48" i="94"/>
  <c r="H245" i="94"/>
  <c r="I245" i="94"/>
  <c r="H148" i="94" l="1"/>
  <c r="I148" i="94"/>
  <c r="F247" i="94"/>
  <c r="G247" i="94" s="1"/>
  <c r="G115" i="94"/>
  <c r="F280" i="94"/>
  <c r="G280" i="94" s="1"/>
  <c r="F214" i="94"/>
  <c r="G214" i="94" s="1"/>
  <c r="H279" i="94"/>
  <c r="I279" i="94"/>
  <c r="H82" i="94"/>
  <c r="I82" i="94"/>
  <c r="H114" i="94"/>
  <c r="I114" i="94"/>
  <c r="H213" i="94"/>
  <c r="I213" i="94"/>
  <c r="F50" i="94"/>
  <c r="G50" i="94" s="1"/>
  <c r="F182" i="94"/>
  <c r="G182" i="94" s="1"/>
  <c r="F18" i="94"/>
  <c r="F83" i="94"/>
  <c r="G83" i="94" s="1"/>
  <c r="F116" i="94"/>
  <c r="F149" i="94"/>
  <c r="G149" i="94" s="1"/>
  <c r="G17" i="94"/>
  <c r="H246" i="94"/>
  <c r="I246" i="94"/>
  <c r="H49" i="94"/>
  <c r="I49" i="94"/>
  <c r="H181" i="94"/>
  <c r="I181" i="94"/>
  <c r="H16" i="94"/>
  <c r="I16" i="94"/>
  <c r="H182" i="94" l="1"/>
  <c r="I182" i="94"/>
  <c r="H50" i="94"/>
  <c r="I50" i="94"/>
  <c r="H214" i="94"/>
  <c r="I214" i="94"/>
  <c r="H149" i="94"/>
  <c r="I149" i="94"/>
  <c r="H115" i="94"/>
  <c r="I115" i="94"/>
  <c r="F215" i="94"/>
  <c r="G215" i="94" s="1"/>
  <c r="F248" i="94"/>
  <c r="G248" i="94" s="1"/>
  <c r="G116" i="94"/>
  <c r="F281" i="94"/>
  <c r="G281" i="94" s="1"/>
  <c r="H247" i="94"/>
  <c r="I247" i="94"/>
  <c r="H280" i="94"/>
  <c r="I280" i="94"/>
  <c r="H17" i="94"/>
  <c r="I17" i="94"/>
  <c r="H83" i="94"/>
  <c r="I83" i="94"/>
  <c r="F117" i="94"/>
  <c r="F150" i="94"/>
  <c r="G150" i="94" s="1"/>
  <c r="G18" i="94"/>
  <c r="F51" i="94"/>
  <c r="G51" i="94" s="1"/>
  <c r="F183" i="94"/>
  <c r="G183" i="94" s="1"/>
  <c r="F19" i="94"/>
  <c r="F84" i="94"/>
  <c r="G84" i="94" s="1"/>
  <c r="H150" i="94" l="1"/>
  <c r="I150" i="94"/>
  <c r="H84" i="94"/>
  <c r="I84" i="94"/>
  <c r="F249" i="94"/>
  <c r="G249" i="94" s="1"/>
  <c r="G117" i="94"/>
  <c r="F282" i="94"/>
  <c r="G282" i="94" s="1"/>
  <c r="F216" i="94"/>
  <c r="G216" i="94" s="1"/>
  <c r="F52" i="94"/>
  <c r="G52" i="94" s="1"/>
  <c r="F184" i="94"/>
  <c r="G184" i="94" s="1"/>
  <c r="F20" i="94"/>
  <c r="F21" i="94" s="1"/>
  <c r="F85" i="94"/>
  <c r="G85" i="94" s="1"/>
  <c r="F118" i="94"/>
  <c r="F151" i="94"/>
  <c r="G151" i="94" s="1"/>
  <c r="G19" i="94"/>
  <c r="H248" i="94"/>
  <c r="I248" i="94"/>
  <c r="H183" i="94"/>
  <c r="I183" i="94"/>
  <c r="H116" i="94"/>
  <c r="I116" i="94"/>
  <c r="H51" i="94"/>
  <c r="I51" i="94"/>
  <c r="H281" i="94"/>
  <c r="I281" i="94"/>
  <c r="H215" i="94"/>
  <c r="I215" i="94"/>
  <c r="H18" i="94"/>
  <c r="I18" i="94"/>
  <c r="H19" i="94" l="1"/>
  <c r="I19" i="94"/>
  <c r="H282" i="94"/>
  <c r="I282" i="94"/>
  <c r="F217" i="94"/>
  <c r="G217" i="94" s="1"/>
  <c r="F250" i="94"/>
  <c r="G250" i="94" s="1"/>
  <c r="G118" i="94"/>
  <c r="F283" i="94"/>
  <c r="G283" i="94" s="1"/>
  <c r="H249" i="94"/>
  <c r="I249" i="94"/>
  <c r="H117" i="94"/>
  <c r="I117" i="94"/>
  <c r="F119" i="94"/>
  <c r="F152" i="94"/>
  <c r="G152" i="94" s="1"/>
  <c r="G20" i="94"/>
  <c r="F53" i="94"/>
  <c r="G53" i="94" s="1"/>
  <c r="F185" i="94"/>
  <c r="G185" i="94" s="1"/>
  <c r="F86" i="94"/>
  <c r="G86" i="94" s="1"/>
  <c r="H184" i="94"/>
  <c r="I184" i="94"/>
  <c r="H216" i="94"/>
  <c r="I216" i="94"/>
  <c r="H151" i="94"/>
  <c r="I151" i="94"/>
  <c r="H85" i="94"/>
  <c r="I85" i="94"/>
  <c r="H52" i="94"/>
  <c r="I52" i="94"/>
  <c r="H53" i="94" l="1"/>
  <c r="I53" i="94"/>
  <c r="H118" i="94"/>
  <c r="I118" i="94"/>
  <c r="H217" i="94"/>
  <c r="I217" i="94"/>
  <c r="H20" i="94"/>
  <c r="I20" i="94"/>
  <c r="H250" i="94"/>
  <c r="I250" i="94"/>
  <c r="H86" i="94"/>
  <c r="I86" i="94"/>
  <c r="H283" i="94"/>
  <c r="I283" i="94"/>
  <c r="H152" i="94"/>
  <c r="I152" i="94"/>
  <c r="F251" i="94"/>
  <c r="G251" i="94" s="1"/>
  <c r="G119" i="94"/>
  <c r="F284" i="94"/>
  <c r="G284" i="94" s="1"/>
  <c r="F218" i="94"/>
  <c r="G218" i="94" s="1"/>
  <c r="H185" i="94"/>
  <c r="I185" i="94"/>
  <c r="H251" i="94" l="1"/>
  <c r="I251" i="94"/>
  <c r="H284" i="94"/>
  <c r="I284" i="94"/>
  <c r="F120" i="94"/>
  <c r="F153" i="94"/>
  <c r="G153" i="94" s="1"/>
  <c r="G21" i="94"/>
  <c r="F54" i="94"/>
  <c r="G54" i="94" s="1"/>
  <c r="F186" i="94"/>
  <c r="G186" i="94" s="1"/>
  <c r="F22" i="94"/>
  <c r="F87" i="94"/>
  <c r="G87" i="94" s="1"/>
  <c r="H218" i="94"/>
  <c r="I218" i="94"/>
  <c r="H119" i="94"/>
  <c r="I119" i="94"/>
  <c r="F55" i="94" l="1"/>
  <c r="G55" i="94" s="1"/>
  <c r="F187" i="94"/>
  <c r="G187" i="94" s="1"/>
  <c r="F23" i="94"/>
  <c r="F88" i="94"/>
  <c r="G88" i="94" s="1"/>
  <c r="F121" i="94"/>
  <c r="F154" i="94"/>
  <c r="G154" i="94" s="1"/>
  <c r="G22" i="94"/>
  <c r="H87" i="94"/>
  <c r="I87" i="94"/>
  <c r="H186" i="94"/>
  <c r="I186" i="94"/>
  <c r="H54" i="94"/>
  <c r="I54" i="94"/>
  <c r="H21" i="94"/>
  <c r="I21" i="94"/>
  <c r="H153" i="94"/>
  <c r="I153" i="94"/>
  <c r="F252" i="94"/>
  <c r="G252" i="94" s="1"/>
  <c r="G120" i="94"/>
  <c r="F285" i="94"/>
  <c r="G285" i="94" s="1"/>
  <c r="F219" i="94"/>
  <c r="G219" i="94" s="1"/>
  <c r="F220" i="94" l="1"/>
  <c r="G220" i="94" s="1"/>
  <c r="F253" i="94"/>
  <c r="G253" i="94" s="1"/>
  <c r="G121" i="94"/>
  <c r="F286" i="94"/>
  <c r="G286" i="94" s="1"/>
  <c r="H22" i="94"/>
  <c r="I22" i="94"/>
  <c r="H88" i="94"/>
  <c r="I88" i="94"/>
  <c r="H120" i="94"/>
  <c r="I120" i="94"/>
  <c r="F122" i="94"/>
  <c r="F155" i="94"/>
  <c r="G155" i="94" s="1"/>
  <c r="G23" i="94"/>
  <c r="F56" i="94"/>
  <c r="G56" i="94" s="1"/>
  <c r="F188" i="94"/>
  <c r="G188" i="94" s="1"/>
  <c r="F89" i="94"/>
  <c r="G89" i="94" s="1"/>
  <c r="H219" i="94"/>
  <c r="I219" i="94"/>
  <c r="H285" i="94"/>
  <c r="I285" i="94"/>
  <c r="H252" i="94"/>
  <c r="I252" i="94"/>
  <c r="H187" i="94"/>
  <c r="I187" i="94"/>
  <c r="H154" i="94"/>
  <c r="I154" i="94"/>
  <c r="H55" i="94"/>
  <c r="I55" i="94"/>
  <c r="H188" i="94" l="1"/>
  <c r="H189" i="94" s="1"/>
  <c r="E19" i="51" s="1"/>
  <c r="I188" i="94"/>
  <c r="I189" i="94" s="1"/>
  <c r="E24" i="51" s="1"/>
  <c r="H89" i="94"/>
  <c r="H90" i="94" s="1"/>
  <c r="E18" i="51" s="1"/>
  <c r="I89" i="94"/>
  <c r="I90" i="94" s="1"/>
  <c r="E23" i="51" s="1"/>
  <c r="H286" i="94"/>
  <c r="I286" i="94"/>
  <c r="F254" i="94"/>
  <c r="G254" i="94" s="1"/>
  <c r="G122" i="94"/>
  <c r="F287" i="94"/>
  <c r="G287" i="94" s="1"/>
  <c r="F221" i="94"/>
  <c r="G221" i="94" s="1"/>
  <c r="H121" i="94"/>
  <c r="I121" i="94"/>
  <c r="H23" i="94"/>
  <c r="H24" i="94" s="1"/>
  <c r="C18" i="51" s="1"/>
  <c r="I23" i="94"/>
  <c r="I24" i="94" s="1"/>
  <c r="C23" i="51" s="1"/>
  <c r="H155" i="94"/>
  <c r="H156" i="94" s="1"/>
  <c r="D19" i="51" s="1"/>
  <c r="I155" i="94"/>
  <c r="I156" i="94" s="1"/>
  <c r="D24" i="51" s="1"/>
  <c r="H56" i="94"/>
  <c r="H57" i="94" s="1"/>
  <c r="D18" i="51" s="1"/>
  <c r="I56" i="94"/>
  <c r="I57" i="94" s="1"/>
  <c r="D23" i="51" s="1"/>
  <c r="H253" i="94"/>
  <c r="I253" i="94"/>
  <c r="H220" i="94"/>
  <c r="I220" i="94"/>
  <c r="H122" i="94" l="1"/>
  <c r="H123" i="94" s="1"/>
  <c r="C19" i="51" s="1"/>
  <c r="I122" i="94"/>
  <c r="I123" i="94" s="1"/>
  <c r="C24" i="51" s="1"/>
  <c r="H254" i="94"/>
  <c r="H255" i="94" s="1"/>
  <c r="D20" i="51" s="1"/>
  <c r="I254" i="94"/>
  <c r="I255" i="94" s="1"/>
  <c r="D25" i="51" s="1"/>
  <c r="H221" i="94"/>
  <c r="H222" i="94" s="1"/>
  <c r="C20" i="51" s="1"/>
  <c r="I221" i="94"/>
  <c r="I222" i="94" s="1"/>
  <c r="C25" i="51" s="1"/>
  <c r="H287" i="94"/>
  <c r="H288" i="94" s="1"/>
  <c r="E20" i="51" s="1"/>
  <c r="I287" i="94"/>
  <c r="I288" i="94" s="1"/>
  <c r="E25" i="51" s="1"/>
  <c r="I15" i="51" l="1"/>
  <c r="I13" i="51"/>
  <c r="I16" i="51"/>
  <c r="I14" i="51"/>
  <c r="D15" i="105" l="1"/>
  <c r="D13" i="105" s="1"/>
  <c r="I13" i="105" s="1"/>
  <c r="I15" i="105" s="1"/>
  <c r="E15" i="105" l="1"/>
</calcChain>
</file>

<file path=xl/sharedStrings.xml><?xml version="1.0" encoding="utf-8"?>
<sst xmlns="http://schemas.openxmlformats.org/spreadsheetml/2006/main" count="3985" uniqueCount="1766">
  <si>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</si>
  <si>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</si>
  <si>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</si>
  <si>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</si>
  <si>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</si>
  <si>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</si>
  <si>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</si>
  <si>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</si>
  <si>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</si>
  <si>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</si>
  <si>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</si>
  <si>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Company</t>
  </si>
  <si>
    <t>Ticker</t>
  </si>
  <si>
    <t>Annualized Dividend</t>
  </si>
  <si>
    <t>Stock
Price</t>
  </si>
  <si>
    <t>Dividend Yield</t>
  </si>
  <si>
    <t>Expected Dividend Yield</t>
  </si>
  <si>
    <t>Zacks Earnings Growth</t>
  </si>
  <si>
    <t>Value Line Earnings Growth</t>
  </si>
  <si>
    <t>AEP</t>
  </si>
  <si>
    <t>PNW</t>
  </si>
  <si>
    <t>SO</t>
  </si>
  <si>
    <t>Notes:</t>
  </si>
  <si>
    <t>[1] Source: Bloomberg Professional</t>
  </si>
  <si>
    <t>[3] Equals [1] / [2]</t>
  </si>
  <si>
    <t>[10] Equals [4] + [8]</t>
  </si>
  <si>
    <t>FE</t>
  </si>
  <si>
    <t>ROE</t>
  </si>
  <si>
    <t>STANDARD AND POOR'S 500 INDEX</t>
  </si>
  <si>
    <t xml:space="preserve">Cap-Weighted </t>
  </si>
  <si>
    <t>Weight in</t>
  </si>
  <si>
    <t>Estimated</t>
  </si>
  <si>
    <t>Cap-Weighted</t>
  </si>
  <si>
    <t>Long-Term</t>
  </si>
  <si>
    <t>Name</t>
  </si>
  <si>
    <t>Index</t>
  </si>
  <si>
    <t>Growth Est.</t>
  </si>
  <si>
    <t>F</t>
  </si>
  <si>
    <t>MS</t>
  </si>
  <si>
    <t>Risk Premium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</si>
  <si>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</si>
  <si>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</si>
  <si>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</si>
  <si>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</si>
  <si>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</si>
  <si>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</si>
  <si>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</si>
  <si>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</si>
  <si>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</si>
  <si>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</si>
  <si>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</si>
  <si>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</si>
  <si>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</si>
  <si>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</si>
  <si>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</si>
  <si>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</si>
  <si>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</si>
  <si>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</si>
  <si>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</si>
  <si>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</si>
  <si>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Intercept</t>
  </si>
  <si>
    <t>Risk</t>
  </si>
  <si>
    <t>Premium</t>
  </si>
  <si>
    <t>AVERAGE</t>
  </si>
  <si>
    <t>[3] Equals Column [1] − Column [2]</t>
  </si>
  <si>
    <t>MEDIAN</t>
  </si>
  <si>
    <t>LOW</t>
  </si>
  <si>
    <t>3M Co</t>
  </si>
  <si>
    <t>Abbott Laboratories</t>
  </si>
  <si>
    <t>Accenture PLC</t>
  </si>
  <si>
    <t>Aflac Inc</t>
  </si>
  <si>
    <t>Agilent Technologies Inc</t>
  </si>
  <si>
    <t>Akamai Technologies Inc</t>
  </si>
  <si>
    <t>Allstate Corp/The</t>
  </si>
  <si>
    <t>Altria Group Inc</t>
  </si>
  <si>
    <t>Amazon.com Inc</t>
  </si>
  <si>
    <t>Ameren Corp</t>
  </si>
  <si>
    <t>American Electric Power Co Inc</t>
  </si>
  <si>
    <t>American Express Co</t>
  </si>
  <si>
    <t>American International Group Inc</t>
  </si>
  <si>
    <t>American Tower Corp</t>
  </si>
  <si>
    <t>Ameriprise Financial Inc</t>
  </si>
  <si>
    <t>AmerisourceBergen Corp</t>
  </si>
  <si>
    <t>Amgen Inc</t>
  </si>
  <si>
    <t>Amphenol Corp</t>
  </si>
  <si>
    <t>Analog Devices Inc</t>
  </si>
  <si>
    <t>Aon PLC</t>
  </si>
  <si>
    <t>Apple Inc</t>
  </si>
  <si>
    <t>Applied Materials Inc</t>
  </si>
  <si>
    <t>Archer-Daniels-Midland Co</t>
  </si>
  <si>
    <t>Assurant Inc</t>
  </si>
  <si>
    <t>AT&amp;T Inc</t>
  </si>
  <si>
    <t>Autodesk Inc</t>
  </si>
  <si>
    <t>Automatic Data Processing Inc</t>
  </si>
  <si>
    <t>AutoZone Inc</t>
  </si>
  <si>
    <t>AvalonBay Communities Inc</t>
  </si>
  <si>
    <t>Avery Dennison Corp</t>
  </si>
  <si>
    <t>Ball Corp</t>
  </si>
  <si>
    <t>Bank of America Corp</t>
  </si>
  <si>
    <t>Bank of New York Mellon Corp/The</t>
  </si>
  <si>
    <t>Baxter International Inc</t>
  </si>
  <si>
    <t>Becton Dickinson and Co</t>
  </si>
  <si>
    <t>Berkshire Hathaway Inc</t>
  </si>
  <si>
    <t>Best Buy Co Inc</t>
  </si>
  <si>
    <t>BlackRock Inc</t>
  </si>
  <si>
    <t>Boeing Co/The</t>
  </si>
  <si>
    <t>BorgWarner Inc</t>
  </si>
  <si>
    <t>Boston Properties Inc</t>
  </si>
  <si>
    <t>Boston Scientific Corp</t>
  </si>
  <si>
    <t>Bristol-Myers Squibb Co</t>
  </si>
  <si>
    <t>Brown-Forman Corp</t>
  </si>
  <si>
    <t>Cabot Oil &amp; Gas Corp</t>
  </si>
  <si>
    <t>Campbell Soup Co</t>
  </si>
  <si>
    <t>Capital One Financial Corp</t>
  </si>
  <si>
    <t>Cardinal Health Inc</t>
  </si>
  <si>
    <t>CarMax Inc</t>
  </si>
  <si>
    <t>Carnival Corp</t>
  </si>
  <si>
    <t>Caterpillar Inc</t>
  </si>
  <si>
    <t>CBRE Group Inc</t>
  </si>
  <si>
    <t>CenterPoint Energy Inc</t>
  </si>
  <si>
    <t>Cerner Corp</t>
  </si>
  <si>
    <t>CF Industries Holdings Inc</t>
  </si>
  <si>
    <t>CH Robinson Worldwide Inc</t>
  </si>
  <si>
    <t>Charles Schwab Corp/The</t>
  </si>
  <si>
    <t>Chevron Corp</t>
  </si>
  <si>
    <t>Chipotle Mexican Grill Inc</t>
  </si>
  <si>
    <t>Cigna Corp</t>
  </si>
  <si>
    <t>Cincinnati Financial Corp</t>
  </si>
  <si>
    <t>Cintas Corp</t>
  </si>
  <si>
    <t>Citigroup Inc</t>
  </si>
  <si>
    <t>Citrix Systems Inc</t>
  </si>
  <si>
    <t>Clorox Co/The</t>
  </si>
  <si>
    <t>CMS Energy Corp</t>
  </si>
  <si>
    <t>Coca-Cola Co/The</t>
  </si>
  <si>
    <t>Cognizant Technology Solutions Corp</t>
  </si>
  <si>
    <t>Colgate-Palmolive Co</t>
  </si>
  <si>
    <t>Comcast Corp</t>
  </si>
  <si>
    <t>Comerica Inc</t>
  </si>
  <si>
    <t>ConocoPhillips</t>
  </si>
  <si>
    <t>Consolidated Edison Inc</t>
  </si>
  <si>
    <t>Constellation Brands Inc</t>
  </si>
  <si>
    <t>Corning Inc</t>
  </si>
  <si>
    <t>Costco Wholesale Corp</t>
  </si>
  <si>
    <t>Crown Castle International Corp</t>
  </si>
  <si>
    <t>CSX Corp</t>
  </si>
  <si>
    <t>Cummins Inc</t>
  </si>
  <si>
    <t>Danaher Corp</t>
  </si>
  <si>
    <t>Darden Restaurants Inc</t>
  </si>
  <si>
    <t>Deere &amp; Co</t>
  </si>
  <si>
    <t>Devon Energy Corp</t>
  </si>
  <si>
    <t>Discover Financial Services</t>
  </si>
  <si>
    <t>Dollar Tree Inc</t>
  </si>
  <si>
    <t>Dover Corp</t>
  </si>
  <si>
    <t>DR Horton Inc</t>
  </si>
  <si>
    <t>DTE Energy Co</t>
  </si>
  <si>
    <t>Duke Energy Corp</t>
  </si>
  <si>
    <t>Eastman Chemical Co</t>
  </si>
  <si>
    <t>eBay Inc</t>
  </si>
  <si>
    <t>Ecolab Inc</t>
  </si>
  <si>
    <t>Edison International</t>
  </si>
  <si>
    <t>Edwards Lifesciences Corp</t>
  </si>
  <si>
    <t>Electronic Arts Inc</t>
  </si>
  <si>
    <t>Eli Lilly &amp; Co</t>
  </si>
  <si>
    <t>Emerson Electric Co</t>
  </si>
  <si>
    <t>Entergy Corp</t>
  </si>
  <si>
    <t>EOG Resources Inc</t>
  </si>
  <si>
    <t>Equifax Inc</t>
  </si>
  <si>
    <t>Equity Residential</t>
  </si>
  <si>
    <t>Estee Lauder Cos Inc/The</t>
  </si>
  <si>
    <t>Exelon Corp</t>
  </si>
  <si>
    <t>Expeditors International of Washington Inc</t>
  </si>
  <si>
    <t>Exxon Mobil Corp</t>
  </si>
  <si>
    <t>F5 Networks Inc</t>
  </si>
  <si>
    <t>Fastenal Co</t>
  </si>
  <si>
    <t>FedEx Corp</t>
  </si>
  <si>
    <t>Fidelity National Information Services Inc</t>
  </si>
  <si>
    <t>Fifth Third Bancorp</t>
  </si>
  <si>
    <t>FirstEnergy Corp</t>
  </si>
  <si>
    <t>Fiserv Inc</t>
  </si>
  <si>
    <t>FMC Corp</t>
  </si>
  <si>
    <t>Ford Motor Co</t>
  </si>
  <si>
    <t>Franklin Resources Inc</t>
  </si>
  <si>
    <t>Gap Inc/The</t>
  </si>
  <si>
    <t>General Dynamics Corp</t>
  </si>
  <si>
    <t>General Electric Co</t>
  </si>
  <si>
    <t>General Mills Inc</t>
  </si>
  <si>
    <t>Genuine Parts Co</t>
  </si>
  <si>
    <t>Gilead Sciences Inc</t>
  </si>
  <si>
    <t>Goldman Sachs Group Inc/The</t>
  </si>
  <si>
    <t>Halliburton Co</t>
  </si>
  <si>
    <t>Hasbro Inc</t>
  </si>
  <si>
    <t>Hershey Co/The</t>
  </si>
  <si>
    <t>Hess Corp</t>
  </si>
  <si>
    <t>Home Depot Inc/The</t>
  </si>
  <si>
    <t>Honeywell International Inc</t>
  </si>
  <si>
    <t>Hormel Foods Corp</t>
  </si>
  <si>
    <t>Host Hotels &amp; Resorts Inc</t>
  </si>
  <si>
    <t>Humana Inc</t>
  </si>
  <si>
    <t>Huntington Bancshares Inc/OH</t>
  </si>
  <si>
    <t>Illinois Tool Works Inc</t>
  </si>
  <si>
    <t>Intel Corp</t>
  </si>
  <si>
    <t>International Business Machines Corp</t>
  </si>
  <si>
    <t>International Flavors &amp; Fragrances Inc</t>
  </si>
  <si>
    <t>International Paper Co</t>
  </si>
  <si>
    <t>Interpublic Group of Cos Inc/The</t>
  </si>
  <si>
    <t>Intuit Inc</t>
  </si>
  <si>
    <t>Intuitive Surgical Inc</t>
  </si>
  <si>
    <t>Invesco Ltd</t>
  </si>
  <si>
    <t>Iron Mountain Inc</t>
  </si>
  <si>
    <t>Jacobs Engineering Group Inc</t>
  </si>
  <si>
    <t>Johnson &amp; Johnson</t>
  </si>
  <si>
    <t>JPMorgan Chase &amp; Co</t>
  </si>
  <si>
    <t>Juniper Networks Inc</t>
  </si>
  <si>
    <t>Kellogg Co</t>
  </si>
  <si>
    <t>KeyCorp</t>
  </si>
  <si>
    <t>Kimberly-Clark Corp</t>
  </si>
  <si>
    <t>Kimco Realty Corp</t>
  </si>
  <si>
    <t>Kroger Co/The</t>
  </si>
  <si>
    <t>Laboratory Corp of America Holdings</t>
  </si>
  <si>
    <t>Lam Research Corp</t>
  </si>
  <si>
    <t>Leggett &amp; Platt Inc</t>
  </si>
  <si>
    <t>Lennar Corp</t>
  </si>
  <si>
    <t>Lincoln National Corp</t>
  </si>
  <si>
    <t>Lockheed Martin Corp</t>
  </si>
  <si>
    <t>Loews Corp</t>
  </si>
  <si>
    <t>Lowe's Cos Inc</t>
  </si>
  <si>
    <t>LyondellBasell Industries NV</t>
  </si>
  <si>
    <t>M&amp;T Bank Corp</t>
  </si>
  <si>
    <t>Marathon Oil Corp</t>
  </si>
  <si>
    <t>Marathon Petroleum Corp</t>
  </si>
  <si>
    <t>Marsh &amp; McLennan Cos Inc</t>
  </si>
  <si>
    <t>Masco Corp</t>
  </si>
  <si>
    <t>McCormick &amp; Co Inc/MD</t>
  </si>
  <si>
    <t>McDonald's Corp</t>
  </si>
  <si>
    <t>McKesson Corp</t>
  </si>
  <si>
    <t>Merck &amp; Co Inc</t>
  </si>
  <si>
    <t>MetLife Inc</t>
  </si>
  <si>
    <t>Microchip Technology Inc</t>
  </si>
  <si>
    <t>Micron Technology Inc</t>
  </si>
  <si>
    <t>Microsoft Corp</t>
  </si>
  <si>
    <t>Mondelez International Inc</t>
  </si>
  <si>
    <t>Monster Beverage Corp</t>
  </si>
  <si>
    <t>Moody's Corp</t>
  </si>
  <si>
    <t>Morgan Stanley</t>
  </si>
  <si>
    <t>Mosaic Co/The</t>
  </si>
  <si>
    <t>Motorola Solutions Inc</t>
  </si>
  <si>
    <t>NetApp Inc</t>
  </si>
  <si>
    <t>Netflix Inc</t>
  </si>
  <si>
    <t>News Corp</t>
  </si>
  <si>
    <t>NextEra Energy Inc</t>
  </si>
  <si>
    <t>NIKE Inc</t>
  </si>
  <si>
    <t>NiSource Inc</t>
  </si>
  <si>
    <t>Norfolk Southern Corp</t>
  </si>
  <si>
    <t>Northern Trust Corp</t>
  </si>
  <si>
    <t>Northrop Grumman Corp</t>
  </si>
  <si>
    <t>NRG Energy Inc</t>
  </si>
  <si>
    <t>Nucor Corp</t>
  </si>
  <si>
    <t>NVIDIA Corp</t>
  </si>
  <si>
    <t>O'Reilly Automotive Inc</t>
  </si>
  <si>
    <t>Occidental Petroleum Corp</t>
  </si>
  <si>
    <t>Omnicom Group Inc</t>
  </si>
  <si>
    <t>ONEOK Inc</t>
  </si>
  <si>
    <t>Oracle Corp</t>
  </si>
  <si>
    <t>PACCAR Inc</t>
  </si>
  <si>
    <t>Paychex Inc</t>
  </si>
  <si>
    <t>People's United Financial Inc</t>
  </si>
  <si>
    <t>PepsiCo Inc</t>
  </si>
  <si>
    <t>PerkinElmer Inc</t>
  </si>
  <si>
    <t>Pfizer Inc</t>
  </si>
  <si>
    <t>Philip Morris International Inc</t>
  </si>
  <si>
    <t>Phillips 66</t>
  </si>
  <si>
    <t>Pinnacle West Capital Corp</t>
  </si>
  <si>
    <t>Pioneer Natural Resources Co</t>
  </si>
  <si>
    <t>PPG Industries Inc</t>
  </si>
  <si>
    <t>PPL Corp</t>
  </si>
  <si>
    <t>Principal Financial Group Inc</t>
  </si>
  <si>
    <t>Procter &amp; Gamble Co/The</t>
  </si>
  <si>
    <t>Progressive Corp/The</t>
  </si>
  <si>
    <t>Prologis Inc</t>
  </si>
  <si>
    <t>Prudential Financial Inc</t>
  </si>
  <si>
    <t>Public Service Enterprise Group Inc</t>
  </si>
  <si>
    <t>Public Storage</t>
  </si>
  <si>
    <t>PulteGroup Inc</t>
  </si>
  <si>
    <t>QUALCOMM Inc</t>
  </si>
  <si>
    <t>Quanta Services Inc</t>
  </si>
  <si>
    <t>Quest Diagnostics Inc</t>
  </si>
  <si>
    <t>Ralph Lauren Corp</t>
  </si>
  <si>
    <t>Regions Financial Corp</t>
  </si>
  <si>
    <t>Republic Services Inc</t>
  </si>
  <si>
    <t>Robert Half International Inc</t>
  </si>
  <si>
    <t>Rockwell Automation Inc</t>
  </si>
  <si>
    <t>Ross Stores Inc</t>
  </si>
  <si>
    <t>Sealed Air Corp</t>
  </si>
  <si>
    <t>Sempra Energy</t>
  </si>
  <si>
    <t>Sherwin-Williams Co/The</t>
  </si>
  <si>
    <t>Simon Property Group Inc</t>
  </si>
  <si>
    <t>Snap-on Inc</t>
  </si>
  <si>
    <t>Southern Co/The</t>
  </si>
  <si>
    <t>Southwest Airlines Co</t>
  </si>
  <si>
    <t>Stanley Black &amp; Decker Inc</t>
  </si>
  <si>
    <t>Starbucks Corp</t>
  </si>
  <si>
    <t>State Street Corp</t>
  </si>
  <si>
    <t>Stryker Corp</t>
  </si>
  <si>
    <t>Sysco Corp</t>
  </si>
  <si>
    <t>T Rowe Price Group Inc</t>
  </si>
  <si>
    <t>Target Corp</t>
  </si>
  <si>
    <t>TE Connectivity Ltd</t>
  </si>
  <si>
    <t>Texas Instruments Inc</t>
  </si>
  <si>
    <t>Textron Inc</t>
  </si>
  <si>
    <t>Thermo Fisher Scientific Inc</t>
  </si>
  <si>
    <t>Travelers Cos Inc/The</t>
  </si>
  <si>
    <t>Tyson Foods Inc</t>
  </si>
  <si>
    <t>Union Pacific Corp</t>
  </si>
  <si>
    <t>United Parcel Service Inc</t>
  </si>
  <si>
    <t>UnitedHealth Group Inc</t>
  </si>
  <si>
    <t>Valero Energy Corp</t>
  </si>
  <si>
    <t>Ventas Inc</t>
  </si>
  <si>
    <t>VeriSign Inc</t>
  </si>
  <si>
    <t>Verizon Communications Inc</t>
  </si>
  <si>
    <t>VF Corp</t>
  </si>
  <si>
    <t>Visa Inc</t>
  </si>
  <si>
    <t>Vornado Realty Trust</t>
  </si>
  <si>
    <t>Vulcan Materials Co</t>
  </si>
  <si>
    <t>Walt Disney Co/The</t>
  </si>
  <si>
    <t>Waste Management Inc</t>
  </si>
  <si>
    <t>Waters Corp</t>
  </si>
  <si>
    <t>Wells Fargo &amp; Co</t>
  </si>
  <si>
    <t>Western Digital Corp</t>
  </si>
  <si>
    <t>Western Union Co/The</t>
  </si>
  <si>
    <t>Weyerhaeuser Co</t>
  </si>
  <si>
    <t>Whirlpool Corp</t>
  </si>
  <si>
    <t>Williams Cos Inc/The</t>
  </si>
  <si>
    <t>WW Grainger Inc</t>
  </si>
  <si>
    <t>Wynn Resorts Ltd</t>
  </si>
  <si>
    <t>Xcel Energy Inc</t>
  </si>
  <si>
    <t>Xilinx Inc</t>
  </si>
  <si>
    <t>Xylem Inc/NY</t>
  </si>
  <si>
    <t>Yum! Brands Inc</t>
  </si>
  <si>
    <t>MMM</t>
  </si>
  <si>
    <t>ABT</t>
  </si>
  <si>
    <t>ACN</t>
  </si>
  <si>
    <t>ADBE</t>
  </si>
  <si>
    <t>AES</t>
  </si>
  <si>
    <t>AFL</t>
  </si>
  <si>
    <t>A</t>
  </si>
  <si>
    <t>APD</t>
  </si>
  <si>
    <t>AKAM</t>
  </si>
  <si>
    <t>ALL</t>
  </si>
  <si>
    <t>MO</t>
  </si>
  <si>
    <t>AMZN</t>
  </si>
  <si>
    <t>AEE</t>
  </si>
  <si>
    <t>AXP</t>
  </si>
  <si>
    <t>AIG</t>
  </si>
  <si>
    <t>AMT</t>
  </si>
  <si>
    <t>AMP</t>
  </si>
  <si>
    <t>ABC</t>
  </si>
  <si>
    <t>AMGN</t>
  </si>
  <si>
    <t>APH</t>
  </si>
  <si>
    <t>ADI</t>
  </si>
  <si>
    <t>AON</t>
  </si>
  <si>
    <t>APA</t>
  </si>
  <si>
    <t>AAPL</t>
  </si>
  <si>
    <t>AMAT</t>
  </si>
  <si>
    <t>ADM</t>
  </si>
  <si>
    <t>AIZ</t>
  </si>
  <si>
    <t>T</t>
  </si>
  <si>
    <t>ADSK</t>
  </si>
  <si>
    <t>ADP</t>
  </si>
  <si>
    <t>AZO</t>
  </si>
  <si>
    <t>AVB</t>
  </si>
  <si>
    <t>AVY</t>
  </si>
  <si>
    <t>BLL</t>
  </si>
  <si>
    <t>BAC</t>
  </si>
  <si>
    <t>BK</t>
  </si>
  <si>
    <t>BAX</t>
  </si>
  <si>
    <t>BDX</t>
  </si>
  <si>
    <t>BRK/B</t>
  </si>
  <si>
    <t>BBY</t>
  </si>
  <si>
    <t>BIIB</t>
  </si>
  <si>
    <t>BLK</t>
  </si>
  <si>
    <t>BA</t>
  </si>
  <si>
    <t>BWA</t>
  </si>
  <si>
    <t>BXP</t>
  </si>
  <si>
    <t>BSX</t>
  </si>
  <si>
    <t>BMY</t>
  </si>
  <si>
    <t>BF/B</t>
  </si>
  <si>
    <t>COG</t>
  </si>
  <si>
    <t>CPB</t>
  </si>
  <si>
    <t>COF</t>
  </si>
  <si>
    <t>CAH</t>
  </si>
  <si>
    <t>KMX</t>
  </si>
  <si>
    <t>CCL</t>
  </si>
  <si>
    <t>CAT</t>
  </si>
  <si>
    <t>CNP</t>
  </si>
  <si>
    <t>CERN</t>
  </si>
  <si>
    <t>CF</t>
  </si>
  <si>
    <t>CHRW</t>
  </si>
  <si>
    <t>SCHW</t>
  </si>
  <si>
    <t>CVX</t>
  </si>
  <si>
    <t>CMG</t>
  </si>
  <si>
    <t>CB</t>
  </si>
  <si>
    <t>CI</t>
  </si>
  <si>
    <t>CINF</t>
  </si>
  <si>
    <t>CTAS</t>
  </si>
  <si>
    <t>CSCO</t>
  </si>
  <si>
    <t>C</t>
  </si>
  <si>
    <t>CTXS</t>
  </si>
  <si>
    <t>CLX</t>
  </si>
  <si>
    <t>CME</t>
  </si>
  <si>
    <t>CMS</t>
  </si>
  <si>
    <t>KO</t>
  </si>
  <si>
    <t>CTSH</t>
  </si>
  <si>
    <t>CL</t>
  </si>
  <si>
    <t>CMCSA</t>
  </si>
  <si>
    <t>CMA</t>
  </si>
  <si>
    <t>CAG</t>
  </si>
  <si>
    <t>COP</t>
  </si>
  <si>
    <t>ED</t>
  </si>
  <si>
    <t>STZ</t>
  </si>
  <si>
    <t>GLW</t>
  </si>
  <si>
    <t>COST</t>
  </si>
  <si>
    <t>CCI</t>
  </si>
  <si>
    <t>CSX</t>
  </si>
  <si>
    <t>CMI</t>
  </si>
  <si>
    <t>CVS</t>
  </si>
  <si>
    <t>DHR</t>
  </si>
  <si>
    <t>DRI</t>
  </si>
  <si>
    <t>DVA</t>
  </si>
  <si>
    <t>DE</t>
  </si>
  <si>
    <t>XRAY</t>
  </si>
  <si>
    <t>DVN</t>
  </si>
  <si>
    <t>DFS</t>
  </si>
  <si>
    <t>DISCA</t>
  </si>
  <si>
    <t>DLTR</t>
  </si>
  <si>
    <t>D</t>
  </si>
  <si>
    <t>DOV</t>
  </si>
  <si>
    <t>DHI</t>
  </si>
  <si>
    <t>DTE</t>
  </si>
  <si>
    <t>DUK</t>
  </si>
  <si>
    <t>EMN</t>
  </si>
  <si>
    <t>ETN</t>
  </si>
  <si>
    <t>EBAY</t>
  </si>
  <si>
    <t>ECL</t>
  </si>
  <si>
    <t>EIX</t>
  </si>
  <si>
    <t>EW</t>
  </si>
  <si>
    <t>EA</t>
  </si>
  <si>
    <t>LLY</t>
  </si>
  <si>
    <t>EMR</t>
  </si>
  <si>
    <t>ETR</t>
  </si>
  <si>
    <t>EOG</t>
  </si>
  <si>
    <t>EFX</t>
  </si>
  <si>
    <t>EQR</t>
  </si>
  <si>
    <t>EL</t>
  </si>
  <si>
    <t>EXC</t>
  </si>
  <si>
    <t>EXPE</t>
  </si>
  <si>
    <t>EXPD</t>
  </si>
  <si>
    <t>XOM</t>
  </si>
  <si>
    <t>FFIV</t>
  </si>
  <si>
    <t>FAST</t>
  </si>
  <si>
    <t>FDX</t>
  </si>
  <si>
    <t>FIS</t>
  </si>
  <si>
    <t>FITB</t>
  </si>
  <si>
    <t>FISV</t>
  </si>
  <si>
    <t>FMC</t>
  </si>
  <si>
    <t>BEN</t>
  </si>
  <si>
    <t>FCX</t>
  </si>
  <si>
    <t>GPS</t>
  </si>
  <si>
    <t>GD</t>
  </si>
  <si>
    <t>GE</t>
  </si>
  <si>
    <t>GIS</t>
  </si>
  <si>
    <t>GPC</t>
  </si>
  <si>
    <t>GILD</t>
  </si>
  <si>
    <t>GS</t>
  </si>
  <si>
    <t>GOOG</t>
  </si>
  <si>
    <t>HAL</t>
  </si>
  <si>
    <t>HIG</t>
  </si>
  <si>
    <t>HAS</t>
  </si>
  <si>
    <t>HSY</t>
  </si>
  <si>
    <t>HES</t>
  </si>
  <si>
    <t>HPQ</t>
  </si>
  <si>
    <t>HD</t>
  </si>
  <si>
    <t>HON</t>
  </si>
  <si>
    <t>HRL</t>
  </si>
  <si>
    <t>HST</t>
  </si>
  <si>
    <t>HUM</t>
  </si>
  <si>
    <t>HBAN</t>
  </si>
  <si>
    <t>ITW</t>
  </si>
  <si>
    <t>IR</t>
  </si>
  <si>
    <t>INTC</t>
  </si>
  <si>
    <t>ICE</t>
  </si>
  <si>
    <t>IBM</t>
  </si>
  <si>
    <t>IFF</t>
  </si>
  <si>
    <t>IP</t>
  </si>
  <si>
    <t>IPG</t>
  </si>
  <si>
    <t>INTU</t>
  </si>
  <si>
    <t>ISRG</t>
  </si>
  <si>
    <t>IVZ</t>
  </si>
  <si>
    <t>IRM</t>
  </si>
  <si>
    <t>SJM</t>
  </si>
  <si>
    <t>JNJ</t>
  </si>
  <si>
    <t>JCI</t>
  </si>
  <si>
    <t>JPM</t>
  </si>
  <si>
    <t>JNPR</t>
  </si>
  <si>
    <t>K</t>
  </si>
  <si>
    <t>KEY</t>
  </si>
  <si>
    <t>KMB</t>
  </si>
  <si>
    <t>KIM</t>
  </si>
  <si>
    <t>KMI</t>
  </si>
  <si>
    <t>KLAC</t>
  </si>
  <si>
    <t>KR</t>
  </si>
  <si>
    <t>LH</t>
  </si>
  <si>
    <t>LRCX</t>
  </si>
  <si>
    <t>LEG</t>
  </si>
  <si>
    <t>LEN</t>
  </si>
  <si>
    <t>LNC</t>
  </si>
  <si>
    <t>LMT</t>
  </si>
  <si>
    <t>L</t>
  </si>
  <si>
    <t>LYB</t>
  </si>
  <si>
    <t>MTB</t>
  </si>
  <si>
    <t>MRO</t>
  </si>
  <si>
    <t>MPC</t>
  </si>
  <si>
    <t>MAR</t>
  </si>
  <si>
    <t>MMC</t>
  </si>
  <si>
    <t>MAS</t>
  </si>
  <si>
    <t>MA</t>
  </si>
  <si>
    <t>MKC</t>
  </si>
  <si>
    <t>MCD</t>
  </si>
  <si>
    <t>MCK</t>
  </si>
  <si>
    <t>MDT</t>
  </si>
  <si>
    <t>MRK</t>
  </si>
  <si>
    <t>MET</t>
  </si>
  <si>
    <t>MCHP</t>
  </si>
  <si>
    <t>MU</t>
  </si>
  <si>
    <t>MSFT</t>
  </si>
  <si>
    <t>TAP</t>
  </si>
  <si>
    <t>MDLZ</t>
  </si>
  <si>
    <t>MNST</t>
  </si>
  <si>
    <t>MCO</t>
  </si>
  <si>
    <t>MOS</t>
  </si>
  <si>
    <t>MSI</t>
  </si>
  <si>
    <t>NDAQ</t>
  </si>
  <si>
    <t>NTAP</t>
  </si>
  <si>
    <t>NFLX</t>
  </si>
  <si>
    <t>NWL</t>
  </si>
  <si>
    <t>NEM</t>
  </si>
  <si>
    <t>NWSA</t>
  </si>
  <si>
    <t>NEE</t>
  </si>
  <si>
    <t>NKE</t>
  </si>
  <si>
    <t>NI</t>
  </si>
  <si>
    <t>NSC</t>
  </si>
  <si>
    <t>NTRS</t>
  </si>
  <si>
    <t>NOC</t>
  </si>
  <si>
    <t>NRG</t>
  </si>
  <si>
    <t>NUE</t>
  </si>
  <si>
    <t>NVDA</t>
  </si>
  <si>
    <t>ORLY</t>
  </si>
  <si>
    <t>OXY</t>
  </si>
  <si>
    <t>OMC</t>
  </si>
  <si>
    <t>OKE</t>
  </si>
  <si>
    <t>ORCL</t>
  </si>
  <si>
    <t>PCAR</t>
  </si>
  <si>
    <t>PH</t>
  </si>
  <si>
    <t>PAYX</t>
  </si>
  <si>
    <t>PNR</t>
  </si>
  <si>
    <t>PBCT</t>
  </si>
  <si>
    <t>PEP</t>
  </si>
  <si>
    <t>PKI</t>
  </si>
  <si>
    <t>PFE</t>
  </si>
  <si>
    <t>PM</t>
  </si>
  <si>
    <t>PSX</t>
  </si>
  <si>
    <t>PXD</t>
  </si>
  <si>
    <t>PNC</t>
  </si>
  <si>
    <t>PPG</t>
  </si>
  <si>
    <t>PPL</t>
  </si>
  <si>
    <t>PFG</t>
  </si>
  <si>
    <t>PG</t>
  </si>
  <si>
    <t>PGR</t>
  </si>
  <si>
    <t>PLD</t>
  </si>
  <si>
    <t>PRU</t>
  </si>
  <si>
    <t>PEG</t>
  </si>
  <si>
    <t>PSA</t>
  </si>
  <si>
    <t>PHM</t>
  </si>
  <si>
    <t>QCOM</t>
  </si>
  <si>
    <t>PWR</t>
  </si>
  <si>
    <t>DGX</t>
  </si>
  <si>
    <t>RL</t>
  </si>
  <si>
    <t>RF</t>
  </si>
  <si>
    <t>RSG</t>
  </si>
  <si>
    <t>RHI</t>
  </si>
  <si>
    <t>ROK</t>
  </si>
  <si>
    <t>ROP</t>
  </si>
  <si>
    <t>ROST</t>
  </si>
  <si>
    <t>CRM</t>
  </si>
  <si>
    <t>SLB</t>
  </si>
  <si>
    <t>STX</t>
  </si>
  <si>
    <t>SEE</t>
  </si>
  <si>
    <t>SRE</t>
  </si>
  <si>
    <t>SHW</t>
  </si>
  <si>
    <t>SPG</t>
  </si>
  <si>
    <t>SNA</t>
  </si>
  <si>
    <t>LUV</t>
  </si>
  <si>
    <t>SWK</t>
  </si>
  <si>
    <t>SBUX</t>
  </si>
  <si>
    <t>STT</t>
  </si>
  <si>
    <t>SYK</t>
  </si>
  <si>
    <t>SYY</t>
  </si>
  <si>
    <t>TROW</t>
  </si>
  <si>
    <t>TGT</t>
  </si>
  <si>
    <t>TEL</t>
  </si>
  <si>
    <t>TXN</t>
  </si>
  <si>
    <t>TXT</t>
  </si>
  <si>
    <t>TMO</t>
  </si>
  <si>
    <t>TJX</t>
  </si>
  <si>
    <t>TRV</t>
  </si>
  <si>
    <t>TSN</t>
  </si>
  <si>
    <t>UNP</t>
  </si>
  <si>
    <t>UPS</t>
  </si>
  <si>
    <t>UNH</t>
  </si>
  <si>
    <t>USB</t>
  </si>
  <si>
    <t>VLO</t>
  </si>
  <si>
    <t>VTR</t>
  </si>
  <si>
    <t>VRSN</t>
  </si>
  <si>
    <t>VZ</t>
  </si>
  <si>
    <t>VFC</t>
  </si>
  <si>
    <t>V</t>
  </si>
  <si>
    <t>VNO</t>
  </si>
  <si>
    <t>VMC</t>
  </si>
  <si>
    <t>WMT</t>
  </si>
  <si>
    <t>DIS</t>
  </si>
  <si>
    <t>WM</t>
  </si>
  <si>
    <t>WAT</t>
  </si>
  <si>
    <t>WFC</t>
  </si>
  <si>
    <t>WDC</t>
  </si>
  <si>
    <t>WU</t>
  </si>
  <si>
    <t>WY</t>
  </si>
  <si>
    <t>WHR</t>
  </si>
  <si>
    <t>WMB</t>
  </si>
  <si>
    <t>WEC</t>
  </si>
  <si>
    <t>GWW</t>
  </si>
  <si>
    <t>WYNN</t>
  </si>
  <si>
    <t>XEL</t>
  </si>
  <si>
    <t>XLNX</t>
  </si>
  <si>
    <t>XYL</t>
  </si>
  <si>
    <t>YUM</t>
  </si>
  <si>
    <t>ZION</t>
  </si>
  <si>
    <t>Eversource Energy</t>
  </si>
  <si>
    <t>ES</t>
  </si>
  <si>
    <t>Yahoo! Finance Earnings Growth</t>
  </si>
  <si>
    <t>[4] Equals [3] x (1 + 0.50 x [8])</t>
  </si>
  <si>
    <t>[5] Source: Value Line</t>
  </si>
  <si>
    <t>[6] Source: Yahoo! Finance</t>
  </si>
  <si>
    <t>[7] Source: Zacks</t>
  </si>
  <si>
    <t>[8] Equals Average ([5], [6], [7])</t>
  </si>
  <si>
    <t>[9] Equals [3] x (1 + 0.50 x Minimum ([5], [6], [7]) + Minimum ([5], [6], [7])</t>
  </si>
  <si>
    <t>[11] Equals [3] x (1 + 0.50 x Maximum ([5], [6], [7]) + Maximum ([5], [6], [7])</t>
  </si>
  <si>
    <t>Significance F</t>
  </si>
  <si>
    <t>AVGO</t>
  </si>
  <si>
    <t>AbbVie Inc</t>
  </si>
  <si>
    <t>ABBV</t>
  </si>
  <si>
    <t>General Motors Co</t>
  </si>
  <si>
    <t>GM</t>
  </si>
  <si>
    <t>Dollar General Corp</t>
  </si>
  <si>
    <t>DG</t>
  </si>
  <si>
    <t>NLSN</t>
  </si>
  <si>
    <t>HCA</t>
  </si>
  <si>
    <t>Under Armour Inc</t>
  </si>
  <si>
    <t>UA</t>
  </si>
  <si>
    <t>Royal Caribbean Cruises Ltd</t>
  </si>
  <si>
    <t>RCL</t>
  </si>
  <si>
    <t>Kansas City Southern</t>
  </si>
  <si>
    <t>KSU</t>
  </si>
  <si>
    <t>Eaton Corp PLC</t>
  </si>
  <si>
    <t>Freeport-McMoRan Inc</t>
  </si>
  <si>
    <t>Medtronic PLC</t>
  </si>
  <si>
    <t>CVS Health Corp</t>
  </si>
  <si>
    <t>FOXA</t>
  </si>
  <si>
    <t>PVH Corp</t>
  </si>
  <si>
    <t>PVH</t>
  </si>
  <si>
    <t>Parker-Hannifin Corp</t>
  </si>
  <si>
    <t>PNC Financial Services Group Inc/The</t>
  </si>
  <si>
    <t>AMETEK Inc</t>
  </si>
  <si>
    <t>AME</t>
  </si>
  <si>
    <t>TJX Cos Inc/The</t>
  </si>
  <si>
    <t>Marriott International Inc/MD</t>
  </si>
  <si>
    <t>Walgreens Boots Alliance Inc</t>
  </si>
  <si>
    <t>WBA</t>
  </si>
  <si>
    <t>Hartford Financial Services Group Inc/The</t>
  </si>
  <si>
    <t>Universal Health Services Inc</t>
  </si>
  <si>
    <t>UHS</t>
  </si>
  <si>
    <t>Regeneron Pharmaceuticals Inc</t>
  </si>
  <si>
    <t>REGN</t>
  </si>
  <si>
    <t>GOOGL</t>
  </si>
  <si>
    <t>ALLE</t>
  </si>
  <si>
    <t>Anthem Inc</t>
  </si>
  <si>
    <t>ANTM</t>
  </si>
  <si>
    <t>Intercontinental Exchange Inc</t>
  </si>
  <si>
    <t>Tractor Supply Co</t>
  </si>
  <si>
    <t>TSCO</t>
  </si>
  <si>
    <t>Essex Property Trust Inc</t>
  </si>
  <si>
    <t>ESS</t>
  </si>
  <si>
    <t>Mohawk Industries Inc</t>
  </si>
  <si>
    <t>MHK</t>
  </si>
  <si>
    <t>Pentair PLC</t>
  </si>
  <si>
    <t>Vertex Pharmaceuticals Inc</t>
  </si>
  <si>
    <t>VRTX</t>
  </si>
  <si>
    <t>Facebook Inc</t>
  </si>
  <si>
    <t>FB</t>
  </si>
  <si>
    <t>United Rentals Inc</t>
  </si>
  <si>
    <t>URI</t>
  </si>
  <si>
    <t>Delta Air Lines Inc</t>
  </si>
  <si>
    <t>DAL</t>
  </si>
  <si>
    <t>Martin Marietta Materials Inc</t>
  </si>
  <si>
    <t>MLM</t>
  </si>
  <si>
    <t>Garmin Ltd</t>
  </si>
  <si>
    <t>GRMN</t>
  </si>
  <si>
    <t>Zoetis Inc</t>
  </si>
  <si>
    <t>ZTS</t>
  </si>
  <si>
    <t>DISCK</t>
  </si>
  <si>
    <t>Mean</t>
  </si>
  <si>
    <t>n/a</t>
  </si>
  <si>
    <t>Extra Space Storage Inc</t>
  </si>
  <si>
    <t>EXR</t>
  </si>
  <si>
    <t>HP Inc</t>
  </si>
  <si>
    <t>American Water Works Co Inc</t>
  </si>
  <si>
    <t>AWK</t>
  </si>
  <si>
    <t>Hewlett Packard Enterprise Co</t>
  </si>
  <si>
    <t>HPE</t>
  </si>
  <si>
    <t>Verisk Analytics Inc</t>
  </si>
  <si>
    <t>VRSK</t>
  </si>
  <si>
    <t>Qorvo Inc</t>
  </si>
  <si>
    <t>QRVO</t>
  </si>
  <si>
    <t>UDR Inc</t>
  </si>
  <si>
    <t>UDR</t>
  </si>
  <si>
    <t>Synchrony Financial</t>
  </si>
  <si>
    <t>SYF</t>
  </si>
  <si>
    <t>Willis Towers Watson PLC</t>
  </si>
  <si>
    <t>WLTW</t>
  </si>
  <si>
    <t>Hanesbrands Inc</t>
  </si>
  <si>
    <t>HBI</t>
  </si>
  <si>
    <t>WEC Energy Group Inc</t>
  </si>
  <si>
    <t>American Airlines Group Inc</t>
  </si>
  <si>
    <t>AAL</t>
  </si>
  <si>
    <t>Welltower Inc</t>
  </si>
  <si>
    <t>Biogen Inc</t>
  </si>
  <si>
    <t>Roper Technologies Inc</t>
  </si>
  <si>
    <t>US Bancorp</t>
  </si>
  <si>
    <t>DENTSPLY SIRONA Inc</t>
  </si>
  <si>
    <t>Hologic Inc</t>
  </si>
  <si>
    <t>HOLX</t>
  </si>
  <si>
    <t>Chubb Ltd</t>
  </si>
  <si>
    <t>Citizens Financial Group Inc</t>
  </si>
  <si>
    <t>CFG</t>
  </si>
  <si>
    <t>Skyworks Solutions Inc</t>
  </si>
  <si>
    <t>SWKS</t>
  </si>
  <si>
    <t>Activision Blizzard Inc</t>
  </si>
  <si>
    <t>ATVI</t>
  </si>
  <si>
    <t>Kraft Heinz Co/The</t>
  </si>
  <si>
    <t>KHC</t>
  </si>
  <si>
    <t>Henry Schein Inc</t>
  </si>
  <si>
    <t>HSIC</t>
  </si>
  <si>
    <t>Alphabet Inc</t>
  </si>
  <si>
    <t>Nasdaq Inc</t>
  </si>
  <si>
    <t>Zimmer Biomet Holdings Inc</t>
  </si>
  <si>
    <t>ZBH</t>
  </si>
  <si>
    <t>Realty Income Corp</t>
  </si>
  <si>
    <t>O</t>
  </si>
  <si>
    <t>WRK</t>
  </si>
  <si>
    <t>Church &amp; Dwight Co Inc</t>
  </si>
  <si>
    <t>CHD</t>
  </si>
  <si>
    <t>Federal Realty Investment Trust</t>
  </si>
  <si>
    <t>FRT</t>
  </si>
  <si>
    <t>FOX</t>
  </si>
  <si>
    <t>JB Hunt Transport Services Inc</t>
  </si>
  <si>
    <t>JBHT</t>
  </si>
  <si>
    <t>UAL</t>
  </si>
  <si>
    <t>NWS</t>
  </si>
  <si>
    <t>Centene Corp</t>
  </si>
  <si>
    <t>CNC</t>
  </si>
  <si>
    <t>PayPal Holdings Inc</t>
  </si>
  <si>
    <t>PYPL</t>
  </si>
  <si>
    <t>Advance Auto Parts Inc</t>
  </si>
  <si>
    <t>AAP</t>
  </si>
  <si>
    <t>Illumina Inc</t>
  </si>
  <si>
    <t>ILMN</t>
  </si>
  <si>
    <t>Nielsen Holdings PLC</t>
  </si>
  <si>
    <t>Equinix Inc</t>
  </si>
  <si>
    <t>EQIX</t>
  </si>
  <si>
    <t>[12]</t>
  </si>
  <si>
    <t>Average Growth Rate</t>
  </si>
  <si>
    <t>Low ROE</t>
  </si>
  <si>
    <t>Mean ROE</t>
  </si>
  <si>
    <t>High ROE</t>
  </si>
  <si>
    <t>LNT</t>
  </si>
  <si>
    <t>UAA</t>
  </si>
  <si>
    <t>Fortune Brands Home &amp; Security Inc</t>
  </si>
  <si>
    <t>FBHS</t>
  </si>
  <si>
    <t>Advanced Micro Devices Inc</t>
  </si>
  <si>
    <t>AMD</t>
  </si>
  <si>
    <t>Conagra Brands Inc</t>
  </si>
  <si>
    <t>CBOE</t>
  </si>
  <si>
    <t>Gartner Inc</t>
  </si>
  <si>
    <t>IT</t>
  </si>
  <si>
    <t>Fortive Corp</t>
  </si>
  <si>
    <t>FTV</t>
  </si>
  <si>
    <t>Arthur J Gallagher &amp; Co</t>
  </si>
  <si>
    <t>AJG</t>
  </si>
  <si>
    <t>Charter Communications Inc</t>
  </si>
  <si>
    <t>CHTR</t>
  </si>
  <si>
    <t>S&amp;P Global Inc</t>
  </si>
  <si>
    <t>SPGI</t>
  </si>
  <si>
    <t>Newell Brands Inc</t>
  </si>
  <si>
    <t>Raymond James Financial Inc</t>
  </si>
  <si>
    <t>RJF</t>
  </si>
  <si>
    <t>Johnson Controls International plc</t>
  </si>
  <si>
    <t>Ulta Beauty Inc</t>
  </si>
  <si>
    <t>ULTA</t>
  </si>
  <si>
    <t>IDEXX Laboratories Inc</t>
  </si>
  <si>
    <t>IDXX</t>
  </si>
  <si>
    <t>Alaska Air Group Inc</t>
  </si>
  <si>
    <t>ALK</t>
  </si>
  <si>
    <t>Incyte Corp</t>
  </si>
  <si>
    <t>INCY</t>
  </si>
  <si>
    <t>DXC Technology Co</t>
  </si>
  <si>
    <t>DXC</t>
  </si>
  <si>
    <t>DaVita Inc</t>
  </si>
  <si>
    <t>Synopsys Inc</t>
  </si>
  <si>
    <t>SNPS</t>
  </si>
  <si>
    <t>TransDigm Group Inc</t>
  </si>
  <si>
    <t>TDG</t>
  </si>
  <si>
    <t>CME Group Inc</t>
  </si>
  <si>
    <t>salesforce.com Inc</t>
  </si>
  <si>
    <t>Mastercard Inc</t>
  </si>
  <si>
    <t>Cooper Cos Inc/The</t>
  </si>
  <si>
    <t>COO</t>
  </si>
  <si>
    <t>Mid-America Apartment Communities Inc</t>
  </si>
  <si>
    <t>MAA</t>
  </si>
  <si>
    <t>Mettler-Toledo International Inc</t>
  </si>
  <si>
    <t>MTD</t>
  </si>
  <si>
    <t>Albemarle Corp</t>
  </si>
  <si>
    <t>ALB</t>
  </si>
  <si>
    <t>Alliant Energy Corp</t>
  </si>
  <si>
    <t>Alexandria Real Estate Equities Inc</t>
  </si>
  <si>
    <t>ARE</t>
  </si>
  <si>
    <t>Regency Centers Corp</t>
  </si>
  <si>
    <t>REG</t>
  </si>
  <si>
    <t>DISH Network Corp</t>
  </si>
  <si>
    <t>DISH</t>
  </si>
  <si>
    <t>Global Payments Inc</t>
  </si>
  <si>
    <t>GPN</t>
  </si>
  <si>
    <t>LKQ Corp</t>
  </si>
  <si>
    <t>LKQ</t>
  </si>
  <si>
    <t>Digital Realty Trust Inc</t>
  </si>
  <si>
    <t>DLR</t>
  </si>
  <si>
    <t>Median</t>
  </si>
  <si>
    <t>Y</t>
  </si>
  <si>
    <t>30-Day Average</t>
  </si>
  <si>
    <t>90-Day Average</t>
  </si>
  <si>
    <t>180-Day Average</t>
  </si>
  <si>
    <t>Constant Growth Average</t>
  </si>
  <si>
    <t>Risk Premium Mean Result</t>
  </si>
  <si>
    <t>CAPM</t>
  </si>
  <si>
    <t>Treasury Yield Plus Risk Premium</t>
  </si>
  <si>
    <t>Near-Term Blue Chip Forecast Yield</t>
  </si>
  <si>
    <t>Long-Term Blue Chip Forecast Yield</t>
  </si>
  <si>
    <t>Risk Premium Analysis</t>
  </si>
  <si>
    <t>Dividends</t>
  </si>
  <si>
    <t>S&amp;P Credit Rating Between BBB- and AAA</t>
  </si>
  <si>
    <t>Yes</t>
  </si>
  <si>
    <t>BBB+</t>
  </si>
  <si>
    <t>No</t>
  </si>
  <si>
    <t>A-</t>
  </si>
  <si>
    <t>X</t>
  </si>
  <si>
    <t>HCA Healthcare Inc</t>
  </si>
  <si>
    <t>Dominion Energy Inc</t>
  </si>
  <si>
    <t>Hilton Worldwide Holdings Inc</t>
  </si>
  <si>
    <t>HLT</t>
  </si>
  <si>
    <t>Cboe Global Markets Inc</t>
  </si>
  <si>
    <t>IQVIA Holdings Inc</t>
  </si>
  <si>
    <t>IQV</t>
  </si>
  <si>
    <t>Packaging Corp of America</t>
  </si>
  <si>
    <t>PKG</t>
  </si>
  <si>
    <t>Norwegian Cruise Line Holdings Ltd</t>
  </si>
  <si>
    <t>NCLH</t>
  </si>
  <si>
    <t>AOS</t>
  </si>
  <si>
    <t>Cadence Design Systems Inc</t>
  </si>
  <si>
    <t>CDNS</t>
  </si>
  <si>
    <t>ANSYS Inc</t>
  </si>
  <si>
    <t>ANSS</t>
  </si>
  <si>
    <t>SBA Communications Corp</t>
  </si>
  <si>
    <t>SBAC</t>
  </si>
  <si>
    <t>Tapestry Inc</t>
  </si>
  <si>
    <t>TPR</t>
  </si>
  <si>
    <t>ResMed Inc</t>
  </si>
  <si>
    <t>RMD</t>
  </si>
  <si>
    <t>IHS Markit Ltd</t>
  </si>
  <si>
    <t>INFO</t>
  </si>
  <si>
    <t>Duke Realty Corp</t>
  </si>
  <si>
    <t>DRE</t>
  </si>
  <si>
    <t>MGM Resorts International</t>
  </si>
  <si>
    <t>MGM</t>
  </si>
  <si>
    <t>Everest Re Group Ltd</t>
  </si>
  <si>
    <t>RE</t>
  </si>
  <si>
    <t>Aptiv PLC</t>
  </si>
  <si>
    <t>APTV</t>
  </si>
  <si>
    <t>Align Technology Inc</t>
  </si>
  <si>
    <t>ALGN</t>
  </si>
  <si>
    <t>1993.2</t>
  </si>
  <si>
    <t>1993.3</t>
  </si>
  <si>
    <t>1993.4</t>
  </si>
  <si>
    <t>1994.1</t>
  </si>
  <si>
    <t>1994.2</t>
  </si>
  <si>
    <t>1994.4</t>
  </si>
  <si>
    <t>1995.2</t>
  </si>
  <si>
    <t>1995.3</t>
  </si>
  <si>
    <t>1995.4</t>
  </si>
  <si>
    <t>1996.1</t>
  </si>
  <si>
    <t>1996.2</t>
  </si>
  <si>
    <t>1996.3</t>
  </si>
  <si>
    <t>1996.4</t>
  </si>
  <si>
    <t>1997.1</t>
  </si>
  <si>
    <t>1997.2</t>
  </si>
  <si>
    <t>1997.3</t>
  </si>
  <si>
    <t>1997.4</t>
  </si>
  <si>
    <t>1998.2</t>
  </si>
  <si>
    <t>1998.3</t>
  </si>
  <si>
    <t>1998.4</t>
  </si>
  <si>
    <t>1999.1</t>
  </si>
  <si>
    <t>1999.2</t>
  </si>
  <si>
    <t>1999.4</t>
  </si>
  <si>
    <t>2000.1</t>
  </si>
  <si>
    <t>2000.2</t>
  </si>
  <si>
    <t>2000.3</t>
  </si>
  <si>
    <t>2000.4</t>
  </si>
  <si>
    <t>2001.1</t>
  </si>
  <si>
    <t>2001.2</t>
  </si>
  <si>
    <t>2001.4</t>
  </si>
  <si>
    <t>2002.1</t>
  </si>
  <si>
    <t>2002.2</t>
  </si>
  <si>
    <t>2002.3</t>
  </si>
  <si>
    <t>2002.4</t>
  </si>
  <si>
    <t>2003.1</t>
  </si>
  <si>
    <t>2003.2</t>
  </si>
  <si>
    <t>2003.3</t>
  </si>
  <si>
    <t>2003.4</t>
  </si>
  <si>
    <t>2004.1</t>
  </si>
  <si>
    <t>2004.2</t>
  </si>
  <si>
    <t>2004.3</t>
  </si>
  <si>
    <t>2004.4</t>
  </si>
  <si>
    <t>2005.1</t>
  </si>
  <si>
    <t>2005.2</t>
  </si>
  <si>
    <t>2005.3</t>
  </si>
  <si>
    <t>2005.4</t>
  </si>
  <si>
    <t>2006.1</t>
  </si>
  <si>
    <t>2006.2</t>
  </si>
  <si>
    <t>2006.3</t>
  </si>
  <si>
    <t>2006.4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</si>
  <si>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</si>
  <si>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</si>
  <si>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</si>
  <si>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</si>
  <si>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</si>
  <si>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</si>
  <si>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</si>
  <si>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</si>
  <si>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</si>
  <si>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</si>
  <si>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</si>
  <si>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</si>
  <si>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</si>
  <si>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</si>
  <si>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</si>
  <si>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</si>
  <si>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</si>
  <si>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</si>
  <si>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</si>
  <si>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</si>
  <si>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</si>
  <si>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</si>
  <si>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</si>
  <si>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</si>
  <si>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</si>
  <si>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</si>
  <si>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</si>
  <si>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</si>
  <si>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</si>
  <si>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</si>
  <si>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</si>
  <si>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</si>
  <si>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</si>
  <si>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</si>
  <si>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</si>
  <si>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</si>
  <si>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</si>
  <si>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</si>
  <si>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</si>
  <si>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</si>
  <si>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</si>
  <si>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</si>
  <si>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</si>
  <si>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</si>
  <si>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[2] Source: Bloomberg Professional</t>
  </si>
  <si>
    <t>[2] Source: Bloomberg Professional, quarterly bond yields are the average of each trading day in the quarter</t>
  </si>
  <si>
    <t>Broadcom Inc</t>
  </si>
  <si>
    <t>Walmart Inc</t>
  </si>
  <si>
    <t>MSCI Inc</t>
  </si>
  <si>
    <t>MSCI</t>
  </si>
  <si>
    <t>IPG Photonics Corp</t>
  </si>
  <si>
    <t>IPGP</t>
  </si>
  <si>
    <t>WELL</t>
  </si>
  <si>
    <t>SVB Financial Group</t>
  </si>
  <si>
    <t>SIVB</t>
  </si>
  <si>
    <t>Take-Two Interactive Software Inc</t>
  </si>
  <si>
    <t>TTWO</t>
  </si>
  <si>
    <t>Booking Holdings Inc</t>
  </si>
  <si>
    <t>BKNG</t>
  </si>
  <si>
    <t>Huntington Ingalls Industries Inc</t>
  </si>
  <si>
    <t>HII</t>
  </si>
  <si>
    <t>CBRE</t>
  </si>
  <si>
    <t>Expedia Group Inc</t>
  </si>
  <si>
    <t>Discovery Inc</t>
  </si>
  <si>
    <t>2018.1</t>
  </si>
  <si>
    <t>2018.2</t>
  </si>
  <si>
    <t>ALLETE, Inc.</t>
  </si>
  <si>
    <t>ALE</t>
  </si>
  <si>
    <t>Alliant Energy Corporation</t>
  </si>
  <si>
    <t>Ameren Corporation</t>
  </si>
  <si>
    <t>American Electric Power Company, Inc.</t>
  </si>
  <si>
    <t>NorthWestern Corporation</t>
  </si>
  <si>
    <t>NWE</t>
  </si>
  <si>
    <t>Otter Tail Corporation</t>
  </si>
  <si>
    <t>OTTR</t>
  </si>
  <si>
    <t>Duke Energy Corporation</t>
  </si>
  <si>
    <t>Xcel Energy Inc.</t>
  </si>
  <si>
    <t>BBB</t>
  </si>
  <si>
    <t>FleetCor Technologies Inc</t>
  </si>
  <si>
    <t>FLT</t>
  </si>
  <si>
    <t>Broadridge Financial Solutions Inc</t>
  </si>
  <si>
    <t>BR</t>
  </si>
  <si>
    <t>Twitter Inc</t>
  </si>
  <si>
    <t>TWTR</t>
  </si>
  <si>
    <t>Evergy Inc</t>
  </si>
  <si>
    <t>EVRG</t>
  </si>
  <si>
    <t>Copart Inc</t>
  </si>
  <si>
    <t>CPRT</t>
  </si>
  <si>
    <t>ABIOMED Inc</t>
  </si>
  <si>
    <t>ABMD</t>
  </si>
  <si>
    <t>[4] Source: Yahoo! Finance, Value Line Investment Survey, and Zacks</t>
  </si>
  <si>
    <t>[3] Source: Yahoo! Finance and Zacks</t>
  </si>
  <si>
    <t>Covered by More Than 1 Analyst</t>
  </si>
  <si>
    <t>Positive Growth Rates from at least two sources (Value Line, Yahoo! First Call, and Zacks)</t>
  </si>
  <si>
    <t>Generation Assets Included in Rate Base</t>
  </si>
  <si>
    <t>U.S. Govt. 30-year Treasury</t>
  </si>
  <si>
    <t>1994.3</t>
  </si>
  <si>
    <r>
      <t>SUMMARY OF ROE ANALYSES RESULTS</t>
    </r>
    <r>
      <rPr>
        <vertAlign val="superscript"/>
        <sz val="11"/>
        <rFont val="Arial"/>
        <family val="2"/>
      </rPr>
      <t>1</t>
    </r>
  </si>
  <si>
    <t>Average</t>
  </si>
  <si>
    <t>1992.1</t>
  </si>
  <si>
    <t>1992.2</t>
  </si>
  <si>
    <t>1993.1</t>
  </si>
  <si>
    <t>1992.3</t>
  </si>
  <si>
    <t>1992.4</t>
  </si>
  <si>
    <t>U.S. Govt.</t>
  </si>
  <si>
    <t>30-year</t>
  </si>
  <si>
    <t>Treasury</t>
  </si>
  <si>
    <t>Announced Merger</t>
  </si>
  <si>
    <t>Avista Corporation</t>
  </si>
  <si>
    <t>Entergy Corporation</t>
  </si>
  <si>
    <t>IDACORP, Inc.</t>
  </si>
  <si>
    <t>MGE Energy, Inc.</t>
  </si>
  <si>
    <t xml:space="preserve">NextEra Energy, Inc. </t>
  </si>
  <si>
    <t>Portland General Electric Company</t>
  </si>
  <si>
    <t>Southern Company</t>
  </si>
  <si>
    <t>% Regulated Coal Generation Capacity &gt; 5%</t>
  </si>
  <si>
    <t>% Regulated Operating Income &gt; 60%</t>
  </si>
  <si>
    <t>% Regulated Electric Operating Income &gt; 60%</t>
  </si>
  <si>
    <t>% Company-Owned Generation &gt;40%</t>
  </si>
  <si>
    <t>AVA</t>
  </si>
  <si>
    <t>IDA</t>
  </si>
  <si>
    <t>MGEE</t>
  </si>
  <si>
    <t>POR</t>
  </si>
  <si>
    <t>AA-</t>
  </si>
  <si>
    <t>[10] SNL Financial News Releases</t>
  </si>
  <si>
    <t>CAPITAL ASSET PRICING MODEL -- CURRENT RISK-FREE RATE &amp; VL BETA</t>
  </si>
  <si>
    <t>K = Rf + β (Rm − Rf)</t>
  </si>
  <si>
    <t>Current 30-day average of 30-year U.S. Treasury bond yield</t>
  </si>
  <si>
    <t>Beta (β)</t>
  </si>
  <si>
    <t>Market Return (Rm)</t>
  </si>
  <si>
    <t>Market Risk Premium (Rm − Rf)</t>
  </si>
  <si>
    <t>ROE (K)</t>
  </si>
  <si>
    <t>ECAPM ROE (K)</t>
  </si>
  <si>
    <t>[2] Source: Value Line</t>
  </si>
  <si>
    <t>[4] Equals [3] - [1]</t>
  </si>
  <si>
    <t>[5] Equals [1] + [2] x [4]</t>
  </si>
  <si>
    <t>[6] Equals [1] + 0.25 x ([4]) + 0.75 x ([2] x [4])</t>
  </si>
  <si>
    <t>CAPITAL ASSET PRICING MODEL -- NEAR-TERM PROJECTED RISK-FREE RATE &amp; VL BETA</t>
  </si>
  <si>
    <t>[2] Source:  Value Line</t>
  </si>
  <si>
    <t>CAPITAL ASSET PRICING MODEL -- LONG-TERM PROJECTED RISK-FREE RATE &amp; VL BETA</t>
  </si>
  <si>
    <t>Projected 30-year U.S. Treasury bond yield 
(2023 - 2027)</t>
  </si>
  <si>
    <t>[1] Source: Blue Chip Financial Forecasts, Vol. 40, No. 6, June 1, 2021, at 14</t>
  </si>
  <si>
    <t>CAPITAL ASSET PRICING MODEL -- CURRENT RISK-FREE RATE &amp; BLOOMBERG BETA</t>
  </si>
  <si>
    <t>[2] Source: Bloomberg Professional, based on 10-year weekly returns</t>
  </si>
  <si>
    <t>CAPITAL ASSET PRICING MODEL -- NEAR-TERM PROJECTED RISK-FREE RATE &amp; BLOOMBERG BETA</t>
  </si>
  <si>
    <t>CAPITAL ASSET PRICING MODEL -- LONG-TERM PROJECTED RISK-FREE RATE &amp; BLOOMBERG BETA</t>
  </si>
  <si>
    <t>Monolithic Power Systems Inc</t>
  </si>
  <si>
    <t>MPWR</t>
  </si>
  <si>
    <t>Baker Hughes Co</t>
  </si>
  <si>
    <t>BKR</t>
  </si>
  <si>
    <t>Raytheon Technologies Corp</t>
  </si>
  <si>
    <t>RTX</t>
  </si>
  <si>
    <t>Cisco Systems Inc/Delaware</t>
  </si>
  <si>
    <t>Kinder Morgan Inc</t>
  </si>
  <si>
    <t>Air Products and Chemicals Inc</t>
  </si>
  <si>
    <t>Enphase Energy Inc</t>
  </si>
  <si>
    <t>ENPH</t>
  </si>
  <si>
    <t>Carrier Global Corp</t>
  </si>
  <si>
    <t>CARR</t>
  </si>
  <si>
    <t>Otis Worldwide Corp</t>
  </si>
  <si>
    <t>OTIS</t>
  </si>
  <si>
    <t>Lumen Technologies Inc</t>
  </si>
  <si>
    <t>LUMN</t>
  </si>
  <si>
    <t>Paycom Software Inc</t>
  </si>
  <si>
    <t>PAYC</t>
  </si>
  <si>
    <t>Caesars Entertainment Inc</t>
  </si>
  <si>
    <t>CZR</t>
  </si>
  <si>
    <t>Dexcom Inc</t>
  </si>
  <si>
    <t>DXCM</t>
  </si>
  <si>
    <t>Atmos Energy Corp</t>
  </si>
  <si>
    <t>ATO</t>
  </si>
  <si>
    <t>L3Harris Technologies Inc</t>
  </si>
  <si>
    <t>LHX</t>
  </si>
  <si>
    <t>Healthpeak Properties Inc</t>
  </si>
  <si>
    <t>PEAK</t>
  </si>
  <si>
    <t>Catalent Inc</t>
  </si>
  <si>
    <t>CTLT</t>
  </si>
  <si>
    <t>CDW Corp/DE</t>
  </si>
  <si>
    <t>CDW</t>
  </si>
  <si>
    <t>Trane Technologies PLC</t>
  </si>
  <si>
    <t>TT</t>
  </si>
  <si>
    <t>J</t>
  </si>
  <si>
    <t>Generac Holdings Inc</t>
  </si>
  <si>
    <t>GNRC</t>
  </si>
  <si>
    <t>NXP Semiconductors NV</t>
  </si>
  <si>
    <t>NXPI</t>
  </si>
  <si>
    <t>IDEX Corp</t>
  </si>
  <si>
    <t>IEX</t>
  </si>
  <si>
    <t>Viatris Inc</t>
  </si>
  <si>
    <t>VTRS</t>
  </si>
  <si>
    <t>DuPont de Nemours Inc</t>
  </si>
  <si>
    <t>DD</t>
  </si>
  <si>
    <t>Newmont Corp</t>
  </si>
  <si>
    <t>Rollins Inc</t>
  </si>
  <si>
    <t>ROL</t>
  </si>
  <si>
    <t>Schlumberger NV</t>
  </si>
  <si>
    <t>West Pharmaceutical Services Inc</t>
  </si>
  <si>
    <t>WST</t>
  </si>
  <si>
    <t>J M Smucker Co/The</t>
  </si>
  <si>
    <t>Truist Financial Corp</t>
  </si>
  <si>
    <t>TFC</t>
  </si>
  <si>
    <t>W R Berkley Corp</t>
  </si>
  <si>
    <t>WRB</t>
  </si>
  <si>
    <t>Arista Networks Inc</t>
  </si>
  <si>
    <t>ANET</t>
  </si>
  <si>
    <t>Corteva Inc</t>
  </si>
  <si>
    <t>CTVA</t>
  </si>
  <si>
    <t>Globe Life Inc</t>
  </si>
  <si>
    <t>GL</t>
  </si>
  <si>
    <t>Keysight Technologies Inc</t>
  </si>
  <si>
    <t>KEYS</t>
  </si>
  <si>
    <t>Bio-Rad Laboratories Inc</t>
  </si>
  <si>
    <t>BIO</t>
  </si>
  <si>
    <t>Adobe Inc</t>
  </si>
  <si>
    <t>AES Corp/The</t>
  </si>
  <si>
    <t>Molson Coors Beverage Co</t>
  </si>
  <si>
    <t>KLA Corp</t>
  </si>
  <si>
    <t>First Republic Bank/CA</t>
  </si>
  <si>
    <t>FRC</t>
  </si>
  <si>
    <t>Lamb Weston Holdings Inc</t>
  </si>
  <si>
    <t>LW</t>
  </si>
  <si>
    <t>ViacomCBS Inc</t>
  </si>
  <si>
    <t>VIAC</t>
  </si>
  <si>
    <t>Fox Corp</t>
  </si>
  <si>
    <t>A O Smith Corp</t>
  </si>
  <si>
    <t>NortonLifeLock Inc</t>
  </si>
  <si>
    <t>NLOK</t>
  </si>
  <si>
    <t>Zions Bancorp NA</t>
  </si>
  <si>
    <t>Linde PLC</t>
  </si>
  <si>
    <t>LIN</t>
  </si>
  <si>
    <t>Organon &amp; Co</t>
  </si>
  <si>
    <t>OGN</t>
  </si>
  <si>
    <t>STERIS PLC</t>
  </si>
  <si>
    <t>STE</t>
  </si>
  <si>
    <t>Domino's Pizza Inc</t>
  </si>
  <si>
    <t>DPZ</t>
  </si>
  <si>
    <t>NVR Inc</t>
  </si>
  <si>
    <t>NVR</t>
  </si>
  <si>
    <t>Old Dominion Freight Line Inc</t>
  </si>
  <si>
    <t>ODFL</t>
  </si>
  <si>
    <t>Tyler Technologies Inc</t>
  </si>
  <si>
    <t>TYL</t>
  </si>
  <si>
    <t>Jack Henry &amp; Associates Inc</t>
  </si>
  <si>
    <t>JKHY</t>
  </si>
  <si>
    <t>Howmet Aerospace Inc</t>
  </si>
  <si>
    <t>HWM</t>
  </si>
  <si>
    <t>Etsy Inc</t>
  </si>
  <si>
    <t>ETSY</t>
  </si>
  <si>
    <t>Charles River Laboratories International Inc</t>
  </si>
  <si>
    <t>CRL</t>
  </si>
  <si>
    <t>MarketAxess Holdings Inc</t>
  </si>
  <si>
    <t>MKTX</t>
  </si>
  <si>
    <t>Teleflex Inc</t>
  </si>
  <si>
    <t>TFX</t>
  </si>
  <si>
    <t>Allegion plc</t>
  </si>
  <si>
    <t>Trimble Inc</t>
  </si>
  <si>
    <t>TRMB</t>
  </si>
  <si>
    <t>Celanese Corp</t>
  </si>
  <si>
    <t>CE</t>
  </si>
  <si>
    <t>Ingersoll Rand Inc</t>
  </si>
  <si>
    <t>Zebra Technologies Corp</t>
  </si>
  <si>
    <t>ZBRA</t>
  </si>
  <si>
    <t>Live Nation Entertainment Inc</t>
  </si>
  <si>
    <t>LYV</t>
  </si>
  <si>
    <t>APA Corp</t>
  </si>
  <si>
    <t>Leidos Holdings Inc</t>
  </si>
  <si>
    <t>LDOS</t>
  </si>
  <si>
    <t>Fortinet Inc</t>
  </si>
  <si>
    <t>FTNT</t>
  </si>
  <si>
    <t>Westrock Co</t>
  </si>
  <si>
    <t>Westinghouse Air Brake Technologies Corp</t>
  </si>
  <si>
    <t>WAB</t>
  </si>
  <si>
    <t>Pool Corp</t>
  </si>
  <si>
    <t>POOL</t>
  </si>
  <si>
    <t>Diamondback Energy Inc</t>
  </si>
  <si>
    <t>FANG</t>
  </si>
  <si>
    <t>ServiceNow Inc</t>
  </si>
  <si>
    <t>NOW</t>
  </si>
  <si>
    <t>PTC Inc</t>
  </si>
  <si>
    <t>PTC</t>
  </si>
  <si>
    <t>Amcor PLC</t>
  </si>
  <si>
    <t>AMCR</t>
  </si>
  <si>
    <t>T-Mobile US Inc</t>
  </si>
  <si>
    <t>TMUS</t>
  </si>
  <si>
    <t>United Airlines Holdings Inc</t>
  </si>
  <si>
    <t>Seagate Technology Holdings PLC</t>
  </si>
  <si>
    <t>Teradyne Inc</t>
  </si>
  <si>
    <t>TER</t>
  </si>
  <si>
    <t>Tesla Inc</t>
  </si>
  <si>
    <t>TSLA</t>
  </si>
  <si>
    <t>Penn National Gaming Inc</t>
  </si>
  <si>
    <t>PENN</t>
  </si>
  <si>
    <t>Dow Inc</t>
  </si>
  <si>
    <t>DOW</t>
  </si>
  <si>
    <t>Teledyne Technologies Inc</t>
  </si>
  <si>
    <t>TDY</t>
  </si>
  <si>
    <t>Las Vegas Sands Corp</t>
  </si>
  <si>
    <t>LVS</t>
  </si>
  <si>
    <t>MARKET RISK PREMIUM DERIVED FROM ANALYSTS' LONG-TERM GROWTH ESTIMATES</t>
  </si>
  <si>
    <t>[1] Estimated Weighted Average Dividend Yield</t>
  </si>
  <si>
    <t>[2] Estimated Weighted Average Long-Term Growth Rate</t>
  </si>
  <si>
    <t>[3] S&amp;P 500 Estimated Required Market Return</t>
  </si>
  <si>
    <t>[1] Value Line, dated November 4, 2011, November 25, 2011, and December 23, 2011.</t>
  </si>
  <si>
    <t>[2] Value Line, dated November 2, 2012, November 23, 2012, and  December 21, 2012.</t>
  </si>
  <si>
    <t>[3] Value Line, dated November 1, 2013, November 22, 2013, and December 20, 2013.</t>
  </si>
  <si>
    <t>[4] Value Line, dated October 31, 2014, November 21, 2014, and December 19, 2014.</t>
  </si>
  <si>
    <t>[5] Value Line, dated October 30,2015, November 20, 2015, and December 18, 2015.</t>
  </si>
  <si>
    <t>[6] Value Line, dated October 28, 2016, November 18, 2016, and December 16, 2016.</t>
  </si>
  <si>
    <t>[7] Value Line, dated October 27, 2017, November 17, 2017, and December 15, 2017.</t>
  </si>
  <si>
    <t>[8] Value Line, dated October 18, 2018, November 16, 2018, and Decenber 14, 2018.</t>
  </si>
  <si>
    <t>[9] Value Line, dated October 25, 2019, November 15, 2019, and December 13, 2019.</t>
  </si>
  <si>
    <t>[10] Value Line, dated October 23, 2020, November 13, 2020, and December 11, 2020.</t>
  </si>
  <si>
    <t>[11] Average ([1] - [10])</t>
  </si>
  <si>
    <t>HISTORICAL BETA - 2011 - 2020</t>
  </si>
  <si>
    <t>CAPITAL ASSET PRICING MODEL -- CURRENT RISK-FREE RATE &amp; VALUE LINE LT AVERAGE BETA</t>
  </si>
  <si>
    <t>CAPITAL ASSET PRICING MODEL -- NEAR-TERM PROJECTED RISK-FREE RATE &amp; VALUE LINE LT AVERAGE BETA</t>
  </si>
  <si>
    <t>CAPITAL ASSET PRICING MODEL -- LONG-TERM PROJECTED RISK-FREE RATE &amp; VALUE LINE LT BETA</t>
  </si>
  <si>
    <t>Value Line Beta</t>
  </si>
  <si>
    <t>Bloomberg Beta</t>
  </si>
  <si>
    <t>Long-Term Avg. Beta</t>
  </si>
  <si>
    <t>Current 30-day Average Treasury Bond Yield</t>
  </si>
  <si>
    <t>ECAPM</t>
  </si>
  <si>
    <t xml:space="preserve">[7] See notes [4], [5] &amp; [6] </t>
  </si>
  <si>
    <t>[9] Equals Column [7] + Column [8]</t>
  </si>
  <si>
    <t>Average Authorized VI Electric ROE</t>
  </si>
  <si>
    <t>Current 30-day average of 30-year U.S. Treasury bond yield [4]</t>
  </si>
  <si>
    <t>Blue Chip Long-Term Projected Forecast (2023-2027) [6]</t>
  </si>
  <si>
    <t>2018.3</t>
  </si>
  <si>
    <t>2018.4</t>
  </si>
  <si>
    <t>2019.1</t>
  </si>
  <si>
    <t>2019.2</t>
  </si>
  <si>
    <t>2019.3</t>
  </si>
  <si>
    <t>2019.4</t>
  </si>
  <si>
    <t>2020.1</t>
  </si>
  <si>
    <t>2020.2</t>
  </si>
  <si>
    <t>NextEra Energy, Inc.</t>
  </si>
  <si>
    <t>Median Low</t>
  </si>
  <si>
    <t>Median High</t>
  </si>
  <si>
    <t>Moderna Inc</t>
  </si>
  <si>
    <t>MRNA</t>
  </si>
  <si>
    <t>[8] Source: Form 10-Ks for 2020, 2019 &amp; 2018</t>
  </si>
  <si>
    <t>[9] Source: Form 10-Ks for 2020, 2019 &amp; 2018</t>
  </si>
  <si>
    <t>Recommended ROE Range</t>
  </si>
  <si>
    <t>[3] Equals ([1] x (1 + (0.5 x [2]))) + [2]</t>
  </si>
  <si>
    <t>[6] Equals [4] x [5]</t>
  </si>
  <si>
    <t>Risk Premium -- Vertically Integrated Electric Utilities</t>
  </si>
  <si>
    <t>PROXY GROUP SCREENING DATA AND RESULTS</t>
  </si>
  <si>
    <t>Bath &amp; Body Works Inc</t>
  </si>
  <si>
    <t>BBWI</t>
  </si>
  <si>
    <t>Bio-Techne Corp</t>
  </si>
  <si>
    <t>TECH</t>
  </si>
  <si>
    <t>With Exclusions</t>
  </si>
  <si>
    <t>[13]</t>
  </si>
  <si>
    <t>[14]</t>
  </si>
  <si>
    <t>Mean Low</t>
  </si>
  <si>
    <t>Mean High</t>
  </si>
  <si>
    <t xml:space="preserve">Constant Growth DCF - Median </t>
  </si>
  <si>
    <t>Constant Growth DCF - Avg. W/ Excl.</t>
  </si>
  <si>
    <t>[5] Source: S&amp;P Capital IQ Pro</t>
  </si>
  <si>
    <t>[6] Source: S&amp;P Capital IQ Pro</t>
  </si>
  <si>
    <t>[7] Source: S&amp;P Capital IQ Pro</t>
  </si>
  <si>
    <t>All Proxy Group</t>
  </si>
  <si>
    <t>[2] Source: Bloomberg Professional, equals 30-day average as of September 30, 2021</t>
  </si>
  <si>
    <t>[12] - [14] Excludes companies with ROEs less than 7.00%.</t>
  </si>
  <si>
    <t>Recommended ROE</t>
  </si>
  <si>
    <t>Ceridian HCM Holding Inc</t>
  </si>
  <si>
    <t>CDAY</t>
  </si>
  <si>
    <t>Brown &amp; Brown Inc</t>
  </si>
  <si>
    <t>BRO</t>
  </si>
  <si>
    <t>Match Group Inc</t>
  </si>
  <si>
    <t>MTCH</t>
  </si>
  <si>
    <t>K = Rf + 0.25 x (Rm - Rf) + 0.75 x β x (Rm − Rf)</t>
  </si>
  <si>
    <t>[1] Source: Bloomberg Professional, as of September 30, 2021</t>
  </si>
  <si>
    <t>[3] Source: Schedule AEB-6</t>
  </si>
  <si>
    <t>Near-term projected 30-year U.S. Treasury bond yield 
(Q1 2022 - Q1 2023)</t>
  </si>
  <si>
    <t>[1] Source: Blue Chip Financial Forecasts, Vol. 40, No. 10, October 1, 2021, at 2</t>
  </si>
  <si>
    <t>[2] Source: Schedule AEB-5</t>
  </si>
  <si>
    <t>Blue Chip Near-Term Projected Forecast (Q1 2022 - Q1 2023) [5]</t>
  </si>
  <si>
    <t>[1] Source: Regulatory Research Associates, rate cases through September 30, 2021</t>
  </si>
  <si>
    <t>[4] Source: Bloomberg Professional, 30-day average as of September 30, 2021</t>
  </si>
  <si>
    <t>[5] Source: Blue Chip Financial Forecasts, Vol. 40, No. 10, October 1, 2021, at 2</t>
  </si>
  <si>
    <t>[6] Source: Blue Chip Financial Forecasts, Vol. 40, No. 6, June 1, 2021, at 14</t>
  </si>
  <si>
    <t>CAPITAL STRUCTURE ANALYSIS</t>
  </si>
  <si>
    <t>Most Recent 8 Quarters</t>
  </si>
  <si>
    <t>Common</t>
  </si>
  <si>
    <t>Preferred</t>
  </si>
  <si>
    <t>Equity</t>
  </si>
  <si>
    <t>Debt</t>
  </si>
  <si>
    <t>Proxy Group Company</t>
  </si>
  <si>
    <t>Ratio</t>
  </si>
  <si>
    <t>Capitalization</t>
  </si>
  <si>
    <t>The Southern Company</t>
  </si>
  <si>
    <t>Maximum</t>
  </si>
  <si>
    <t>Minimum</t>
  </si>
  <si>
    <t>[1] Ratios are weighted by actual common capital, preferred capital, and long-term debt of the operating subsidiaries.</t>
  </si>
  <si>
    <t xml:space="preserve">[2] Electric operating subsidiaries with data listed as N/A from S&amp;P Capital IQ Pro have been excluded from the analysis.  </t>
  </si>
  <si>
    <t>($ Millions)</t>
  </si>
  <si>
    <t>Cap. Ex. /</t>
  </si>
  <si>
    <t>Net Plant</t>
  </si>
  <si>
    <t>Rank</t>
  </si>
  <si>
    <t>Capital Spending per Share</t>
  </si>
  <si>
    <t>Common Shares Outstanding</t>
  </si>
  <si>
    <t>Capital Expenditures</t>
  </si>
  <si>
    <t>IDACORP, Inc</t>
  </si>
  <si>
    <t xml:space="preserve">MGE Energy, Inc. </t>
  </si>
  <si>
    <t>Proxy Group Median</t>
  </si>
  <si>
    <t xml:space="preserve">[7] Equals (Column [2] + [3] + [4] + [5] + [6]) /  Column [1] </t>
  </si>
  <si>
    <t>Projected CAPEX / 2020 Net Plant</t>
  </si>
  <si>
    <t>For Chart</t>
  </si>
  <si>
    <t>X- Axis</t>
  </si>
  <si>
    <t>2022-2026 CAPITAL EXPENDITURES AS A PERCENT OF 2020 NET PLANT</t>
  </si>
  <si>
    <t>[1] - [6] Value Line July 23, August 13, and September 10, 2021</t>
  </si>
  <si>
    <t>2022-2026</t>
  </si>
  <si>
    <t>Source: Schedule AEB-8 page 1 col. [7]</t>
  </si>
  <si>
    <t>RISK ASSESSMENT</t>
  </si>
  <si>
    <t>Test Year</t>
  </si>
  <si>
    <t>Rate Base</t>
  </si>
  <si>
    <t>Non-Volumetric Rate Design</t>
  </si>
  <si>
    <t>Capital Cost Recovery Mechanism</t>
  </si>
  <si>
    <t>Revenue Decoupling</t>
  </si>
  <si>
    <t>Formula-based rates</t>
  </si>
  <si>
    <t>Straight Fixed-Variable Rate Design</t>
  </si>
  <si>
    <t>Minnesota</t>
  </si>
  <si>
    <t>Electric</t>
  </si>
  <si>
    <t>Fully Forecast</t>
  </si>
  <si>
    <t>Iowa</t>
  </si>
  <si>
    <t>Historical</t>
  </si>
  <si>
    <t>Gas</t>
  </si>
  <si>
    <t>Wisconsin</t>
  </si>
  <si>
    <t>Illinois</t>
  </si>
  <si>
    <t>Year End</t>
  </si>
  <si>
    <t>Partial</t>
  </si>
  <si>
    <t>Missouri</t>
  </si>
  <si>
    <t>Arkansas</t>
  </si>
  <si>
    <t>Indiana</t>
  </si>
  <si>
    <t>Kentucky</t>
  </si>
  <si>
    <t>Louisiana</t>
  </si>
  <si>
    <t>Michigan</t>
  </si>
  <si>
    <t>Ohio</t>
  </si>
  <si>
    <t>Partially Forecast</t>
  </si>
  <si>
    <t>Oklahoma</t>
  </si>
  <si>
    <t>Tennessee</t>
  </si>
  <si>
    <t>Texas</t>
  </si>
  <si>
    <t>Virginia</t>
  </si>
  <si>
    <t>West Virginia</t>
  </si>
  <si>
    <t>Alaska</t>
  </si>
  <si>
    <t>Idaho</t>
  </si>
  <si>
    <t>Full</t>
  </si>
  <si>
    <t>Oregon</t>
  </si>
  <si>
    <t>Washington</t>
  </si>
  <si>
    <t>Florida</t>
  </si>
  <si>
    <t>North Carolina</t>
  </si>
  <si>
    <t>South Carolina</t>
  </si>
  <si>
    <t>Louisiana-NOCC</t>
  </si>
  <si>
    <t>Mississippi</t>
  </si>
  <si>
    <t>Montana</t>
  </si>
  <si>
    <t>Nebraska</t>
  </si>
  <si>
    <t>South Dakota</t>
  </si>
  <si>
    <t>North Dakota</t>
  </si>
  <si>
    <t>Alabama</t>
  </si>
  <si>
    <t>Georgia</t>
  </si>
  <si>
    <t>Colorado</t>
  </si>
  <si>
    <t>New Mexico</t>
  </si>
  <si>
    <t>SFV Rates Design</t>
  </si>
  <si>
    <t>Capital Cost Recovery</t>
  </si>
  <si>
    <t>Proxy Group Average</t>
  </si>
  <si>
    <t>Forecast</t>
  </si>
  <si>
    <t>RDM</t>
  </si>
  <si>
    <t>CCRM</t>
  </si>
  <si>
    <t>[3] Sources: S&amp;P Global Market Intelligence, Regulatory Focus: Adjustment Clauses, dated November 12, 2019. Operating subsidiaries not covered in this report were excluded from this exhibit. NWE Electric MT - Company 2020 Form 10-K. PSCO Electric CO and SO TN - S&amp;P Global Market Intelligence.</t>
  </si>
  <si>
    <t>[4] Sources: Company Form 10-K, Company Tariffs, S&amp;P Global Market Intelligence</t>
  </si>
  <si>
    <t>[5] Sources: Company Form 10-K, Company Tariffs, S&amp;P Global Market Intelligence</t>
  </si>
  <si>
    <t>[6] Equals IF( AND( [3]=No, [4]=No, [5]=No), No, Yes)</t>
  </si>
  <si>
    <t xml:space="preserve">[7] Sources: S&amp;P Global Market Intelligence, Regulatory Focus: Adjustment Clauses, dated November 12, 2019. Operating subsidiaries not covered in this report were excluded from this exhibit. </t>
  </si>
  <si>
    <t>CWIP Allowed in Rate Base or Equivalent</t>
  </si>
  <si>
    <t>Fuel/ Purchased Power</t>
  </si>
  <si>
    <t>[1] Sources: Regulatory Research Associates, effective as of September 30, 2021</t>
  </si>
  <si>
    <t>[2] Sources: Regulatory Research Associates, effective as of September 30, 2021</t>
  </si>
  <si>
    <t>Service</t>
  </si>
  <si>
    <t>Jurisdiction</t>
  </si>
  <si>
    <t>Operating Subsidiary</t>
  </si>
  <si>
    <t>ALLETE (Minnesota Power)</t>
  </si>
  <si>
    <t>Interstate Power &amp; Light Co.</t>
  </si>
  <si>
    <t>Wisconsin Power &amp; Light Co.</t>
  </si>
  <si>
    <t>Ameren Illinois Co.</t>
  </si>
  <si>
    <t>Union Electric Co.</t>
  </si>
  <si>
    <t>N/A</t>
  </si>
  <si>
    <t>Yes - Sharing Band</t>
  </si>
  <si>
    <t>Southwestern Electric Power Co.</t>
  </si>
  <si>
    <t>Indiana Michigan Power Co.</t>
  </si>
  <si>
    <t>Kentucky Power Co.</t>
  </si>
  <si>
    <t>Ohio Power Co.</t>
  </si>
  <si>
    <t>Public Service Co. of Oklahoma</t>
  </si>
  <si>
    <t>Kingsport Power Co.</t>
  </si>
  <si>
    <t>AEP Texas</t>
  </si>
  <si>
    <t>Appalachian Power Co.</t>
  </si>
  <si>
    <t>Appalachian Power Co./Wheeling Power Co.</t>
  </si>
  <si>
    <t>Alaska Electric Light and Power Co.</t>
  </si>
  <si>
    <t>Avista Corp.</t>
  </si>
  <si>
    <t>Duke Energy Florida LLC</t>
  </si>
  <si>
    <t>Duke Energy Indiana LLC</t>
  </si>
  <si>
    <t>Duke Energy Kentucky Inc.</t>
  </si>
  <si>
    <t>Duke Energy Carolinas LLC/Duke Energy Progress LLC</t>
  </si>
  <si>
    <t>Piedmont Natural Gas Co. Inc.</t>
  </si>
  <si>
    <t>Duke Energy Ohio Inc.</t>
  </si>
  <si>
    <t>Entergy Arkansas LLC</t>
  </si>
  <si>
    <t>Entergy New Orleans LLC</t>
  </si>
  <si>
    <t>Entergy Louisiana LLC</t>
  </si>
  <si>
    <t>Entergy Mississippi LLC</t>
  </si>
  <si>
    <t>Entergy Texas Inc.</t>
  </si>
  <si>
    <t>Idaho Power Co.</t>
  </si>
  <si>
    <t>Madison Gas &amp; Electric Co.</t>
  </si>
  <si>
    <t>Florida Power &amp; Light Co.</t>
  </si>
  <si>
    <t>Gulf Power Co.</t>
  </si>
  <si>
    <t>Pivotal Utility Holdings Inc.</t>
  </si>
  <si>
    <t xml:space="preserve">Lone Star Transmission LLC </t>
  </si>
  <si>
    <t>Otter Tail Power Co.</t>
  </si>
  <si>
    <t>Portland General Electric Co.</t>
  </si>
  <si>
    <t>Alabama Power Co.</t>
  </si>
  <si>
    <t xml:space="preserve">Georgia Power Co. </t>
  </si>
  <si>
    <t xml:space="preserve">Atlanta Gas &amp; Light Co. </t>
  </si>
  <si>
    <t>Northern Illinois Gas Co.</t>
  </si>
  <si>
    <t>Mississippi Power Co.</t>
  </si>
  <si>
    <t>Chattanooga Gas Co.</t>
  </si>
  <si>
    <t>Virginia Natural Gas Inc.</t>
  </si>
  <si>
    <t>Public Service Co. of Colorado</t>
  </si>
  <si>
    <t>Northern States Power Co.-Minnesota</t>
  </si>
  <si>
    <t xml:space="preserve">Southwestern Public Service Co. </t>
  </si>
  <si>
    <t>Southwestern Public Service Co.</t>
  </si>
  <si>
    <t>Northern States Power Co.-Wisconsin</t>
  </si>
  <si>
    <t>CWIP in Rate Base</t>
  </si>
  <si>
    <t>Yes / N/A</t>
  </si>
  <si>
    <t>Evergy, Inc.</t>
  </si>
  <si>
    <t>[8] Sources: Regulatory Research Associates, "Regulatory Focus: Construction Work in Progress." April 22, 2013; Regulatory Research Associates, "Regulatory Focus: Missouri Regulatory Review." January 10, 2019. Regulatory Research Associates, "Regulatory Focus: Wisconsin Regulatory Review." August 12, 2020 (Wisconsin's PSC typically authorizes a premium to allow for a rate of return equivalent to a certain CWIP level in rate base).</t>
  </si>
  <si>
    <t>[9] Equals Yes if either [7] or [8] equal Yes</t>
  </si>
  <si>
    <t xml:space="preserve">[10] Sources: S&amp;P Global Market Intelligence, Regulatory Focus: Adjustment Clauses, dated November 12, 2019. Operating subsidiaries not covered in this report were excluded from this exhibit. </t>
  </si>
  <si>
    <t>FIXED COST RECOVERY - RESIDENTIAL RATE CLASS</t>
  </si>
  <si>
    <t>Operation State</t>
  </si>
  <si>
    <t>Operation</t>
  </si>
  <si>
    <t>Customer Charge (per month)</t>
  </si>
  <si>
    <t>Block Structure</t>
  </si>
  <si>
    <t>Source</t>
  </si>
  <si>
    <t/>
  </si>
  <si>
    <t>Minnesota Power</t>
  </si>
  <si>
    <t>Inclining</t>
  </si>
  <si>
    <t>Rate RS</t>
  </si>
  <si>
    <t>Interstate Power &amp; Light Company</t>
  </si>
  <si>
    <t>Flat</t>
  </si>
  <si>
    <t>Electric Residential Service</t>
  </si>
  <si>
    <t>Gas Residential Service</t>
  </si>
  <si>
    <t>Wisconsin Power &amp; Light Company</t>
  </si>
  <si>
    <t>RG-1, Sheet 3.10</t>
  </si>
  <si>
    <t>GG-1, Sheet 22.00</t>
  </si>
  <si>
    <t>Ameren Illinois Company</t>
  </si>
  <si>
    <t>DS-1 (Residential)</t>
  </si>
  <si>
    <t>Rate GDS-1 - Residential Gas Delivery Service</t>
  </si>
  <si>
    <t>Union Electric Company</t>
  </si>
  <si>
    <t>Residential Service Rate, 4th Revised Sheet No. 54</t>
  </si>
  <si>
    <t>Residential Service Rate, 8th Revised Sheet No. 5</t>
  </si>
  <si>
    <t>Southwestern Electric Power Company</t>
  </si>
  <si>
    <t>Residential Service, Sheet No. R-2.1</t>
  </si>
  <si>
    <t>Indiana Michigan Power Company</t>
  </si>
  <si>
    <t>Declining</t>
  </si>
  <si>
    <t>Tariff R.S., Original Sheet No. 4</t>
  </si>
  <si>
    <t>Kentucky Power Company</t>
  </si>
  <si>
    <t>Tariff R.S., 2nd Revised Sheet No. 6-1</t>
  </si>
  <si>
    <t>Residential Service, Sheet No. A-1</t>
  </si>
  <si>
    <t>Tariff RS, Original Sheet No. D-2.00</t>
  </si>
  <si>
    <t>Ohio Power Company</t>
  </si>
  <si>
    <t>Schedule RS, 6th Revised Sheet No. 210-1</t>
  </si>
  <si>
    <t>Public Service Company of Oklahoma</t>
  </si>
  <si>
    <t>Schedule RS, 6th Revised Sheet No. 3-2</t>
  </si>
  <si>
    <t>Kingsport Power Company</t>
  </si>
  <si>
    <t>Tariff R.S., Original Sheet No. 3</t>
  </si>
  <si>
    <t>6.1.1.1.1 Residential Service, pp. 116</t>
  </si>
  <si>
    <t>RS, pp. 11 (Sheet No. IV-1)</t>
  </si>
  <si>
    <t>Appalachian Power Company</t>
  </si>
  <si>
    <t>Schedule R.S., First Revision Sheet No. 4-1</t>
  </si>
  <si>
    <t>Schedule R.S., Original Sheet No. 5-1</t>
  </si>
  <si>
    <t>Alaska Electric Light and Power Company</t>
  </si>
  <si>
    <t>aelp.com/Customer-Service/Rates-Billing/Current-Rates</t>
  </si>
  <si>
    <t>Schedule 1 Residential Service, Sheet 1</t>
  </si>
  <si>
    <t>Schedule 101</t>
  </si>
  <si>
    <t>Schedule 410</t>
  </si>
  <si>
    <t>Schedule 1, Residential Service</t>
  </si>
  <si>
    <t>Schedule 101, General Service</t>
  </si>
  <si>
    <t>Rate Schedule RS-1 Sheet No. 6.120</t>
  </si>
  <si>
    <t>Duke Energy Indiana</t>
  </si>
  <si>
    <t>Rate RS, Sheet No. 6</t>
  </si>
  <si>
    <t>Duke Energy Kentucky</t>
  </si>
  <si>
    <t>Rate RS, Sheet No. 30</t>
  </si>
  <si>
    <t>Duke Energy Carolinas</t>
  </si>
  <si>
    <t>Schedule RS, Leaf No. 11</t>
  </si>
  <si>
    <t>Piedmont Natural Gas Company</t>
  </si>
  <si>
    <t>Docket No. G-9 Sub 790, Rate 101</t>
  </si>
  <si>
    <t>Duke Energy Ohio</t>
  </si>
  <si>
    <t>Rate RS, Sheet No. 30.16</t>
  </si>
  <si>
    <t>Rate RS, Sheet No. 30.18</t>
  </si>
  <si>
    <t>Docket No. 2006-401-G, Rate 201</t>
  </si>
  <si>
    <t>Rate 301</t>
  </si>
  <si>
    <t>Entergy Arkansas</t>
  </si>
  <si>
    <t>Docket No. 18-073-TF, Order No. 2, Sheet No. 1.1</t>
  </si>
  <si>
    <t xml:space="preserve">Entergy New Orleans </t>
  </si>
  <si>
    <t>Schedule RES-25 Page 1.1 (Residential Electric Service)</t>
  </si>
  <si>
    <t>Schedule RGS-15 Page 1.1 (Residential Gas Service)</t>
  </si>
  <si>
    <t>Entergy Louisiana</t>
  </si>
  <si>
    <t>Schedule SGS-G, Page 15.1</t>
  </si>
  <si>
    <t>Rate G-1, Sheet No. 10</t>
  </si>
  <si>
    <t>Entergy Mississippi</t>
  </si>
  <si>
    <t>Rate Schedule RS-38C</t>
  </si>
  <si>
    <t>Entergy Texas</t>
  </si>
  <si>
    <t>Residential Service, Page 2.1</t>
  </si>
  <si>
    <t>Idaho Power</t>
  </si>
  <si>
    <t>Schedule 1, Sheet No. 1-1</t>
  </si>
  <si>
    <t>MGE Energy</t>
  </si>
  <si>
    <t>mge.com/customer-service/for-homes/electric-rates</t>
  </si>
  <si>
    <t>mge.com/customer-service/for-homes/natural-gas-rates</t>
  </si>
  <si>
    <t>Florida Power &amp; Light Company</t>
  </si>
  <si>
    <t>GS-1, No. 8.101</t>
  </si>
  <si>
    <t>Gulf Power</t>
  </si>
  <si>
    <t>Section VI, Sheet 6.3, 35th Revision</t>
  </si>
  <si>
    <t>Florida City Gas</t>
  </si>
  <si>
    <t>Rate RS-1</t>
  </si>
  <si>
    <t>NorthWestern Energy</t>
  </si>
  <si>
    <t>Residential Electric Rate</t>
  </si>
  <si>
    <t>Residential Natural Gas Rate</t>
  </si>
  <si>
    <t>Rate No. 91, Sheet 1</t>
  </si>
  <si>
    <t>Rate No. 10, Sheet No. 1</t>
  </si>
  <si>
    <t>Rate No. 81, Sheet No. 1</t>
  </si>
  <si>
    <t>Otter Tail Power Company</t>
  </si>
  <si>
    <t>Residential Service (29th Revision)</t>
  </si>
  <si>
    <t>Residential Service (19th Revision)</t>
  </si>
  <si>
    <t>Residential Service (4th Revised Sheet No. 1)</t>
  </si>
  <si>
    <t>Schedule 7, Sheet No. 7-1</t>
  </si>
  <si>
    <t>Alabama Power</t>
  </si>
  <si>
    <t>Rate FD</t>
  </si>
  <si>
    <t>Georgia Power</t>
  </si>
  <si>
    <t>Schedule R-24</t>
  </si>
  <si>
    <t>Atlanta Gas Light</t>
  </si>
  <si>
    <t>Residential Delivery Service (R-1)</t>
  </si>
  <si>
    <t>Nicor Gas</t>
  </si>
  <si>
    <t>Rate 1, Sheet No. 10</t>
  </si>
  <si>
    <t>Mississippi Power</t>
  </si>
  <si>
    <t>Rate Schedule R-59</t>
  </si>
  <si>
    <t>Chattanooga Gas Company</t>
  </si>
  <si>
    <t>Rate Schedule R-1, Sheet No. 1</t>
  </si>
  <si>
    <t>Virginia Natural Gas</t>
  </si>
  <si>
    <t>Schedule 1</t>
  </si>
  <si>
    <t>Public Service Company of Colorado</t>
  </si>
  <si>
    <t>Schedule R</t>
  </si>
  <si>
    <t>Northern States Power Company</t>
  </si>
  <si>
    <t>Residential Sheet 5-1</t>
  </si>
  <si>
    <t>Rate 101, Sheet No. 1</t>
  </si>
  <si>
    <t>Southwestern Public Service Company</t>
  </si>
  <si>
    <t>Residential Tariff No. 1018.20</t>
  </si>
  <si>
    <t>Sheet 5-1</t>
  </si>
  <si>
    <t>Rate Code 401, Sheet No. 1</t>
  </si>
  <si>
    <t>Rate Code E01, Sheet No. 1.1</t>
  </si>
  <si>
    <t>Residential Service, Sheet No. IV-3</t>
  </si>
  <si>
    <t>Schedule Rg-1, Sheet No. E 10</t>
  </si>
  <si>
    <t>Schedule Rg-1, Sheet No. G 6</t>
  </si>
  <si>
    <t>Min</t>
  </si>
  <si>
    <t>Total Jurisdictions</t>
  </si>
  <si>
    <t>Proxy Company Totals</t>
  </si>
  <si>
    <t>Max</t>
  </si>
  <si>
    <t>[1] Source: Company Tariffs.</t>
  </si>
  <si>
    <t>[2] Source: Company Tariffs. For seasonal rate design, the peak period rates were used which resulted in summer month rates for electric operations and winter month rates for gas operations.</t>
  </si>
  <si>
    <t xml:space="preserve">[3] Customer Charge calculated as the sum of the customer charge and meter charge. </t>
  </si>
  <si>
    <t>[4] Average Number of Days in a Month =</t>
  </si>
  <si>
    <t>RRA JURISDICTIONAL RANKINGS</t>
  </si>
  <si>
    <t>RRA</t>
  </si>
  <si>
    <t>Ranking Legend</t>
  </si>
  <si>
    <t>Numeric Rank</t>
  </si>
  <si>
    <t>Description</t>
  </si>
  <si>
    <t>Value</t>
  </si>
  <si>
    <t>Below Average / 3</t>
  </si>
  <si>
    <t>Average / 2</t>
  </si>
  <si>
    <t>Below Average / 2</t>
  </si>
  <si>
    <t>Below Average / 1</t>
  </si>
  <si>
    <t>Above Average / 3</t>
  </si>
  <si>
    <t>Average / 3</t>
  </si>
  <si>
    <t>Above Average / 2</t>
  </si>
  <si>
    <t>Average / 1</t>
  </si>
  <si>
    <t>Above Average / 1</t>
  </si>
  <si>
    <t>Duke Energy</t>
  </si>
  <si>
    <t>Entergy</t>
  </si>
  <si>
    <t xml:space="preserve"> </t>
  </si>
  <si>
    <t>Notes</t>
  </si>
  <si>
    <t xml:space="preserve">[2] AA/1= 1, AA/2= 2, AA/3= 3, A/1= 4, A/2= 5, A/3=6, BA/1= 7, BA/2= 8, BA/3= 9 </t>
  </si>
  <si>
    <t>S&amp;P JURISDICTIONAL RANKINGS</t>
  </si>
  <si>
    <t>S&amp;P</t>
  </si>
  <si>
    <t>Highly credit supportive</t>
  </si>
  <si>
    <t>Most credit supportive</t>
  </si>
  <si>
    <t>Very credit supportive</t>
  </si>
  <si>
    <t>More credit supportive</t>
  </si>
  <si>
    <t>Credit supportive</t>
  </si>
  <si>
    <t>Very Credit Supportive</t>
  </si>
  <si>
    <t>[2] Most= 1, Highly= 2, Very= 3, More= 4, Credit Supportive= 5</t>
  </si>
  <si>
    <t>[1] Source: State Regulatory Evaluations, Regulatory Research Associates, as of September 8, 2021.</t>
  </si>
  <si>
    <t>[1] Source: Updated Views on North American Utility Regulatory Jurisdictions, Standard and Poor's Ratings Services, June 29, 2021.</t>
  </si>
  <si>
    <t>Highly Credit Supportive</t>
  </si>
  <si>
    <t>Most Credit Supportive</t>
  </si>
  <si>
    <t>More Credit Supportive</t>
  </si>
  <si>
    <t>Credit Supportive</t>
  </si>
  <si>
    <t>Average / 1 - Average / 2</t>
  </si>
  <si>
    <t>Very credit supportive / Highly credit supportive</t>
  </si>
  <si>
    <t>Constant Growth DCF - Average w/ exclusions</t>
  </si>
  <si>
    <t>Constant Growth DCF - Median</t>
  </si>
  <si>
    <t>[1] Constant Growth DCF analysis - Average w/ Exclusions represents the DCF results excluding the results for individual companies that did not meet the minimum threshold of 7 percent.</t>
  </si>
  <si>
    <t>Shares</t>
  </si>
  <si>
    <t>Market</t>
  </si>
  <si>
    <t>Outst'g</t>
  </si>
  <si>
    <t>Price</t>
  </si>
  <si>
    <t>[1] Equals sum of Col. [9]</t>
  </si>
  <si>
    <t>[2] Equals sum of Col. [11]</t>
  </si>
  <si>
    <t>[4] Source: Bloomberg Professional as of September 30, 2021</t>
  </si>
  <si>
    <t>[5] Source: Bloomberg Professional as of September 30, 2021</t>
  </si>
  <si>
    <t>[8] Source: Bloomberg Professional, as of September 30, 2021</t>
  </si>
  <si>
    <t>[9] Equals [7] x [8]</t>
  </si>
  <si>
    <t>Value Line</t>
  </si>
  <si>
    <t>[10] Source: Value Line, as of September 30, 2021</t>
  </si>
  <si>
    <t>[11] Equals [7] x [10]</t>
  </si>
  <si>
    <r>
      <t xml:space="preserve">[7] Equals weight in S&amp;P 500 based on market capitalization [6] if Growth Rate &gt;0% and </t>
    </r>
    <r>
      <rPr>
        <sz val="10"/>
        <color indexed="8"/>
        <rFont val="Calibri"/>
        <family val="2"/>
      </rPr>
      <t>≤</t>
    </r>
    <r>
      <rPr>
        <sz val="10"/>
        <color indexed="8"/>
        <rFont val="Arial"/>
        <family val="2"/>
      </rPr>
      <t>20%</t>
    </r>
  </si>
  <si>
    <t>2022-26</t>
  </si>
  <si>
    <t xml:space="preserve">Capitalization  </t>
  </si>
  <si>
    <t>($ in 000's)</t>
  </si>
  <si>
    <t xml:space="preserve"> REQUIRED </t>
  </si>
  <si>
    <t xml:space="preserve"> WEIGHTED </t>
  </si>
  <si>
    <t>CAPITAL COMPONENT</t>
  </si>
  <si>
    <t xml:space="preserve">  AMOUNT</t>
  </si>
  <si>
    <t>PERCENT</t>
  </si>
  <si>
    <t xml:space="preserve">  RETURN</t>
  </si>
  <si>
    <t xml:space="preserve"> RETURN</t>
  </si>
  <si>
    <t xml:space="preserve">Note 1:  Includes amounts classified as current liabilities </t>
  </si>
  <si>
    <t>[a]</t>
  </si>
  <si>
    <t>[b]</t>
  </si>
  <si>
    <t>[c]</t>
  </si>
  <si>
    <t>[d]</t>
  </si>
  <si>
    <t>[e]</t>
  </si>
  <si>
    <t>[f]</t>
  </si>
  <si>
    <t>[g]</t>
  </si>
  <si>
    <t>[h]</t>
  </si>
  <si>
    <t>[i]</t>
  </si>
  <si>
    <t>[j]</t>
  </si>
  <si>
    <t>Line</t>
  </si>
  <si>
    <t>Intial
Offering</t>
  </si>
  <si>
    <t>Date of
Offering</t>
  </si>
  <si>
    <t>Date of
Maturity</t>
  </si>
  <si>
    <t>Price to
Public</t>
  </si>
  <si>
    <t>Coupon</t>
  </si>
  <si>
    <t>Yield to 
Maturity</t>
  </si>
  <si>
    <t>Net Premium,
Discount &amp;
Expense</t>
  </si>
  <si>
    <t>Annual Cost
of Long-Term
Debt Capital</t>
  </si>
  <si>
    <t>Other Long-Term Debt</t>
  </si>
  <si>
    <t>Miscellaneous loss on reacquired debt</t>
  </si>
  <si>
    <t>COST OF DEBT ANALYSIS</t>
  </si>
  <si>
    <t>Initial
Offering</t>
  </si>
  <si>
    <t>Years to Maturity</t>
  </si>
  <si>
    <t>Moody's A Util. Bonds</t>
  </si>
  <si>
    <t>Moody's Baa Util. Bonds</t>
  </si>
  <si>
    <t>Weighted Average</t>
  </si>
  <si>
    <t>[1] Source: Company Provided Data</t>
  </si>
  <si>
    <t>30-DAY CONSTANT GROWTH DCF -- EVERGY MISSOURI WEST</t>
  </si>
  <si>
    <t>90-DAY CONSTANT GROWTH DCF -- EVERGY MISSOURI WEST</t>
  </si>
  <si>
    <t>180-DAY CONSTANT GROWTH DCF -- EVERGY MISSOURI WEST</t>
  </si>
  <si>
    <t>Evergy Missouri West</t>
  </si>
  <si>
    <t>Capital Expenditures [8]</t>
  </si>
  <si>
    <t>Net Electric Plant in Service [9]</t>
  </si>
  <si>
    <t>[8] - [9] Data provided by Evergy Missouri West.</t>
  </si>
  <si>
    <t>Evergy Missouri West CapEx Total (2022-2026)</t>
  </si>
  <si>
    <t>Evergy Missouri West CapEx Annual Average</t>
  </si>
  <si>
    <t>Evergy Missouri West as % Proxy Group Median</t>
  </si>
  <si>
    <t>Evergy Missouri West/Proxy Group</t>
  </si>
  <si>
    <t xml:space="preserve">COMPARISON OF EVERGY MISSOURI WEST AND PROXY GROUP COMPANIES  </t>
  </si>
  <si>
    <t>Evergy Missouri West [11]</t>
  </si>
  <si>
    <t>[11] Data provided by Evergy Missouri West.</t>
  </si>
  <si>
    <t>Schedule R, P.S.C. MO. No. 1, Original Sheet No. 146</t>
  </si>
  <si>
    <t>COMPARISON OF EVERGY MISSOURI WEST AND PROXY GROUP COMPANIES</t>
  </si>
  <si>
    <t>EVERGY MISSOURI WEST</t>
  </si>
  <si>
    <t>Weighted Average Cost of Long-Term Debt Capital</t>
  </si>
  <si>
    <t>May, 31, 2022 (Projected)</t>
  </si>
  <si>
    <t>Net Proceeds
to Company (a)</t>
  </si>
  <si>
    <t>Long-Term
Debt Capital
Outstanding (c)</t>
  </si>
  <si>
    <t>Unsecured Notes</t>
  </si>
  <si>
    <t>GMO 1993 7.33% SJLP Medium Term Notes</t>
  </si>
  <si>
    <t>GMO 1993 7.17% SJLP Medium Term Notes</t>
  </si>
  <si>
    <t>GMO 1999 8.27% Senior Notes</t>
  </si>
  <si>
    <t xml:space="preserve">GMO Intercompany Debt - 2012 5.292% Senior Notes </t>
  </si>
  <si>
    <t>GMO 2013 Senior Notes Series A 3.49% due 2025</t>
  </si>
  <si>
    <t>GMO 2013 Senior Notes Series B 4.06% due 2033</t>
  </si>
  <si>
    <t>GMO 2013 Senior Notes Series C 4.74% due 2043</t>
  </si>
  <si>
    <t>GMO 2019 3.74% Senior Notes</t>
  </si>
  <si>
    <t>2021 Senior Notes Series A 2.86% due 2031</t>
  </si>
  <si>
    <t>2021 Senior Notes Series B 3.01% due 2033</t>
  </si>
  <si>
    <t>2021 Senior Notes Series C 3.21% due 2036</t>
  </si>
  <si>
    <t>(b)</t>
  </si>
  <si>
    <t>Total Evergy Missouri West Long-Term Debt Capital</t>
  </si>
  <si>
    <t>(d)</t>
  </si>
  <si>
    <t>Evergy Missouri West Weighted Avg. Cost of Long-Term Debt Capital</t>
  </si>
  <si>
    <t>(a) Includes adjustments for losses on reacquired debt (call premium and unamortized debt expenses) associated with replaced issues.</t>
  </si>
  <si>
    <t>(b) Annualized cost for loss on reacquired debt for issues not specifically refinanced.</t>
  </si>
  <si>
    <t>(c) Represents debt balances on a consolidated basis.</t>
  </si>
  <si>
    <t>(d) Principle &amp; Cost of debt associated with Current Maturities not included.</t>
  </si>
  <si>
    <t>Missouri West Long-Term Debt [1]</t>
  </si>
  <si>
    <t>Missouri West Common Equity</t>
  </si>
  <si>
    <t>EVERGY MISSOURI WEST LONG TERM DEBT ISSUANCES COMPARED TO MOODY'S A-RATED AND BAA-RATED UTILITY BOND INDICES</t>
  </si>
  <si>
    <t>2022 Senior Note</t>
  </si>
  <si>
    <t>Projected May 31, 2022</t>
  </si>
  <si>
    <t>September 30, 2021 Actual</t>
  </si>
  <si>
    <t>Note 1:  Excludes unamortized debt expenses and discounts. Includes current maturities of long-term debt.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</si>
</sst>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[&quot;#&quot;]&quot;"/>
    <numFmt numFmtId="166" formatCode="_(* #,##0_);_(* \(#,##0\);_(* &quot;-&quot;??_);_(@_)"/>
    <numFmt numFmtId="167" formatCode="_(&quot;$&quot;* #,##0.00000_);_(&quot;$&quot;* \(#,##0.00000\);_(&quot;$&quot;* &quot;-&quot;?????_);_(@_)"/>
    <numFmt numFmtId="168" formatCode="0.00_);\(0.00\)"/>
    <numFmt numFmtId="169" formatCode="&quot;$&quot;* #,##0_);&quot;$&quot;* \(#,##0\)"/>
    <numFmt numFmtId="170" formatCode="_(* #,##0.00000_);_(* \(#,##0.00000\);_(* &quot;-&quot;?????_);_(@_)"/>
    <numFmt numFmtId="171" formatCode="0.00000%"/>
    <numFmt numFmtId="172" formatCode="0.0000"/>
    <numFmt numFmtId="173" formatCode="0.0"/>
    <numFmt numFmtId="174" formatCode="General_)"/>
    <numFmt numFmtId="175" formatCode="_(* #,##0.000000_);_(* \(#,##0.000000\);_(* &quot;-&quot;??_);_(@_)"/>
    <numFmt numFmtId="176" formatCode="_(* #,##0.0000_);_(* \(#,##0.0000\);_(* &quot;-&quot;??_);_(@_)"/>
    <numFmt numFmtId="177" formatCode="_(* #,##0.00000_);_(* \(#,##0.00000\);_(* &quot;-&quot;??_);_(@_)"/>
    <numFmt numFmtId="178" formatCode="&quot;$&quot;#,##0.0"/>
    <numFmt numFmtId="179" formatCode="0.0%"/>
    <numFmt numFmtId="180" formatCode="_(&quot;$&quot;* #,##0_);_(&quot;$&quot;* \(#,##0\);_(&quot;$&quot;* &quot;-&quot;??_);_(@_)"/>
    <numFmt numFmtId="181" formatCode="0_)"/>
    <numFmt numFmtId="182" formatCode="[$-409]mmmm\ d\,\ yyyy;@"/>
    <numFmt numFmtId="183" formatCode="0.0000%"/>
    <numFmt numFmtId="184" formatCode="mmmm\ d\,\ yyyy"/>
    <numFmt numFmtId="185" formatCode="mm/dd/yyyy"/>
    <numFmt numFmtId="186" formatCode="[$$-409]#,##0"/>
    <numFmt numFmtId="187" formatCode="0.000%"/>
    <numFmt numFmtId="188" formatCode="&quot;$&quot;#,##0"/>
  </numFmts>
  <fonts count="12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FF"/>
      <name val="Arial"/>
      <family val="2"/>
    </font>
    <font>
      <sz val="10"/>
      <color indexed="9"/>
      <name val="Arial"/>
      <family val="2"/>
    </font>
    <font>
      <sz val="10"/>
      <color rgb="FFFF6600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1"/>
      <color theme="1"/>
      <name val="Calibri"/>
      <family val="2"/>
    </font>
    <font>
      <sz val="12"/>
      <name val="Arial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10"/>
      <color theme="1"/>
      <name val="Ariel"/>
      <family val="2"/>
    </font>
    <font>
      <sz val="12"/>
      <name val="Tms Rmn"/>
    </font>
    <font>
      <sz val="24"/>
      <name val="Arial"/>
      <family val="2"/>
    </font>
    <font>
      <sz val="10"/>
      <name val="Helv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rgb="FF660066"/>
      <name val="Arial"/>
      <family val="2"/>
    </font>
    <font>
      <b/>
      <sz val="11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.5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indexed="62"/>
      <name val="Arial"/>
      <family val="2"/>
    </font>
    <font>
      <b/>
      <sz val="12"/>
      <name val="Tms Rmn"/>
    </font>
    <font>
      <sz val="8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Calibri"/>
      <family val="2"/>
      <scheme val="minor"/>
    </font>
    <font>
      <sz val="11"/>
      <color theme="1"/>
      <name val="Arial"/>
      <family val="2"/>
    </font>
    <font>
      <sz val="12"/>
      <name val="Arial MT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9.75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12"/>
      <name val="MS Sans Serif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b/>
      <sz val="10"/>
      <color indexed="12"/>
      <name val="MS Sans Serif"/>
      <family val="2"/>
    </font>
    <font>
      <u/>
      <sz val="10"/>
      <name val="Arial"/>
      <family val="2"/>
    </font>
    <font>
      <sz val="8"/>
      <color indexed="8"/>
      <name val="Arial"/>
      <family val="2"/>
    </font>
    <font>
      <sz val="12"/>
      <color indexed="13"/>
      <name val="Tms Rmn"/>
    </font>
    <font>
      <b/>
      <sz val="18"/>
      <color indexed="56"/>
      <name val="Cambria"/>
      <family val="2"/>
    </font>
    <font>
      <b/>
      <sz val="14"/>
      <color indexed="56"/>
      <name val="Arial"/>
      <family val="2"/>
    </font>
    <font>
      <b/>
      <sz val="10"/>
      <color indexed="8"/>
      <name val="Arial"/>
      <family val="2"/>
    </font>
    <font>
      <sz val="12"/>
      <color indexed="8"/>
      <name val="Arial MT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1"/>
      <color rgb="FF000000"/>
      <name val="Arial"/>
      <family val="2"/>
    </font>
    <font>
      <vertAlign val="superscript"/>
      <sz val="11"/>
      <name val="Arial"/>
      <family val="2"/>
    </font>
    <font>
      <u/>
      <sz val="10"/>
      <color theme="1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0"/>
      <color indexed="8"/>
      <name val="Calibri"/>
      <family val="2"/>
    </font>
    <font>
      <sz val="12"/>
      <name val="Helv"/>
    </font>
    <font>
      <sz val="10"/>
      <color indexed="12"/>
      <name val="Arial"/>
      <family val="2"/>
    </font>
    <font>
      <vertAlign val="superscript"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tted">
        <color indexed="12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428">
    <xf numFmtId="0" fontId="0" fillId="0" borderId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5" fillId="0" borderId="0"/>
    <xf numFmtId="0" fontId="31" fillId="0" borderId="0"/>
    <xf numFmtId="9" fontId="2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9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5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42" fontId="29" fillId="0" borderId="0" applyFill="0" applyBorder="0" applyProtection="0">
      <alignment horizontal="left"/>
    </xf>
    <xf numFmtId="42" fontId="51" fillId="0" borderId="0" applyFill="0" applyBorder="0" applyAlignment="0" applyProtection="0"/>
    <xf numFmtId="44" fontId="31" fillId="0" borderId="0">
      <alignment horizontal="left"/>
    </xf>
    <xf numFmtId="167" fontId="29" fillId="0" borderId="16" applyBorder="0">
      <alignment horizontal="center"/>
    </xf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3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8" fillId="3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8" fillId="35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8" fillId="3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8" fillId="37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8" fillId="3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8" fillId="39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40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8" fillId="4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8" fillId="36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8" fillId="39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8" fillId="4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2" fillId="43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2" fillId="4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2" fillId="41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2" fillId="44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2" fillId="45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2" fillId="46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2" fillId="47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2" fillId="4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2" fillId="49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2" fillId="44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2" fillId="45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2" fillId="50" borderId="0" applyNumberFormat="0" applyBorder="0" applyAlignment="0" applyProtection="0"/>
    <xf numFmtId="43" fontId="31" fillId="0" borderId="0">
      <alignment horizontal="left"/>
    </xf>
    <xf numFmtId="168" fontId="31" fillId="0" borderId="0">
      <alignment horizontal="left"/>
    </xf>
    <xf numFmtId="37" fontId="29" fillId="0" borderId="0" applyNumberFormat="0" applyBorder="0" applyAlignment="0"/>
    <xf numFmtId="38" fontId="53" fillId="0" borderId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4" fillId="34" borderId="0" applyNumberFormat="0" applyBorder="0" applyAlignment="0" applyProtection="0"/>
    <xf numFmtId="0" fontId="44" fillId="6" borderId="10" applyNumberFormat="0" applyAlignment="0" applyProtection="0"/>
    <xf numFmtId="0" fontId="44" fillId="6" borderId="10" applyNumberFormat="0" applyAlignment="0" applyProtection="0"/>
    <xf numFmtId="0" fontId="44" fillId="6" borderId="10" applyNumberFormat="0" applyAlignment="0" applyProtection="0"/>
    <xf numFmtId="0" fontId="44" fillId="6" borderId="10" applyNumberFormat="0" applyAlignment="0" applyProtection="0"/>
    <xf numFmtId="0" fontId="55" fillId="51" borderId="17" applyNumberFormat="0" applyAlignment="0" applyProtection="0"/>
    <xf numFmtId="0" fontId="55" fillId="51" borderId="17" applyNumberFormat="0" applyAlignment="0" applyProtection="0"/>
    <xf numFmtId="0" fontId="46" fillId="7" borderId="13" applyNumberFormat="0" applyAlignment="0" applyProtection="0"/>
    <xf numFmtId="0" fontId="46" fillId="7" borderId="13" applyNumberFormat="0" applyAlignment="0" applyProtection="0"/>
    <xf numFmtId="0" fontId="46" fillId="7" borderId="13" applyNumberFormat="0" applyAlignment="0" applyProtection="0"/>
    <xf numFmtId="0" fontId="46" fillId="7" borderId="13" applyNumberFormat="0" applyAlignment="0" applyProtection="0"/>
    <xf numFmtId="0" fontId="56" fillId="52" borderId="18" applyNumberFormat="0" applyAlignment="0" applyProtection="0"/>
    <xf numFmtId="37" fontId="31" fillId="0" borderId="0">
      <alignment horizontal="center"/>
    </xf>
    <xf numFmtId="37" fontId="29" fillId="0" borderId="0" applyNumberFormat="0" applyFill="0" applyBorder="0" applyProtection="0">
      <alignment horizontal="centerContinuous"/>
    </xf>
    <xf numFmtId="37" fontId="31" fillId="0" borderId="19">
      <alignment horizontal="center"/>
    </xf>
    <xf numFmtId="37" fontId="31" fillId="0" borderId="19">
      <alignment horizontal="center"/>
    </xf>
    <xf numFmtId="0" fontId="57" fillId="53" borderId="0" applyAlignment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2" fillId="0" borderId="0" applyFont="0" applyFill="0" applyBorder="0" applyAlignment="0" applyProtection="0"/>
    <xf numFmtId="3" fontId="29" fillId="0" borderId="0" applyFont="0" applyFill="0" applyBorder="0" applyAlignment="0" applyProtection="0"/>
    <xf numFmtId="37" fontId="29" fillId="0" borderId="0" applyFill="0" applyBorder="0" applyAlignment="0" applyProtection="0"/>
    <xf numFmtId="0" fontId="29" fillId="0" borderId="0" applyNumberFormat="0" applyFill="0" applyBorder="0" applyAlignment="0" applyProtection="0"/>
    <xf numFmtId="4" fontId="63" fillId="0" borderId="2" applyFill="0" applyProtection="0">
      <alignment horizontal="center" vertical="center" wrapText="1"/>
    </xf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1" fontId="29" fillId="0" borderId="0" applyFill="0" applyBorder="0" applyAlignment="0" applyProtection="0"/>
    <xf numFmtId="42" fontId="29" fillId="0" borderId="3"/>
    <xf numFmtId="42" fontId="29" fillId="0" borderId="3"/>
    <xf numFmtId="43" fontId="29" fillId="0" borderId="0" applyBorder="0">
      <alignment horizontal="left"/>
    </xf>
    <xf numFmtId="5" fontId="29" fillId="0" borderId="0" applyFill="0" applyBorder="0" applyAlignment="0" applyProtection="0"/>
    <xf numFmtId="0" fontId="65" fillId="0" borderId="0"/>
    <xf numFmtId="0" fontId="65" fillId="0" borderId="0"/>
    <xf numFmtId="0" fontId="65" fillId="0" borderId="20"/>
    <xf numFmtId="0" fontId="29" fillId="0" borderId="0" applyFont="0" applyFill="0" applyBorder="0" applyAlignment="0" applyProtection="0"/>
    <xf numFmtId="169" fontId="29" fillId="0" borderId="0"/>
    <xf numFmtId="7" fontId="66" fillId="0" borderId="21"/>
    <xf numFmtId="7" fontId="66" fillId="0" borderId="21"/>
    <xf numFmtId="7" fontId="66" fillId="0" borderId="21"/>
    <xf numFmtId="7" fontId="66" fillId="0" borderId="21"/>
    <xf numFmtId="4" fontId="67" fillId="0" borderId="0" applyFont="0" applyBorder="0">
      <alignment horizontal="justify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2" fontId="29" fillId="0" borderId="0" applyFont="0" applyFill="0" applyBorder="0" applyAlignment="0" applyProtection="0"/>
    <xf numFmtId="38" fontId="51" fillId="0" borderId="0"/>
    <xf numFmtId="170" fontId="29" fillId="0" borderId="0">
      <alignment horizontal="center"/>
    </xf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69" fillId="35" borderId="0" applyNumberFormat="0" applyBorder="0" applyAlignment="0" applyProtection="0"/>
    <xf numFmtId="38" fontId="70" fillId="0" borderId="0"/>
    <xf numFmtId="49" fontId="71" fillId="0" borderId="0" applyNumberFormat="0" applyFill="0" applyBorder="0" applyProtection="0">
      <alignment horizontal="centerContinuous"/>
    </xf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72" fillId="0" borderId="22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73" fillId="0" borderId="23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74" fillId="0" borderId="24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59" fillId="54" borderId="0"/>
    <xf numFmtId="0" fontId="59" fillId="54" borderId="0"/>
    <xf numFmtId="0" fontId="42" fillId="5" borderId="10" applyNumberFormat="0" applyAlignment="0" applyProtection="0"/>
    <xf numFmtId="0" fontId="42" fillId="5" borderId="10" applyNumberFormat="0" applyAlignment="0" applyProtection="0"/>
    <xf numFmtId="0" fontId="42" fillId="5" borderId="10" applyNumberFormat="0" applyAlignment="0" applyProtection="0"/>
    <xf numFmtId="0" fontId="42" fillId="5" borderId="10" applyNumberFormat="0" applyAlignment="0" applyProtection="0"/>
    <xf numFmtId="0" fontId="78" fillId="38" borderId="17" applyNumberFormat="0" applyAlignment="0" applyProtection="0"/>
    <xf numFmtId="0" fontId="78" fillId="38" borderId="17" applyNumberFormat="0" applyAlignment="0" applyProtection="0"/>
    <xf numFmtId="0" fontId="79" fillId="55" borderId="20"/>
    <xf numFmtId="37" fontId="80" fillId="0" borderId="0" applyBorder="0" applyAlignment="0" applyProtection="0"/>
    <xf numFmtId="0" fontId="80" fillId="56" borderId="0"/>
    <xf numFmtId="41" fontId="51" fillId="0" borderId="0" applyFill="0" applyBorder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81" fillId="0" borderId="25" applyNumberFormat="0" applyFill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82" fillId="57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9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1" fillId="0" borderId="0"/>
    <xf numFmtId="0" fontId="60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3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3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8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61" fillId="0" borderId="0"/>
    <xf numFmtId="0" fontId="29" fillId="0" borderId="0"/>
    <xf numFmtId="0" fontId="29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64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31" fillId="0" borderId="0"/>
    <xf numFmtId="0" fontId="29" fillId="0" borderId="0" applyNumberFormat="0" applyFill="0" applyBorder="0" applyAlignment="0" applyProtection="0"/>
    <xf numFmtId="0" fontId="21" fillId="0" borderId="0"/>
    <xf numFmtId="0" fontId="21" fillId="0" borderId="0"/>
    <xf numFmtId="0" fontId="84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171" fontId="29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1" fillId="0" borderId="0"/>
    <xf numFmtId="0" fontId="60" fillId="0" borderId="0"/>
    <xf numFmtId="0" fontId="31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 applyNumberFormat="0" applyFill="0" applyBorder="0" applyAlignment="0" applyProtection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5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9" fillId="0" borderId="0"/>
    <xf numFmtId="0" fontId="29" fillId="0" borderId="0"/>
    <xf numFmtId="0" fontId="3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9" fillId="0" borderId="0"/>
    <xf numFmtId="0" fontId="85" fillId="0" borderId="0"/>
    <xf numFmtId="0" fontId="85" fillId="0" borderId="0"/>
    <xf numFmtId="0" fontId="3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37" fontId="29" fillId="0" borderId="0" applyFill="0" applyBorder="0" applyAlignment="0" applyProtection="0"/>
    <xf numFmtId="37" fontId="29" fillId="0" borderId="0" applyFill="0" applyBorder="0" applyProtection="0"/>
    <xf numFmtId="37" fontId="29" fillId="0" borderId="0" applyBorder="0" applyAlignment="0" applyProtection="0"/>
    <xf numFmtId="0" fontId="58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9" fillId="58" borderId="26" applyNumberFormat="0" applyFont="0" applyAlignment="0" applyProtection="0"/>
    <xf numFmtId="0" fontId="43" fillId="6" borderId="11" applyNumberFormat="0" applyAlignment="0" applyProtection="0"/>
    <xf numFmtId="0" fontId="43" fillId="6" borderId="11" applyNumberFormat="0" applyAlignment="0" applyProtection="0"/>
    <xf numFmtId="0" fontId="43" fillId="6" borderId="11" applyNumberFormat="0" applyAlignment="0" applyProtection="0"/>
    <xf numFmtId="0" fontId="43" fillId="6" borderId="11" applyNumberFormat="0" applyAlignment="0" applyProtection="0"/>
    <xf numFmtId="0" fontId="86" fillId="51" borderId="27" applyNumberFormat="0" applyAlignment="0" applyProtection="0"/>
    <xf numFmtId="0" fontId="86" fillId="51" borderId="27" applyNumberFormat="0" applyAlignment="0" applyProtection="0"/>
    <xf numFmtId="40" fontId="87" fillId="54" borderId="0">
      <alignment horizontal="right"/>
    </xf>
    <xf numFmtId="0" fontId="88" fillId="54" borderId="0">
      <alignment horizontal="right"/>
    </xf>
    <xf numFmtId="0" fontId="89" fillId="54" borderId="28"/>
    <xf numFmtId="0" fontId="89" fillId="0" borderId="0" applyBorder="0">
      <alignment horizontal="centerContinuous"/>
    </xf>
    <xf numFmtId="0" fontId="90" fillId="0" borderId="0" applyBorder="0">
      <alignment horizontal="centerContinuous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63" fillId="0" borderId="2" applyFill="0" applyProtection="0">
      <alignment horizontal="center" vertical="center"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0" fillId="0" borderId="0" applyFont="0" applyFill="0" applyBorder="0" applyAlignment="0" applyProtection="0"/>
    <xf numFmtId="37" fontId="80" fillId="0" borderId="0" applyNumberFormat="0" applyBorder="0" applyAlignment="0"/>
    <xf numFmtId="0" fontId="92" fillId="0" borderId="0" applyNumberFormat="0" applyFont="0" applyFill="0" applyBorder="0" applyAlignment="0" applyProtection="0">
      <alignment horizontal="left"/>
    </xf>
    <xf numFmtId="15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0" fontId="93" fillId="0" borderId="2">
      <alignment horizontal="center"/>
    </xf>
    <xf numFmtId="3" fontId="92" fillId="0" borderId="0" applyFont="0" applyFill="0" applyBorder="0" applyAlignment="0" applyProtection="0"/>
    <xf numFmtId="0" fontId="92" fillId="59" borderId="0" applyNumberFormat="0" applyFont="0" applyBorder="0" applyAlignment="0" applyProtection="0"/>
    <xf numFmtId="0" fontId="94" fillId="0" borderId="29"/>
    <xf numFmtId="0" fontId="65" fillId="0" borderId="0"/>
    <xf numFmtId="0" fontId="65" fillId="0" borderId="0"/>
    <xf numFmtId="49" fontId="29" fillId="0" borderId="0">
      <alignment horizontal="left" wrapText="1"/>
    </xf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>
      <alignment wrapText="1"/>
    </xf>
    <xf numFmtId="0" fontId="56" fillId="61" borderId="0" applyNumberFormat="0" applyBorder="0" applyAlignment="0" applyProtection="0"/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99" fillId="0" borderId="30"/>
    <xf numFmtId="0" fontId="65" fillId="0" borderId="20"/>
    <xf numFmtId="0" fontId="65" fillId="0" borderId="20"/>
    <xf numFmtId="37" fontId="100" fillId="0" borderId="0">
      <alignment horizontal="left"/>
    </xf>
    <xf numFmtId="37" fontId="29" fillId="0" borderId="0">
      <alignment horizontal="left" indent="1"/>
    </xf>
    <xf numFmtId="37" fontId="29" fillId="0" borderId="0">
      <alignment horizontal="left" indent="2"/>
    </xf>
    <xf numFmtId="37" fontId="29" fillId="0" borderId="0">
      <alignment horizontal="left" indent="3"/>
    </xf>
    <xf numFmtId="37" fontId="100" fillId="0" borderId="0">
      <alignment horizontal="left"/>
    </xf>
    <xf numFmtId="37" fontId="100" fillId="0" borderId="0">
      <alignment horizontal="left" indent="1"/>
    </xf>
    <xf numFmtId="49" fontId="31" fillId="0" borderId="0">
      <alignment horizontal="left" vertical="center" wrapText="1" indent="1"/>
    </xf>
    <xf numFmtId="0" fontId="101" fillId="0" borderId="0" applyAlignment="0"/>
    <xf numFmtId="0" fontId="29" fillId="0" borderId="0"/>
    <xf numFmtId="0" fontId="102" fillId="63" borderId="0"/>
    <xf numFmtId="0" fontId="102" fillId="63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>
      <alignment horizontal="left" vertical="center"/>
    </xf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105" fillId="0" borderId="31" applyNumberFormat="0" applyFill="0" applyAlignment="0" applyProtection="0"/>
    <xf numFmtId="0" fontId="105" fillId="0" borderId="31" applyNumberFormat="0" applyFill="0" applyAlignment="0" applyProtection="0"/>
    <xf numFmtId="0" fontId="79" fillId="0" borderId="32"/>
    <xf numFmtId="0" fontId="79" fillId="0" borderId="32"/>
    <xf numFmtId="0" fontId="79" fillId="0" borderId="20"/>
    <xf numFmtId="0" fontId="79" fillId="0" borderId="20"/>
    <xf numFmtId="174" fontId="106" fillId="0" borderId="0"/>
    <xf numFmtId="39" fontId="66" fillId="0" borderId="33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0" fontId="31" fillId="0" borderId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9" fontId="11" fillId="0" borderId="0" applyFont="0" applyFill="0" applyBorder="0" applyAlignment="0" applyProtection="0"/>
    <xf numFmtId="0" fontId="109" fillId="0" borderId="0"/>
    <xf numFmtId="0" fontId="29" fillId="0" borderId="0"/>
    <xf numFmtId="0" fontId="31" fillId="0" borderId="0"/>
    <xf numFmtId="0" fontId="31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31" fillId="0" borderId="0"/>
    <xf numFmtId="0" fontId="3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7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181" fontId="122" fillId="0" borderId="0"/>
    <xf numFmtId="9" fontId="1" fillId="0" borderId="0" applyFont="0" applyFill="0" applyBorder="0" applyAlignment="0" applyProtection="0"/>
    <xf numFmtId="0" fontId="1" fillId="0" borderId="0"/>
    <xf numFmtId="0" fontId="126" fillId="0" borderId="0"/>
  </cellStyleXfs>
  <cellXfs count="532">
    <xf numFmtId="0" fontId="0" fillId="0" borderId="0" xfId="0"/>
    <xf numFmtId="0" fontId="0" fillId="0" borderId="0" xfId="0" applyFill="1" applyBorder="1"/>
    <xf numFmtId="0" fontId="28" fillId="0" borderId="0" xfId="0" applyFont="1" applyAlignment="1">
      <alignment horizontal="centerContinuous"/>
    </xf>
    <xf numFmtId="0" fontId="28" fillId="0" borderId="0" xfId="0" applyFont="1"/>
    <xf numFmtId="0" fontId="0" fillId="0" borderId="0" xfId="0" applyFont="1"/>
    <xf numFmtId="0" fontId="29" fillId="0" borderId="0" xfId="0" applyFont="1"/>
    <xf numFmtId="0" fontId="29" fillId="0" borderId="0" xfId="0" applyFont="1" applyFill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/>
    <xf numFmtId="0" fontId="29" fillId="0" borderId="0" xfId="0" quotePrefix="1" applyFont="1" applyFill="1"/>
    <xf numFmtId="0" fontId="0" fillId="0" borderId="0" xfId="0" applyFont="1" applyFill="1"/>
    <xf numFmtId="0" fontId="28" fillId="0" borderId="0" xfId="0" applyFont="1" applyFill="1" applyAlignment="1">
      <alignment horizontal="centerContinuous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10" fontId="28" fillId="0" borderId="0" xfId="0" applyNumberFormat="1" applyFont="1" applyFill="1" applyAlignment="1">
      <alignment horizontal="center"/>
    </xf>
    <xf numFmtId="0" fontId="28" fillId="0" borderId="0" xfId="0" applyFont="1" applyFill="1"/>
    <xf numFmtId="0" fontId="0" fillId="0" borderId="0" xfId="0" applyFill="1" applyBorder="1" applyAlignment="1">
      <alignment horizontal="center"/>
    </xf>
    <xf numFmtId="0" fontId="29" fillId="0" borderId="34" xfId="0" applyFont="1" applyFill="1" applyBorder="1" applyAlignment="1">
      <alignment horizontal="center" wrapText="1"/>
    </xf>
    <xf numFmtId="165" fontId="29" fillId="0" borderId="0" xfId="0" applyNumberFormat="1" applyFont="1" applyFill="1" applyAlignment="1">
      <alignment horizontal="center"/>
    </xf>
    <xf numFmtId="0" fontId="29" fillId="0" borderId="19" xfId="0" applyFont="1" applyBorder="1"/>
    <xf numFmtId="0" fontId="29" fillId="0" borderId="19" xfId="0" applyFont="1" applyFill="1" applyBorder="1"/>
    <xf numFmtId="0" fontId="29" fillId="0" borderId="34" xfId="0" applyFont="1" applyFill="1" applyBorder="1" applyAlignment="1">
      <alignment horizontal="center"/>
    </xf>
    <xf numFmtId="0" fontId="29" fillId="0" borderId="0" xfId="9388" applyFont="1"/>
    <xf numFmtId="0" fontId="29" fillId="0" borderId="0" xfId="9388" applyFont="1" applyFill="1" applyBorder="1"/>
    <xf numFmtId="0" fontId="29" fillId="0" borderId="34" xfId="0" applyFont="1" applyFill="1" applyBorder="1" applyAlignment="1">
      <alignment horizontal="left"/>
    </xf>
    <xf numFmtId="0" fontId="51" fillId="0" borderId="4" xfId="0" applyFont="1" applyFill="1" applyBorder="1"/>
    <xf numFmtId="0" fontId="29" fillId="0" borderId="4" xfId="0" applyFont="1" applyFill="1" applyBorder="1"/>
    <xf numFmtId="0" fontId="29" fillId="0" borderId="0" xfId="9388" applyFont="1" applyFill="1"/>
    <xf numFmtId="0" fontId="29" fillId="0" borderId="34" xfId="0" applyFont="1" applyFill="1" applyBorder="1"/>
    <xf numFmtId="0" fontId="28" fillId="0" borderId="0" xfId="0" applyFont="1" applyFill="1" applyBorder="1"/>
    <xf numFmtId="0" fontId="28" fillId="0" borderId="19" xfId="0" applyFont="1" applyFill="1" applyBorder="1"/>
    <xf numFmtId="10" fontId="29" fillId="0" borderId="0" xfId="0" applyNumberFormat="1" applyFont="1" applyFill="1"/>
    <xf numFmtId="0" fontId="29" fillId="0" borderId="36" xfId="0" applyFont="1" applyFill="1" applyBorder="1"/>
    <xf numFmtId="0" fontId="29" fillId="0" borderId="42" xfId="0" applyFont="1" applyFill="1" applyBorder="1"/>
    <xf numFmtId="0" fontId="29" fillId="0" borderId="0" xfId="9388" applyFont="1" applyFill="1" applyBorder="1" applyAlignment="1">
      <alignment horizontal="center"/>
    </xf>
    <xf numFmtId="164" fontId="29" fillId="0" borderId="0" xfId="0" applyNumberFormat="1" applyFont="1" applyFill="1" applyAlignment="1">
      <alignment horizontal="center"/>
    </xf>
    <xf numFmtId="164" fontId="29" fillId="0" borderId="0" xfId="0" applyNumberFormat="1" applyFont="1" applyFill="1" applyBorder="1" applyAlignment="1">
      <alignment horizontal="center"/>
    </xf>
    <xf numFmtId="10" fontId="29" fillId="0" borderId="0" xfId="1" applyNumberFormat="1" applyFont="1" applyFill="1" applyAlignment="1">
      <alignment horizontal="center"/>
    </xf>
    <xf numFmtId="10" fontId="0" fillId="0" borderId="0" xfId="1" applyNumberFormat="1" applyFont="1"/>
    <xf numFmtId="10" fontId="29" fillId="0" borderId="0" xfId="0" applyNumberFormat="1" applyFont="1" applyFill="1" applyBorder="1" applyAlignment="1">
      <alignment horizontal="center"/>
    </xf>
    <xf numFmtId="0" fontId="29" fillId="0" borderId="36" xfId="0" applyFont="1" applyFill="1" applyBorder="1" applyAlignment="1">
      <alignment horizontal="left"/>
    </xf>
    <xf numFmtId="10" fontId="29" fillId="0" borderId="0" xfId="1" applyNumberFormat="1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10" fontId="0" fillId="0" borderId="0" xfId="1" applyNumberFormat="1" applyFont="1" applyFill="1" applyBorder="1" applyAlignment="1">
      <alignment horizontal="center"/>
    </xf>
    <xf numFmtId="0" fontId="31" fillId="0" borderId="36" xfId="7147" applyFont="1" applyFill="1" applyBorder="1" applyAlignment="1">
      <alignment horizontal="center"/>
    </xf>
    <xf numFmtId="0" fontId="31" fillId="0" borderId="0" xfId="7147" applyFont="1" applyFill="1" applyBorder="1" applyAlignment="1">
      <alignment horizontal="center"/>
    </xf>
    <xf numFmtId="0" fontId="29" fillId="0" borderId="0" xfId="9388" applyFont="1" applyBorder="1"/>
    <xf numFmtId="0" fontId="29" fillId="0" borderId="0" xfId="9388" applyFont="1" applyBorder="1" applyAlignment="1">
      <alignment horizontal="center"/>
    </xf>
    <xf numFmtId="10" fontId="31" fillId="0" borderId="0" xfId="7610" applyNumberFormat="1" applyFont="1" applyFill="1" applyBorder="1" applyAlignment="1">
      <alignment horizontal="center"/>
    </xf>
    <xf numFmtId="10" fontId="31" fillId="0" borderId="42" xfId="7610" applyNumberFormat="1" applyFont="1" applyFill="1" applyBorder="1" applyAlignment="1">
      <alignment horizontal="center"/>
    </xf>
    <xf numFmtId="0" fontId="29" fillId="0" borderId="0" xfId="9387" applyFont="1" applyFill="1" applyBorder="1"/>
    <xf numFmtId="0" fontId="29" fillId="0" borderId="0" xfId="7147" applyFont="1" applyFill="1" applyBorder="1" applyAlignment="1">
      <alignment horizontal="center"/>
    </xf>
    <xf numFmtId="0" fontId="29" fillId="0" borderId="0" xfId="0" applyFont="1" applyFill="1" applyAlignment="1">
      <alignment vertical="top"/>
    </xf>
    <xf numFmtId="0" fontId="31" fillId="0" borderId="0" xfId="9388" applyFont="1" applyAlignment="1">
      <alignment horizontal="center"/>
    </xf>
    <xf numFmtId="0" fontId="31" fillId="0" borderId="41" xfId="9388" applyFont="1" applyBorder="1"/>
    <xf numFmtId="0" fontId="31" fillId="0" borderId="41" xfId="9388" applyFont="1" applyBorder="1" applyAlignment="1">
      <alignment horizontal="center"/>
    </xf>
    <xf numFmtId="0" fontId="31" fillId="0" borderId="36" xfId="9388" applyFont="1" applyFill="1" applyBorder="1" applyAlignment="1">
      <alignment horizontal="center"/>
    </xf>
    <xf numFmtId="0" fontId="31" fillId="0" borderId="0" xfId="9388" applyFont="1" applyFill="1" applyBorder="1" applyAlignment="1">
      <alignment horizontal="center"/>
    </xf>
    <xf numFmtId="10" fontId="31" fillId="0" borderId="0" xfId="9388" applyNumberFormat="1" applyFont="1" applyFill="1" applyBorder="1" applyAlignment="1">
      <alignment horizontal="center"/>
    </xf>
    <xf numFmtId="0" fontId="31" fillId="0" borderId="42" xfId="7147" applyFont="1" applyFill="1" applyBorder="1" applyAlignment="1">
      <alignment horizontal="center"/>
    </xf>
    <xf numFmtId="0" fontId="31" fillId="0" borderId="42" xfId="9388" applyFont="1" applyFill="1" applyBorder="1" applyAlignment="1">
      <alignment horizontal="center"/>
    </xf>
    <xf numFmtId="10" fontId="31" fillId="0" borderId="42" xfId="9388" applyNumberFormat="1" applyFont="1" applyFill="1" applyBorder="1" applyAlignment="1">
      <alignment horizontal="center"/>
    </xf>
    <xf numFmtId="0" fontId="31" fillId="0" borderId="1" xfId="9388" applyFont="1" applyBorder="1"/>
    <xf numFmtId="0" fontId="31" fillId="0" borderId="0" xfId="9388" applyFont="1" applyFill="1" applyBorder="1"/>
    <xf numFmtId="164" fontId="0" fillId="0" borderId="0" xfId="0" applyNumberFormat="1" applyFont="1"/>
    <xf numFmtId="0" fontId="0" fillId="0" borderId="0" xfId="7147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84" fillId="0" borderId="0" xfId="0" applyFont="1" applyFill="1" applyAlignment="1">
      <alignment vertical="center" wrapText="1"/>
    </xf>
    <xf numFmtId="0" fontId="84" fillId="0" borderId="0" xfId="0" applyFont="1" applyFill="1" applyAlignment="1">
      <alignment vertical="top" wrapText="1"/>
    </xf>
    <xf numFmtId="0" fontId="84" fillId="0" borderId="0" xfId="0" applyFont="1" applyAlignment="1">
      <alignment vertical="top" wrapText="1"/>
    </xf>
    <xf numFmtId="0" fontId="0" fillId="0" borderId="0" xfId="9388" applyFont="1" applyFill="1" applyBorder="1"/>
    <xf numFmtId="0" fontId="29" fillId="0" borderId="0" xfId="3579"/>
    <xf numFmtId="0" fontId="29" fillId="0" borderId="0" xfId="3579" applyAlignment="1">
      <alignment horizontal="centerContinuous"/>
    </xf>
    <xf numFmtId="0" fontId="29" fillId="0" borderId="0" xfId="3579" applyAlignment="1">
      <alignment horizontal="center"/>
    </xf>
    <xf numFmtId="166" fontId="29" fillId="0" borderId="0" xfId="377" applyNumberFormat="1" applyFont="1"/>
    <xf numFmtId="166" fontId="29" fillId="0" borderId="0" xfId="3579" applyNumberFormat="1"/>
    <xf numFmtId="0" fontId="29" fillId="0" borderId="0" xfId="3579" quotePrefix="1" applyAlignment="1">
      <alignment horizontal="center"/>
    </xf>
    <xf numFmtId="0" fontId="29" fillId="0" borderId="19" xfId="3579" applyBorder="1"/>
    <xf numFmtId="0" fontId="110" fillId="0" borderId="0" xfId="9394" applyFont="1" applyAlignment="1">
      <alignment horizontal="center" wrapText="1"/>
    </xf>
    <xf numFmtId="0" fontId="110" fillId="0" borderId="0" xfId="9394" applyFont="1" applyAlignment="1">
      <alignment wrapText="1"/>
    </xf>
    <xf numFmtId="0" fontId="110" fillId="65" borderId="0" xfId="9394" applyFont="1" applyFill="1" applyAlignment="1">
      <alignment horizontal="right" vertical="center"/>
    </xf>
    <xf numFmtId="10" fontId="110" fillId="0" borderId="0" xfId="9394" applyNumberFormat="1" applyFont="1" applyAlignment="1">
      <alignment horizontal="center" vertical="center" wrapText="1"/>
    </xf>
    <xf numFmtId="0" fontId="110" fillId="0" borderId="0" xfId="9394" applyFont="1" applyAlignment="1">
      <alignment horizontal="center" vertical="center" wrapText="1"/>
    </xf>
    <xf numFmtId="0" fontId="110" fillId="0" borderId="39" xfId="9394" applyFont="1" applyBorder="1" applyAlignment="1">
      <alignment horizontal="center" vertical="center" wrapText="1"/>
    </xf>
    <xf numFmtId="0" fontId="110" fillId="0" borderId="0" xfId="9394" applyFont="1" applyAlignment="1">
      <alignment horizontal="right" vertical="center"/>
    </xf>
    <xf numFmtId="10" fontId="110" fillId="0" borderId="39" xfId="9394" applyNumberFormat="1" applyFont="1" applyBorder="1" applyAlignment="1">
      <alignment horizontal="center" vertical="center" wrapText="1"/>
    </xf>
    <xf numFmtId="10" fontId="110" fillId="65" borderId="0" xfId="9394" applyNumberFormat="1" applyFont="1" applyFill="1" applyAlignment="1">
      <alignment horizontal="right" vertical="center"/>
    </xf>
    <xf numFmtId="10" fontId="110" fillId="0" borderId="40" xfId="9394" applyNumberFormat="1" applyFont="1" applyBorder="1" applyAlignment="1">
      <alignment horizontal="center" vertical="center" wrapText="1"/>
    </xf>
    <xf numFmtId="10" fontId="110" fillId="0" borderId="0" xfId="9394" applyNumberFormat="1" applyFont="1" applyAlignment="1">
      <alignment horizontal="right" vertical="center"/>
    </xf>
    <xf numFmtId="0" fontId="110" fillId="0" borderId="0" xfId="9394" applyFont="1"/>
    <xf numFmtId="0" fontId="110" fillId="0" borderId="0" xfId="9394" applyFont="1" applyFill="1" applyAlignment="1">
      <alignment horizontal="center" vertical="center" wrapText="1"/>
    </xf>
    <xf numFmtId="10" fontId="110" fillId="0" borderId="0" xfId="9394" applyNumberFormat="1" applyFont="1" applyFill="1" applyAlignment="1">
      <alignment horizontal="center" vertical="center" wrapText="1"/>
    </xf>
    <xf numFmtId="173" fontId="110" fillId="0" borderId="0" xfId="9394" applyNumberFormat="1" applyFont="1" applyAlignment="1">
      <alignment horizontal="center" vertical="center" wrapText="1"/>
    </xf>
    <xf numFmtId="10" fontId="28" fillId="0" borderId="0" xfId="1" applyNumberFormat="1" applyFont="1" applyFill="1" applyAlignment="1">
      <alignment horizontal="center"/>
    </xf>
    <xf numFmtId="0" fontId="31" fillId="0" borderId="0" xfId="9388" applyFont="1" applyAlignment="1">
      <alignment horizontal="center"/>
    </xf>
    <xf numFmtId="0" fontId="31" fillId="0" borderId="0" xfId="9388"/>
    <xf numFmtId="0" fontId="31" fillId="0" borderId="0" xfId="9388" applyAlignment="1">
      <alignment horizontal="center"/>
    </xf>
    <xf numFmtId="0" fontId="31" fillId="0" borderId="44" xfId="9388" applyBorder="1" applyAlignment="1">
      <alignment horizontal="center"/>
    </xf>
    <xf numFmtId="0" fontId="0" fillId="0" borderId="44" xfId="9388" applyFont="1" applyBorder="1" applyAlignment="1">
      <alignment horizontal="center" wrapText="1"/>
    </xf>
    <xf numFmtId="0" fontId="31" fillId="0" borderId="44" xfId="9388" applyBorder="1" applyAlignment="1">
      <alignment horizontal="center" wrapText="1"/>
    </xf>
    <xf numFmtId="0" fontId="29" fillId="0" borderId="44" xfId="9388" applyFont="1" applyBorder="1" applyAlignment="1">
      <alignment horizontal="center" wrapText="1"/>
    </xf>
    <xf numFmtId="10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35" xfId="0" applyBorder="1"/>
    <xf numFmtId="10" fontId="0" fillId="0" borderId="35" xfId="0" applyNumberFormat="1" applyBorder="1" applyAlignment="1">
      <alignment horizontal="center"/>
    </xf>
    <xf numFmtId="0" fontId="31" fillId="0" borderId="19" xfId="9388" applyBorder="1"/>
    <xf numFmtId="0" fontId="0" fillId="0" borderId="0" xfId="9388" applyFont="1"/>
    <xf numFmtId="0" fontId="0" fillId="0" borderId="0" xfId="0" applyAlignment="1">
      <alignment horizontal="left"/>
    </xf>
    <xf numFmtId="0" fontId="0" fillId="0" borderId="0" xfId="9388" applyFont="1" applyFill="1"/>
    <xf numFmtId="14" fontId="29" fillId="0" borderId="19" xfId="0" applyNumberFormat="1" applyFont="1" applyBorder="1" applyAlignment="1">
      <alignment horizontal="center"/>
    </xf>
    <xf numFmtId="14" fontId="29" fillId="0" borderId="19" xfId="0" applyNumberFormat="1" applyFont="1" applyBorder="1" applyAlignment="1">
      <alignment horizontal="center" wrapText="1"/>
    </xf>
    <xf numFmtId="0" fontId="0" fillId="0" borderId="37" xfId="0" applyBorder="1"/>
    <xf numFmtId="0" fontId="31" fillId="0" borderId="19" xfId="0" applyFont="1" applyBorder="1"/>
    <xf numFmtId="0" fontId="29" fillId="0" borderId="37" xfId="0" applyFont="1" applyBorder="1"/>
    <xf numFmtId="165" fontId="31" fillId="0" borderId="37" xfId="0" applyNumberFormat="1" applyFont="1" applyBorder="1" applyAlignment="1">
      <alignment horizontal="center"/>
    </xf>
    <xf numFmtId="165" fontId="0" fillId="0" borderId="37" xfId="0" applyNumberFormat="1" applyBorder="1" applyAlignment="1">
      <alignment horizontal="center"/>
    </xf>
    <xf numFmtId="0" fontId="29" fillId="0" borderId="38" xfId="0" applyFont="1" applyBorder="1"/>
    <xf numFmtId="0" fontId="29" fillId="0" borderId="38" xfId="0" applyFon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29" fillId="0" borderId="0" xfId="0" applyNumberFormat="1" applyFont="1" applyAlignment="1">
      <alignment horizontal="center"/>
    </xf>
    <xf numFmtId="2" fontId="29" fillId="0" borderId="19" xfId="0" applyNumberFormat="1" applyFont="1" applyBorder="1" applyAlignment="1">
      <alignment horizontal="center"/>
    </xf>
    <xf numFmtId="0" fontId="29" fillId="0" borderId="0" xfId="3162"/>
    <xf numFmtId="0" fontId="29" fillId="0" borderId="0" xfId="3579" applyAlignment="1">
      <alignment horizontal="left"/>
    </xf>
    <xf numFmtId="0" fontId="29" fillId="0" borderId="0" xfId="5308" applyAlignment="1">
      <alignment horizontal="left"/>
    </xf>
    <xf numFmtId="0" fontId="29" fillId="0" borderId="44" xfId="3579" applyBorder="1"/>
    <xf numFmtId="0" fontId="29" fillId="0" borderId="44" xfId="3579" applyBorder="1" applyAlignment="1">
      <alignment horizontal="center" wrapText="1"/>
    </xf>
    <xf numFmtId="10" fontId="29" fillId="0" borderId="0" xfId="13" applyNumberFormat="1" applyFont="1" applyAlignment="1">
      <alignment horizontal="center"/>
    </xf>
    <xf numFmtId="0" fontId="29" fillId="0" borderId="0" xfId="3162" applyAlignment="1">
      <alignment horizontal="center"/>
    </xf>
    <xf numFmtId="0" fontId="29" fillId="0" borderId="43" xfId="3579" applyBorder="1"/>
    <xf numFmtId="0" fontId="29" fillId="0" borderId="43" xfId="3579" applyBorder="1" applyAlignment="1">
      <alignment horizontal="center"/>
    </xf>
    <xf numFmtId="0" fontId="29" fillId="0" borderId="19" xfId="3579" applyBorder="1" applyAlignment="1">
      <alignment horizontal="center"/>
    </xf>
    <xf numFmtId="10" fontId="29" fillId="0" borderId="0" xfId="13" applyNumberFormat="1" applyFont="1" applyFill="1" applyBorder="1" applyAlignment="1">
      <alignment horizontal="center"/>
    </xf>
    <xf numFmtId="10" fontId="29" fillId="0" borderId="19" xfId="13" applyNumberFormat="1" applyFont="1" applyBorder="1" applyAlignment="1">
      <alignment horizontal="center"/>
    </xf>
    <xf numFmtId="0" fontId="29" fillId="0" borderId="35" xfId="3579" applyBorder="1"/>
    <xf numFmtId="10" fontId="29" fillId="0" borderId="35" xfId="13" applyNumberFormat="1" applyFont="1" applyBorder="1" applyAlignment="1">
      <alignment horizontal="center"/>
    </xf>
    <xf numFmtId="0" fontId="29" fillId="0" borderId="19" xfId="5308" applyBorder="1" applyAlignment="1">
      <alignment horizontal="left"/>
    </xf>
    <xf numFmtId="0" fontId="29" fillId="0" borderId="36" xfId="3579" applyBorder="1" applyAlignment="1">
      <alignment horizontal="center"/>
    </xf>
    <xf numFmtId="10" fontId="31" fillId="0" borderId="36" xfId="3579" applyNumberFormat="1" applyFont="1" applyBorder="1" applyAlignment="1">
      <alignment horizontal="center"/>
    </xf>
    <xf numFmtId="0" fontId="29" fillId="0" borderId="37" xfId="3579" applyBorder="1" applyAlignment="1">
      <alignment horizontal="center"/>
    </xf>
    <xf numFmtId="10" fontId="31" fillId="0" borderId="37" xfId="3579" applyNumberFormat="1" applyFont="1" applyBorder="1" applyAlignment="1">
      <alignment horizontal="center"/>
    </xf>
    <xf numFmtId="0" fontId="0" fillId="0" borderId="52" xfId="0" applyBorder="1"/>
    <xf numFmtId="0" fontId="71" fillId="0" borderId="49" xfId="9394" applyFont="1" applyBorder="1" applyAlignment="1">
      <alignment horizontal="center" vertical="center" wrapText="1"/>
    </xf>
    <xf numFmtId="0" fontId="110" fillId="0" borderId="46" xfId="9394" applyFont="1" applyBorder="1" applyAlignment="1">
      <alignment horizontal="center" vertical="center" wrapText="1"/>
    </xf>
    <xf numFmtId="0" fontId="110" fillId="0" borderId="49" xfId="9394" applyFont="1" applyBorder="1" applyAlignment="1">
      <alignment horizontal="center" vertical="center" wrapText="1"/>
    </xf>
    <xf numFmtId="10" fontId="110" fillId="0" borderId="46" xfId="9394" applyNumberFormat="1" applyFont="1" applyBorder="1" applyAlignment="1">
      <alignment horizontal="center" vertical="center" wrapText="1"/>
    </xf>
    <xf numFmtId="0" fontId="110" fillId="0" borderId="53" xfId="9394" applyFont="1" applyBorder="1" applyAlignment="1">
      <alignment horizontal="center" vertical="center" wrapText="1"/>
    </xf>
    <xf numFmtId="0" fontId="110" fillId="0" borderId="54" xfId="9394" applyFont="1" applyBorder="1" applyAlignment="1">
      <alignment horizontal="center" vertical="center" wrapText="1"/>
    </xf>
    <xf numFmtId="10" fontId="110" fillId="0" borderId="55" xfId="9394" applyNumberFormat="1" applyFont="1" applyBorder="1" applyAlignment="1">
      <alignment horizontal="center" vertical="center" wrapText="1"/>
    </xf>
    <xf numFmtId="0" fontId="112" fillId="0" borderId="49" xfId="9394" applyFont="1" applyBorder="1" applyAlignment="1">
      <alignment horizontal="center" vertical="center" wrapText="1"/>
    </xf>
    <xf numFmtId="0" fontId="112" fillId="0" borderId="46" xfId="9394" applyFont="1" applyBorder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2" fontId="29" fillId="0" borderId="38" xfId="9400" applyNumberFormat="1" applyFont="1" applyBorder="1" applyAlignment="1">
      <alignment horizontal="center"/>
    </xf>
    <xf numFmtId="10" fontId="84" fillId="0" borderId="0" xfId="0" applyNumberFormat="1" applyFont="1" applyFill="1" applyAlignment="1">
      <alignment vertical="top" wrapText="1"/>
    </xf>
    <xf numFmtId="10" fontId="110" fillId="0" borderId="0" xfId="9394" applyNumberFormat="1" applyFont="1" applyAlignment="1">
      <alignment wrapText="1"/>
    </xf>
    <xf numFmtId="0" fontId="29" fillId="0" borderId="0" xfId="9388" applyFont="1" applyBorder="1" applyAlignment="1">
      <alignment horizontal="center"/>
    </xf>
    <xf numFmtId="0" fontId="110" fillId="0" borderId="0" xfId="9394" applyFont="1" applyFill="1" applyAlignment="1">
      <alignment wrapText="1"/>
    </xf>
    <xf numFmtId="0" fontId="110" fillId="0" borderId="0" xfId="9394" applyFont="1" applyFill="1" applyAlignment="1">
      <alignment horizontal="right" vertical="center"/>
    </xf>
    <xf numFmtId="173" fontId="110" fillId="0" borderId="0" xfId="9394" applyNumberFormat="1" applyFont="1" applyFill="1" applyBorder="1" applyAlignment="1">
      <alignment horizontal="center" vertical="center" wrapText="1"/>
    </xf>
    <xf numFmtId="173" fontId="110" fillId="0" borderId="0" xfId="9394" applyNumberFormat="1" applyFont="1" applyFill="1" applyAlignment="1">
      <alignment horizontal="center" vertical="center" wrapText="1"/>
    </xf>
    <xf numFmtId="0" fontId="29" fillId="0" borderId="0" xfId="9394" applyAlignment="1">
      <alignment horizontal="center" vertical="center" wrapText="1"/>
    </xf>
    <xf numFmtId="0" fontId="29" fillId="65" borderId="0" xfId="9394" applyFill="1" applyAlignment="1">
      <alignment horizontal="right" vertical="center"/>
    </xf>
    <xf numFmtId="0" fontId="29" fillId="65" borderId="0" xfId="9394" applyFill="1" applyAlignment="1">
      <alignment horizontal="center" vertical="center" wrapText="1"/>
    </xf>
    <xf numFmtId="10" fontId="29" fillId="65" borderId="0" xfId="9394" applyNumberFormat="1" applyFill="1" applyAlignment="1">
      <alignment horizontal="center" vertical="center" wrapText="1"/>
    </xf>
    <xf numFmtId="10" fontId="29" fillId="0" borderId="0" xfId="9394" applyNumberFormat="1" applyAlignment="1">
      <alignment horizontal="right" vertical="center"/>
    </xf>
    <xf numFmtId="10" fontId="29" fillId="0" borderId="0" xfId="9394" applyNumberFormat="1" applyAlignment="1">
      <alignment horizontal="center" vertical="center" wrapText="1"/>
    </xf>
    <xf numFmtId="0" fontId="29" fillId="0" borderId="0" xfId="9394" applyAlignment="1">
      <alignment horizontal="right" vertical="center" wrapText="1"/>
    </xf>
    <xf numFmtId="0" fontId="29" fillId="0" borderId="0" xfId="9394" applyAlignment="1">
      <alignment horizontal="right" vertical="center"/>
    </xf>
    <xf numFmtId="10" fontId="0" fillId="0" borderId="36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110" fillId="0" borderId="45" xfId="9394" applyFont="1" applyBorder="1" applyAlignment="1">
      <alignment horizontal="center" vertical="center" wrapText="1"/>
    </xf>
    <xf numFmtId="10" fontId="110" fillId="0" borderId="50" xfId="9394" applyNumberFormat="1" applyFont="1" applyBorder="1" applyAlignment="1">
      <alignment horizontal="center" vertical="center" wrapText="1"/>
    </xf>
    <xf numFmtId="10" fontId="110" fillId="0" borderId="51" xfId="9394" applyNumberFormat="1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Continuous"/>
    </xf>
    <xf numFmtId="175" fontId="0" fillId="0" borderId="0" xfId="377" applyNumberFormat="1" applyFont="1" applyFill="1" applyBorder="1" applyAlignment="1"/>
    <xf numFmtId="0" fontId="30" fillId="0" borderId="44" xfId="0" applyFont="1" applyBorder="1" applyAlignment="1">
      <alignment horizontal="center"/>
    </xf>
    <xf numFmtId="176" fontId="0" fillId="0" borderId="0" xfId="377" applyNumberFormat="1" applyFont="1" applyFill="1" applyBorder="1" applyAlignment="1"/>
    <xf numFmtId="177" fontId="0" fillId="0" borderId="0" xfId="377" applyNumberFormat="1" applyFont="1" applyFill="1" applyBorder="1" applyAlignment="1"/>
    <xf numFmtId="43" fontId="0" fillId="0" borderId="0" xfId="377" applyFont="1" applyFill="1" applyBorder="1" applyAlignment="1"/>
    <xf numFmtId="0" fontId="112" fillId="0" borderId="45" xfId="9394" applyFont="1" applyBorder="1" applyAlignment="1">
      <alignment horizontal="center" vertical="center" wrapText="1"/>
    </xf>
    <xf numFmtId="10" fontId="112" fillId="0" borderId="51" xfId="9394" applyNumberFormat="1" applyFont="1" applyFill="1" applyBorder="1" applyAlignment="1">
      <alignment horizontal="center" vertical="center" wrapText="1"/>
    </xf>
    <xf numFmtId="10" fontId="110" fillId="0" borderId="56" xfId="9394" applyNumberFormat="1" applyFont="1" applyFill="1" applyBorder="1" applyAlignment="1">
      <alignment horizontal="center" vertical="center" wrapText="1"/>
    </xf>
    <xf numFmtId="10" fontId="110" fillId="0" borderId="35" xfId="9394" applyNumberFormat="1" applyFont="1" applyFill="1" applyBorder="1" applyAlignment="1">
      <alignment horizontal="center" vertical="center" wrapText="1"/>
    </xf>
    <xf numFmtId="10" fontId="110" fillId="0" borderId="57" xfId="9394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/>
    <xf numFmtId="0" fontId="31" fillId="0" borderId="43" xfId="9388" applyFont="1" applyBorder="1"/>
    <xf numFmtId="0" fontId="31" fillId="0" borderId="43" xfId="9388" applyFont="1" applyBorder="1" applyAlignment="1">
      <alignment horizontal="center"/>
    </xf>
    <xf numFmtId="0" fontId="31" fillId="0" borderId="43" xfId="9388" applyFont="1" applyBorder="1" applyAlignment="1">
      <alignment horizontal="center" wrapText="1"/>
    </xf>
    <xf numFmtId="0" fontId="31" fillId="0" borderId="43" xfId="9388" applyFont="1" applyFill="1" applyBorder="1" applyAlignment="1">
      <alignment horizontal="center" wrapText="1"/>
    </xf>
    <xf numFmtId="0" fontId="0" fillId="0" borderId="43" xfId="9388" applyFont="1" applyBorder="1" applyAlignment="1">
      <alignment horizontal="center" wrapText="1"/>
    </xf>
    <xf numFmtId="10" fontId="31" fillId="0" borderId="36" xfId="9388" applyNumberFormat="1" applyFont="1" applyFill="1" applyBorder="1" applyAlignment="1">
      <alignment horizontal="center"/>
    </xf>
    <xf numFmtId="10" fontId="31" fillId="0" borderId="36" xfId="7610" applyNumberFormat="1" applyFont="1" applyFill="1" applyBorder="1" applyAlignment="1">
      <alignment horizontal="center"/>
    </xf>
    <xf numFmtId="175" fontId="0" fillId="0" borderId="37" xfId="377" applyNumberFormat="1" applyFont="1" applyFill="1" applyBorder="1" applyAlignment="1"/>
    <xf numFmtId="176" fontId="0" fillId="0" borderId="37" xfId="377" applyNumberFormat="1" applyFont="1" applyFill="1" applyBorder="1" applyAlignment="1"/>
    <xf numFmtId="43" fontId="0" fillId="0" borderId="37" xfId="377" applyFont="1" applyFill="1" applyBorder="1" applyAlignment="1"/>
    <xf numFmtId="10" fontId="29" fillId="0" borderId="19" xfId="13" applyNumberFormat="1" applyFont="1" applyFill="1" applyBorder="1" applyAlignment="1">
      <alignment horizontal="center"/>
    </xf>
    <xf numFmtId="165" fontId="29" fillId="0" borderId="0" xfId="0" applyNumberFormat="1" applyFont="1" applyAlignment="1">
      <alignment horizontal="center"/>
    </xf>
    <xf numFmtId="0" fontId="29" fillId="0" borderId="44" xfId="0" applyFont="1" applyBorder="1" applyAlignment="1">
      <alignment horizontal="center"/>
    </xf>
    <xf numFmtId="0" fontId="29" fillId="0" borderId="44" xfId="0" applyFont="1" applyBorder="1" applyAlignment="1">
      <alignment horizontal="center" wrapText="1"/>
    </xf>
    <xf numFmtId="0" fontId="0" fillId="0" borderId="36" xfId="0" applyBorder="1"/>
    <xf numFmtId="10" fontId="29" fillId="0" borderId="36" xfId="9379" applyNumberFormat="1" applyFont="1" applyFill="1" applyBorder="1" applyAlignment="1">
      <alignment horizontal="center"/>
    </xf>
    <xf numFmtId="0" fontId="29" fillId="0" borderId="1" xfId="0" applyFont="1" applyFill="1" applyBorder="1" applyAlignment="1">
      <alignment horizontal="left"/>
    </xf>
    <xf numFmtId="0" fontId="29" fillId="0" borderId="1" xfId="0" applyFont="1" applyFill="1" applyBorder="1"/>
    <xf numFmtId="10" fontId="29" fillId="0" borderId="1" xfId="0" applyNumberFormat="1" applyFont="1" applyFill="1" applyBorder="1" applyAlignment="1">
      <alignment horizontal="center"/>
    </xf>
    <xf numFmtId="10" fontId="29" fillId="0" borderId="0" xfId="1" applyNumberFormat="1" applyFont="1"/>
    <xf numFmtId="10" fontId="29" fillId="0" borderId="19" xfId="1" applyNumberFormat="1" applyFont="1" applyFill="1" applyBorder="1" applyAlignment="1">
      <alignment horizontal="center"/>
    </xf>
    <xf numFmtId="10" fontId="29" fillId="0" borderId="19" xfId="0" applyNumberFormat="1" applyFont="1" applyFill="1" applyBorder="1" applyAlignment="1">
      <alignment horizontal="center"/>
    </xf>
    <xf numFmtId="1" fontId="31" fillId="0" borderId="0" xfId="9410" applyNumberFormat="1" applyFont="1" applyAlignment="1">
      <alignment horizontal="right"/>
    </xf>
    <xf numFmtId="0" fontId="31" fillId="0" borderId="0" xfId="9410" applyFont="1"/>
    <xf numFmtId="0" fontId="31" fillId="0" borderId="0" xfId="9410" applyFont="1" applyAlignment="1">
      <alignment horizontal="center"/>
    </xf>
    <xf numFmtId="0" fontId="31" fillId="0" borderId="0" xfId="9410" applyFont="1" applyAlignment="1">
      <alignment horizontal="centerContinuous"/>
    </xf>
    <xf numFmtId="0" fontId="31" fillId="0" borderId="19" xfId="9410" applyFont="1" applyBorder="1" applyAlignment="1">
      <alignment horizontal="centerContinuous"/>
    </xf>
    <xf numFmtId="0" fontId="31" fillId="0" borderId="19" xfId="9410" applyFont="1" applyBorder="1"/>
    <xf numFmtId="0" fontId="31" fillId="0" borderId="19" xfId="9410" applyFont="1" applyBorder="1" applyAlignment="1">
      <alignment horizontal="center"/>
    </xf>
    <xf numFmtId="0" fontId="29" fillId="0" borderId="19" xfId="6640" applyBorder="1" applyAlignment="1">
      <alignment horizontal="center"/>
    </xf>
    <xf numFmtId="10" fontId="29" fillId="0" borderId="0" xfId="9411" applyNumberFormat="1" applyFont="1" applyFill="1" applyBorder="1" applyAlignment="1">
      <alignment horizontal="center"/>
    </xf>
    <xf numFmtId="10" fontId="29" fillId="0" borderId="0" xfId="6640" applyNumberFormat="1" applyAlignment="1">
      <alignment horizontal="center"/>
    </xf>
    <xf numFmtId="0" fontId="29" fillId="0" borderId="0" xfId="6640" applyAlignment="1">
      <alignment horizontal="center"/>
    </xf>
    <xf numFmtId="0" fontId="31" fillId="0" borderId="0" xfId="9410" applyFont="1" applyAlignment="1">
      <alignment horizontal="right"/>
    </xf>
    <xf numFmtId="0" fontId="31" fillId="0" borderId="0" xfId="9410" applyFont="1" applyAlignment="1">
      <alignment horizontal="left"/>
    </xf>
    <xf numFmtId="0" fontId="114" fillId="0" borderId="0" xfId="9410" applyFont="1"/>
    <xf numFmtId="0" fontId="31" fillId="0" borderId="0" xfId="9410" applyFont="1" applyAlignment="1">
      <alignment horizontal="left" vertical="top"/>
    </xf>
    <xf numFmtId="10" fontId="29" fillId="0" borderId="0" xfId="9411" applyNumberFormat="1" applyFont="1" applyBorder="1" applyAlignment="1">
      <alignment horizontal="center"/>
    </xf>
    <xf numFmtId="0" fontId="0" fillId="0" borderId="0" xfId="0" applyAlignment="1">
      <alignment horizontal="centerContinuous"/>
    </xf>
    <xf numFmtId="0" fontId="115" fillId="0" borderId="0" xfId="0" applyFont="1" applyAlignment="1">
      <alignment vertical="center" wrapText="1"/>
    </xf>
    <xf numFmtId="0" fontId="29" fillId="0" borderId="0" xfId="0" applyFont="1" applyAlignment="1">
      <alignment horizontal="centerContinuous"/>
    </xf>
    <xf numFmtId="0" fontId="30" fillId="0" borderId="0" xfId="0" applyFont="1"/>
    <xf numFmtId="0" fontId="29" fillId="0" borderId="0" xfId="0" applyFont="1" applyAlignment="1">
      <alignment horizontal="center"/>
    </xf>
    <xf numFmtId="0" fontId="30" fillId="0" borderId="43" xfId="0" applyFont="1" applyBorder="1"/>
    <xf numFmtId="0" fontId="29" fillId="0" borderId="43" xfId="0" applyFont="1" applyBorder="1"/>
    <xf numFmtId="0" fontId="29" fillId="0" borderId="43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19" xfId="0" applyFont="1" applyBorder="1" applyAlignment="1">
      <alignment horizontal="center"/>
    </xf>
    <xf numFmtId="0" fontId="29" fillId="0" borderId="19" xfId="0" applyFont="1" applyBorder="1" applyAlignment="1">
      <alignment horizontal="center" wrapText="1"/>
    </xf>
    <xf numFmtId="0" fontId="29" fillId="0" borderId="0" xfId="0" applyFont="1" applyAlignment="1">
      <alignment horizontal="right"/>
    </xf>
    <xf numFmtId="164" fontId="29" fillId="0" borderId="0" xfId="0" applyNumberFormat="1" applyFont="1" applyAlignment="1">
      <alignment horizontal="center"/>
    </xf>
    <xf numFmtId="4" fontId="29" fillId="0" borderId="19" xfId="0" applyNumberFormat="1" applyFont="1" applyBorder="1" applyAlignment="1">
      <alignment horizontal="center"/>
    </xf>
    <xf numFmtId="178" fontId="29" fillId="0" borderId="0" xfId="0" applyNumberFormat="1" applyFont="1" applyAlignment="1">
      <alignment horizontal="center"/>
    </xf>
    <xf numFmtId="10" fontId="29" fillId="0" borderId="0" xfId="9414" applyNumberFormat="1" applyFont="1" applyFill="1" applyAlignment="1">
      <alignment horizontal="center"/>
    </xf>
    <xf numFmtId="0" fontId="0" fillId="0" borderId="0" xfId="9405" applyFont="1"/>
    <xf numFmtId="0" fontId="116" fillId="0" borderId="0" xfId="0" applyFont="1"/>
    <xf numFmtId="164" fontId="29" fillId="0" borderId="19" xfId="0" applyNumberFormat="1" applyFont="1" applyBorder="1" applyAlignment="1">
      <alignment horizontal="center"/>
    </xf>
    <xf numFmtId="3" fontId="29" fillId="0" borderId="19" xfId="0" applyNumberFormat="1" applyFont="1" applyBorder="1" applyAlignment="1">
      <alignment horizontal="center"/>
    </xf>
    <xf numFmtId="10" fontId="29" fillId="0" borderId="0" xfId="9414" applyNumberFormat="1" applyFont="1"/>
    <xf numFmtId="10" fontId="29" fillId="0" borderId="0" xfId="0" applyNumberFormat="1" applyFont="1"/>
    <xf numFmtId="0" fontId="0" fillId="0" borderId="0" xfId="0" applyAlignment="1">
      <alignment horizontal="center" vertical="center"/>
    </xf>
    <xf numFmtId="166" fontId="29" fillId="0" borderId="0" xfId="9412" applyNumberFormat="1" applyFont="1"/>
    <xf numFmtId="0" fontId="29" fillId="0" borderId="0" xfId="0" applyFont="1" applyAlignment="1">
      <alignment horizontal="center" vertical="center"/>
    </xf>
    <xf numFmtId="0" fontId="29" fillId="0" borderId="36" xfId="0" applyFont="1" applyBorder="1"/>
    <xf numFmtId="10" fontId="29" fillId="0" borderId="36" xfId="9414" applyNumberFormat="1" applyFont="1" applyFill="1" applyBorder="1" applyAlignment="1">
      <alignment horizontal="center"/>
    </xf>
    <xf numFmtId="10" fontId="29" fillId="0" borderId="0" xfId="9414" applyNumberFormat="1" applyFont="1" applyFill="1" applyBorder="1" applyAlignment="1">
      <alignment horizontal="center"/>
    </xf>
    <xf numFmtId="164" fontId="29" fillId="0" borderId="0" xfId="9412" applyNumberFormat="1" applyFont="1" applyFill="1" applyAlignment="1">
      <alignment horizontal="center"/>
    </xf>
    <xf numFmtId="178" fontId="29" fillId="0" borderId="0" xfId="0" applyNumberFormat="1" applyFont="1"/>
    <xf numFmtId="179" fontId="29" fillId="0" borderId="0" xfId="9414" applyNumberFormat="1" applyFont="1" applyFill="1"/>
    <xf numFmtId="43" fontId="29" fillId="0" borderId="0" xfId="9412" applyFont="1" applyFill="1"/>
    <xf numFmtId="0" fontId="117" fillId="0" borderId="0" xfId="0" applyFont="1" applyAlignment="1">
      <alignment horizontal="centerContinuous"/>
    </xf>
    <xf numFmtId="0" fontId="117" fillId="0" borderId="19" xfId="0" applyFont="1" applyBorder="1" applyAlignment="1">
      <alignment horizontal="center"/>
    </xf>
    <xf numFmtId="0" fontId="117" fillId="0" borderId="19" xfId="0" applyFont="1" applyBorder="1"/>
    <xf numFmtId="10" fontId="29" fillId="0" borderId="0" xfId="0" applyNumberFormat="1" applyFont="1" applyAlignment="1">
      <alignment horizontal="center"/>
    </xf>
    <xf numFmtId="10" fontId="0" fillId="0" borderId="0" xfId="9414" applyNumberFormat="1" applyFont="1"/>
    <xf numFmtId="10" fontId="0" fillId="0" borderId="0" xfId="0" applyNumberFormat="1"/>
    <xf numFmtId="2" fontId="29" fillId="0" borderId="37" xfId="0" applyNumberFormat="1" applyFont="1" applyBorder="1" applyAlignment="1">
      <alignment horizontal="center"/>
    </xf>
    <xf numFmtId="0" fontId="0" fillId="0" borderId="19" xfId="0" applyBorder="1"/>
    <xf numFmtId="0" fontId="118" fillId="0" borderId="0" xfId="0" applyFont="1"/>
    <xf numFmtId="0" fontId="118" fillId="0" borderId="0" xfId="0" applyFont="1" applyAlignment="1">
      <alignment horizontal="center"/>
    </xf>
    <xf numFmtId="10" fontId="118" fillId="0" borderId="0" xfId="0" applyNumberFormat="1" applyFont="1"/>
    <xf numFmtId="180" fontId="29" fillId="0" borderId="0" xfId="9413" applyNumberFormat="1" applyFont="1"/>
    <xf numFmtId="0" fontId="31" fillId="0" borderId="0" xfId="19"/>
    <xf numFmtId="0" fontId="31" fillId="0" borderId="0" xfId="19" applyAlignment="1">
      <alignment horizontal="left"/>
    </xf>
    <xf numFmtId="0" fontId="0" fillId="0" borderId="0" xfId="19" applyFont="1" applyAlignment="1">
      <alignment horizontal="center"/>
    </xf>
    <xf numFmtId="0" fontId="31" fillId="0" borderId="0" xfId="19" applyAlignment="1">
      <alignment wrapText="1"/>
    </xf>
    <xf numFmtId="0" fontId="0" fillId="0" borderId="0" xfId="19" applyFont="1"/>
    <xf numFmtId="0" fontId="31" fillId="0" borderId="0" xfId="19" applyAlignment="1">
      <alignment horizontal="center"/>
    </xf>
    <xf numFmtId="0" fontId="29" fillId="0" borderId="0" xfId="19" applyFont="1" applyAlignment="1">
      <alignment horizontal="center"/>
    </xf>
    <xf numFmtId="0" fontId="77" fillId="0" borderId="0" xfId="9415" applyAlignment="1">
      <alignment horizontal="left"/>
    </xf>
    <xf numFmtId="0" fontId="0" fillId="0" borderId="0" xfId="19" applyFont="1" applyAlignment="1">
      <alignment horizontal="left"/>
    </xf>
    <xf numFmtId="0" fontId="31" fillId="0" borderId="0" xfId="7147" applyAlignment="1">
      <alignment horizontal="left"/>
    </xf>
    <xf numFmtId="0" fontId="116" fillId="0" borderId="0" xfId="9388" applyFont="1"/>
    <xf numFmtId="0" fontId="31" fillId="0" borderId="0" xfId="19" quotePrefix="1"/>
    <xf numFmtId="0" fontId="31" fillId="0" borderId="0" xfId="9404"/>
    <xf numFmtId="0" fontId="31" fillId="0" borderId="0" xfId="9404" applyAlignment="1">
      <alignment horizontal="center"/>
    </xf>
    <xf numFmtId="10" fontId="31" fillId="0" borderId="0" xfId="9416" applyNumberFormat="1" applyFont="1" applyAlignment="1">
      <alignment horizontal="center"/>
    </xf>
    <xf numFmtId="0" fontId="0" fillId="0" borderId="0" xfId="9395" applyFont="1" applyAlignment="1">
      <alignment horizontal="left"/>
    </xf>
    <xf numFmtId="0" fontId="31" fillId="0" borderId="0" xfId="9396" applyAlignment="1">
      <alignment vertical="center"/>
    </xf>
    <xf numFmtId="0" fontId="29" fillId="0" borderId="0" xfId="19" applyFont="1" applyAlignment="1">
      <alignment horizontal="left"/>
    </xf>
    <xf numFmtId="0" fontId="31" fillId="0" borderId="0" xfId="9395"/>
    <xf numFmtId="0" fontId="0" fillId="0" borderId="0" xfId="9396" applyFont="1" applyAlignment="1">
      <alignment vertical="center"/>
    </xf>
    <xf numFmtId="10" fontId="31" fillId="0" borderId="0" xfId="9417" applyNumberFormat="1" applyFont="1" applyAlignment="1">
      <alignment horizontal="center"/>
    </xf>
    <xf numFmtId="10" fontId="0" fillId="0" borderId="0" xfId="9416" applyNumberFormat="1" applyFont="1" applyAlignment="1">
      <alignment horizontal="center"/>
    </xf>
    <xf numFmtId="0" fontId="0" fillId="0" borderId="0" xfId="9404" applyFont="1" applyAlignment="1">
      <alignment horizontal="center"/>
    </xf>
    <xf numFmtId="0" fontId="0" fillId="0" borderId="38" xfId="19" applyFont="1" applyBorder="1"/>
    <xf numFmtId="0" fontId="31" fillId="0" borderId="38" xfId="19" applyBorder="1"/>
    <xf numFmtId="0" fontId="0" fillId="0" borderId="38" xfId="0" applyBorder="1" applyAlignment="1">
      <alignment horizontal="left"/>
    </xf>
    <xf numFmtId="0" fontId="31" fillId="0" borderId="38" xfId="19" applyBorder="1" applyAlignment="1">
      <alignment horizontal="center"/>
    </xf>
    <xf numFmtId="179" fontId="29" fillId="0" borderId="38" xfId="9417" applyNumberFormat="1" applyFont="1" applyFill="1" applyBorder="1" applyAlignment="1">
      <alignment horizontal="center"/>
    </xf>
    <xf numFmtId="0" fontId="29" fillId="0" borderId="35" xfId="19" applyFont="1" applyBorder="1"/>
    <xf numFmtId="0" fontId="29" fillId="0" borderId="35" xfId="0" applyFont="1" applyBorder="1" applyAlignment="1">
      <alignment horizontal="left"/>
    </xf>
    <xf numFmtId="0" fontId="29" fillId="0" borderId="35" xfId="19" applyFont="1" applyBorder="1" applyAlignment="1">
      <alignment horizontal="center"/>
    </xf>
    <xf numFmtId="179" fontId="29" fillId="0" borderId="35" xfId="19" applyNumberFormat="1" applyFont="1" applyBorder="1" applyAlignment="1">
      <alignment horizontal="center"/>
    </xf>
    <xf numFmtId="0" fontId="31" fillId="0" borderId="19" xfId="19" applyBorder="1"/>
    <xf numFmtId="0" fontId="0" fillId="0" borderId="0" xfId="18" applyFont="1"/>
    <xf numFmtId="0" fontId="0" fillId="0" borderId="0" xfId="9395" applyFont="1" applyAlignment="1">
      <alignment horizontal="left" wrapText="1"/>
    </xf>
    <xf numFmtId="0" fontId="31" fillId="0" borderId="0" xfId="19" applyAlignment="1">
      <alignment vertical="top"/>
    </xf>
    <xf numFmtId="0" fontId="31" fillId="0" borderId="0" xfId="19" applyAlignment="1">
      <alignment horizontal="center" vertical="top"/>
    </xf>
    <xf numFmtId="0" fontId="31" fillId="0" borderId="0" xfId="19" applyBorder="1"/>
    <xf numFmtId="0" fontId="0" fillId="0" borderId="0" xfId="9395" applyFont="1" applyAlignment="1">
      <alignment horizontal="left" wrapText="1"/>
    </xf>
    <xf numFmtId="0" fontId="31" fillId="0" borderId="0" xfId="9404" applyAlignment="1">
      <alignment horizontal="center"/>
    </xf>
    <xf numFmtId="0" fontId="31" fillId="0" borderId="0" xfId="19" applyFill="1"/>
    <xf numFmtId="0" fontId="29" fillId="0" borderId="0" xfId="19" applyFont="1" applyAlignment="1">
      <alignment horizontal="center" vertical="center"/>
    </xf>
    <xf numFmtId="0" fontId="29" fillId="0" borderId="0" xfId="19" applyFont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9405" applyFont="1" applyAlignment="1">
      <alignment horizontal="center"/>
    </xf>
    <xf numFmtId="0" fontId="31" fillId="0" borderId="36" xfId="19" applyBorder="1"/>
    <xf numFmtId="0" fontId="0" fillId="0" borderId="36" xfId="19" applyFont="1" applyBorder="1"/>
    <xf numFmtId="0" fontId="0" fillId="0" borderId="36" xfId="0" applyBorder="1" applyAlignment="1">
      <alignment horizontal="left"/>
    </xf>
    <xf numFmtId="0" fontId="31" fillId="0" borderId="36" xfId="19" applyBorder="1" applyAlignment="1">
      <alignment horizontal="center"/>
    </xf>
    <xf numFmtId="0" fontId="0" fillId="0" borderId="19" xfId="9404" applyFont="1" applyBorder="1" applyAlignment="1">
      <alignment horizontal="center"/>
    </xf>
    <xf numFmtId="10" fontId="31" fillId="0" borderId="19" xfId="9417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179" fontId="29" fillId="0" borderId="19" xfId="1" applyNumberFormat="1" applyFont="1" applyBorder="1" applyAlignment="1">
      <alignment horizontal="center" vertical="center"/>
    </xf>
    <xf numFmtId="0" fontId="0" fillId="0" borderId="0" xfId="9395" applyFont="1" applyAlignment="1">
      <alignment wrapText="1"/>
    </xf>
    <xf numFmtId="0" fontId="0" fillId="0" borderId="0" xfId="9395" applyFont="1" applyAlignment="1"/>
    <xf numFmtId="44" fontId="31" fillId="0" borderId="0" xfId="9419" applyFont="1" applyAlignment="1">
      <alignment horizontal="center"/>
    </xf>
    <xf numFmtId="0" fontId="31" fillId="0" borderId="43" xfId="19" applyBorder="1"/>
    <xf numFmtId="44" fontId="31" fillId="0" borderId="43" xfId="9419" applyFont="1" applyBorder="1"/>
    <xf numFmtId="0" fontId="31" fillId="0" borderId="43" xfId="19" applyBorder="1" applyAlignment="1">
      <alignment horizontal="center"/>
    </xf>
    <xf numFmtId="0" fontId="31" fillId="0" borderId="19" xfId="19" applyBorder="1" applyAlignment="1">
      <alignment horizontal="center"/>
    </xf>
    <xf numFmtId="0" fontId="28" fillId="0" borderId="19" xfId="19" applyFont="1" applyBorder="1" applyAlignment="1">
      <alignment horizontal="center" vertical="center"/>
    </xf>
    <xf numFmtId="44" fontId="31" fillId="0" borderId="0" xfId="9419" applyFont="1" applyFill="1" applyAlignment="1">
      <alignment horizontal="center"/>
    </xf>
    <xf numFmtId="44" fontId="119" fillId="0" borderId="0" xfId="9419" applyFont="1" applyFill="1" applyAlignment="1">
      <alignment horizontal="center"/>
    </xf>
    <xf numFmtId="0" fontId="29" fillId="0" borderId="0" xfId="19" applyFont="1" applyAlignment="1">
      <alignment horizontal="center" vertical="top"/>
    </xf>
    <xf numFmtId="44" fontId="31" fillId="0" borderId="0" xfId="9419" applyFont="1" applyFill="1"/>
    <xf numFmtId="0" fontId="31" fillId="0" borderId="19" xfId="19" applyBorder="1" applyAlignment="1">
      <alignment horizontal="left"/>
    </xf>
    <xf numFmtId="44" fontId="31" fillId="0" borderId="19" xfId="9419" applyFont="1" applyBorder="1" applyAlignment="1">
      <alignment horizontal="center"/>
    </xf>
    <xf numFmtId="0" fontId="29" fillId="0" borderId="19" xfId="19" applyFont="1" applyBorder="1" applyAlignment="1">
      <alignment horizontal="center"/>
    </xf>
    <xf numFmtId="0" fontId="31" fillId="0" borderId="0" xfId="9395" applyAlignment="1">
      <alignment horizontal="left"/>
    </xf>
    <xf numFmtId="0" fontId="31" fillId="0" borderId="0" xfId="9395" applyAlignment="1">
      <alignment horizontal="center"/>
    </xf>
    <xf numFmtId="179" fontId="29" fillId="0" borderId="0" xfId="9420" applyNumberFormat="1" applyFont="1" applyAlignment="1">
      <alignment horizontal="center"/>
    </xf>
    <xf numFmtId="10" fontId="29" fillId="0" borderId="0" xfId="9420" applyNumberFormat="1" applyFont="1" applyAlignment="1">
      <alignment horizontal="center"/>
    </xf>
    <xf numFmtId="0" fontId="31" fillId="0" borderId="38" xfId="19" applyBorder="1" applyAlignment="1">
      <alignment horizontal="left"/>
    </xf>
    <xf numFmtId="44" fontId="31" fillId="0" borderId="38" xfId="9419" applyFont="1" applyBorder="1" applyAlignment="1">
      <alignment horizontal="center"/>
    </xf>
    <xf numFmtId="179" fontId="29" fillId="0" borderId="38" xfId="9420" applyNumberFormat="1" applyFont="1" applyBorder="1" applyAlignment="1">
      <alignment horizontal="center"/>
    </xf>
    <xf numFmtId="0" fontId="31" fillId="0" borderId="35" xfId="19" applyBorder="1"/>
    <xf numFmtId="44" fontId="31" fillId="0" borderId="35" xfId="9419" applyFont="1" applyBorder="1" applyAlignment="1">
      <alignment horizontal="center"/>
    </xf>
    <xf numFmtId="8" fontId="31" fillId="0" borderId="35" xfId="19" applyNumberFormat="1" applyBorder="1" applyAlignment="1">
      <alignment horizontal="center"/>
    </xf>
    <xf numFmtId="0" fontId="31" fillId="0" borderId="35" xfId="19" applyBorder="1" applyAlignment="1">
      <alignment horizontal="center"/>
    </xf>
    <xf numFmtId="179" fontId="0" fillId="0" borderId="35" xfId="19" applyNumberFormat="1" applyFont="1" applyBorder="1" applyAlignment="1">
      <alignment horizontal="center"/>
    </xf>
    <xf numFmtId="44" fontId="31" fillId="0" borderId="0" xfId="9419" applyFont="1"/>
    <xf numFmtId="10" fontId="31" fillId="0" borderId="0" xfId="9420" applyNumberFormat="1" applyFont="1" applyAlignment="1">
      <alignment horizontal="center"/>
    </xf>
    <xf numFmtId="0" fontId="0" fillId="0" borderId="0" xfId="9395" applyFont="1"/>
    <xf numFmtId="44" fontId="31" fillId="0" borderId="0" xfId="9419" applyFont="1" applyAlignment="1">
      <alignment horizontal="center" vertical="top"/>
    </xf>
    <xf numFmtId="0" fontId="29" fillId="0" borderId="0" xfId="18"/>
    <xf numFmtId="0" fontId="31" fillId="0" borderId="0" xfId="9421"/>
    <xf numFmtId="0" fontId="29" fillId="0" borderId="0" xfId="18" applyAlignment="1">
      <alignment horizontal="center"/>
    </xf>
    <xf numFmtId="0" fontId="29" fillId="0" borderId="43" xfId="18" applyBorder="1"/>
    <xf numFmtId="0" fontId="29" fillId="0" borderId="19" xfId="18" applyBorder="1"/>
    <xf numFmtId="0" fontId="0" fillId="0" borderId="19" xfId="18" applyFont="1" applyBorder="1" applyAlignment="1">
      <alignment horizontal="center"/>
    </xf>
    <xf numFmtId="0" fontId="29" fillId="0" borderId="19" xfId="18" applyBorder="1" applyAlignment="1">
      <alignment horizontal="center"/>
    </xf>
    <xf numFmtId="0" fontId="29" fillId="0" borderId="19" xfId="18" applyBorder="1" applyAlignment="1">
      <alignment horizontal="center" wrapText="1"/>
    </xf>
    <xf numFmtId="0" fontId="117" fillId="0" borderId="0" xfId="9404" applyFont="1" applyAlignment="1">
      <alignment horizontal="center"/>
    </xf>
    <xf numFmtId="0" fontId="29" fillId="0" borderId="0" xfId="18" applyAlignment="1">
      <alignment horizontal="left"/>
    </xf>
    <xf numFmtId="0" fontId="0" fillId="0" borderId="0" xfId="18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9404" applyFont="1"/>
    <xf numFmtId="0" fontId="29" fillId="0" borderId="38" xfId="20" applyBorder="1" applyAlignment="1">
      <alignment vertical="center"/>
    </xf>
    <xf numFmtId="0" fontId="31" fillId="0" borderId="38" xfId="9396" applyBorder="1" applyAlignment="1">
      <alignment vertical="center"/>
    </xf>
    <xf numFmtId="2" fontId="0" fillId="0" borderId="38" xfId="9396" applyNumberFormat="1" applyFont="1" applyBorder="1" applyAlignment="1">
      <alignment horizontal="center" vertical="center" wrapText="1"/>
    </xf>
    <xf numFmtId="2" fontId="29" fillId="0" borderId="38" xfId="9396" applyNumberFormat="1" applyFont="1" applyBorder="1" applyAlignment="1">
      <alignment horizontal="center" vertical="center"/>
    </xf>
    <xf numFmtId="0" fontId="0" fillId="0" borderId="35" xfId="20" applyFont="1" applyBorder="1"/>
    <xf numFmtId="0" fontId="29" fillId="0" borderId="35" xfId="9396" applyFont="1" applyBorder="1"/>
    <xf numFmtId="0" fontId="29" fillId="0" borderId="35" xfId="9396" applyFont="1" applyBorder="1" applyAlignment="1">
      <alignment horizontal="center"/>
    </xf>
    <xf numFmtId="0" fontId="31" fillId="0" borderId="35" xfId="9404" applyBorder="1" applyAlignment="1">
      <alignment horizontal="center"/>
    </xf>
    <xf numFmtId="0" fontId="29" fillId="0" borderId="19" xfId="9422" applyFont="1" applyBorder="1"/>
    <xf numFmtId="0" fontId="0" fillId="0" borderId="0" xfId="20" applyFont="1"/>
    <xf numFmtId="0" fontId="117" fillId="0" borderId="58" xfId="9404" applyFont="1" applyBorder="1" applyAlignment="1">
      <alignment horizontal="center"/>
    </xf>
    <xf numFmtId="0" fontId="117" fillId="0" borderId="59" xfId="9404" applyFont="1" applyBorder="1" applyAlignment="1">
      <alignment horizontal="center"/>
    </xf>
    <xf numFmtId="0" fontId="31" fillId="0" borderId="60" xfId="19" applyBorder="1" applyAlignment="1">
      <alignment horizontal="left"/>
    </xf>
    <xf numFmtId="0" fontId="31" fillId="0" borderId="28" xfId="19" applyBorder="1"/>
    <xf numFmtId="0" fontId="31" fillId="0" borderId="61" xfId="19" applyBorder="1" applyAlignment="1">
      <alignment horizontal="left"/>
    </xf>
    <xf numFmtId="0" fontId="31" fillId="0" borderId="62" xfId="19" applyBorder="1"/>
    <xf numFmtId="10" fontId="0" fillId="0" borderId="0" xfId="9420" applyNumberFormat="1" applyFont="1" applyAlignment="1">
      <alignment horizontal="center"/>
    </xf>
    <xf numFmtId="0" fontId="71" fillId="0" borderId="19" xfId="9394" applyFont="1" applyBorder="1" applyAlignment="1">
      <alignment horizontal="left" wrapText="1"/>
    </xf>
    <xf numFmtId="4" fontId="0" fillId="0" borderId="0" xfId="0" applyNumberFormat="1" applyFill="1" applyBorder="1" applyAlignment="1">
      <alignment horizontal="center"/>
    </xf>
    <xf numFmtId="0" fontId="28" fillId="0" borderId="0" xfId="19" applyFont="1" applyAlignment="1">
      <alignment horizontal="center"/>
    </xf>
    <xf numFmtId="0" fontId="28" fillId="0" borderId="43" xfId="19" applyFont="1" applyBorder="1"/>
    <xf numFmtId="0" fontId="28" fillId="0" borderId="0" xfId="19" applyFont="1"/>
    <xf numFmtId="0" fontId="28" fillId="0" borderId="19" xfId="19" applyFont="1" applyBorder="1" applyAlignment="1">
      <alignment horizontal="center"/>
    </xf>
    <xf numFmtId="9" fontId="28" fillId="0" borderId="0" xfId="0" applyNumberFormat="1" applyFont="1"/>
    <xf numFmtId="10" fontId="29" fillId="0" borderId="0" xfId="1" applyNumberFormat="1" applyFont="1" applyAlignment="1">
      <alignment horizontal="center"/>
    </xf>
    <xf numFmtId="178" fontId="29" fillId="0" borderId="36" xfId="0" applyNumberFormat="1" applyFont="1" applyFill="1" applyBorder="1" applyAlignment="1">
      <alignment horizontal="center"/>
    </xf>
    <xf numFmtId="181" fontId="29" fillId="0" borderId="0" xfId="9424" applyFont="1"/>
    <xf numFmtId="0" fontId="29" fillId="0" borderId="0" xfId="3162" applyFont="1"/>
    <xf numFmtId="181" fontId="29" fillId="0" borderId="0" xfId="9424" applyFont="1" applyAlignment="1">
      <alignment horizontal="centerContinuous"/>
    </xf>
    <xf numFmtId="182" fontId="29" fillId="0" borderId="0" xfId="9424" applyNumberFormat="1" applyFont="1" applyAlignment="1">
      <alignment horizontal="centerContinuous"/>
    </xf>
    <xf numFmtId="182" fontId="29" fillId="0" borderId="0" xfId="9424" applyNumberFormat="1" applyFont="1"/>
    <xf numFmtId="181" fontId="29" fillId="0" borderId="0" xfId="9424" applyFont="1" applyAlignment="1">
      <alignment horizontal="center"/>
    </xf>
    <xf numFmtId="181" fontId="29" fillId="0" borderId="16" xfId="9424" applyFont="1" applyBorder="1" applyAlignment="1">
      <alignment horizontal="center"/>
    </xf>
    <xf numFmtId="181" fontId="29" fillId="0" borderId="16" xfId="9424" applyFont="1" applyBorder="1" applyAlignment="1">
      <alignment horizontal="right"/>
    </xf>
    <xf numFmtId="181" fontId="29" fillId="0" borderId="16" xfId="9424" applyFont="1" applyBorder="1"/>
    <xf numFmtId="5" fontId="29" fillId="0" borderId="0" xfId="9424" applyNumberFormat="1" applyFont="1"/>
    <xf numFmtId="10" fontId="29" fillId="0" borderId="0" xfId="9424" applyNumberFormat="1" applyFont="1"/>
    <xf numFmtId="183" fontId="29" fillId="0" borderId="0" xfId="9424" applyNumberFormat="1" applyFont="1"/>
    <xf numFmtId="37" fontId="123" fillId="0" borderId="0" xfId="9424" applyNumberFormat="1" applyFont="1"/>
    <xf numFmtId="10" fontId="29" fillId="0" borderId="0" xfId="7610" applyNumberFormat="1" applyFont="1" applyFill="1" applyProtection="1"/>
    <xf numFmtId="5" fontId="29" fillId="0" borderId="63" xfId="9424" applyNumberFormat="1" applyFont="1" applyBorder="1"/>
    <xf numFmtId="10" fontId="29" fillId="0" borderId="63" xfId="9424" applyNumberFormat="1" applyFont="1" applyBorder="1"/>
    <xf numFmtId="10" fontId="29" fillId="0" borderId="64" xfId="9424" applyNumberFormat="1" applyFont="1" applyBorder="1"/>
    <xf numFmtId="183" fontId="29" fillId="0" borderId="63" xfId="9424" applyNumberFormat="1" applyFont="1" applyBorder="1"/>
    <xf numFmtId="10" fontId="29" fillId="0" borderId="0" xfId="9424" applyNumberFormat="1" applyFont="1" applyFill="1"/>
    <xf numFmtId="0" fontId="124" fillId="0" borderId="0" xfId="3162" applyFont="1" applyAlignment="1">
      <alignment horizontal="left"/>
    </xf>
    <xf numFmtId="0" fontId="125" fillId="0" borderId="0" xfId="3162" applyFont="1" applyAlignment="1">
      <alignment horizontal="left"/>
    </xf>
    <xf numFmtId="7" fontId="29" fillId="0" borderId="0" xfId="1807" applyNumberFormat="1" applyFont="1"/>
    <xf numFmtId="0" fontId="29" fillId="0" borderId="44" xfId="3162" applyBorder="1" applyAlignment="1">
      <alignment horizontal="center"/>
    </xf>
    <xf numFmtId="0" fontId="29" fillId="0" borderId="44" xfId="3162" applyBorder="1" applyAlignment="1">
      <alignment horizontal="center" wrapText="1"/>
    </xf>
    <xf numFmtId="0" fontId="29" fillId="0" borderId="44" xfId="3162" applyBorder="1"/>
    <xf numFmtId="9" fontId="31" fillId="0" borderId="44" xfId="9425" applyFont="1" applyBorder="1" applyAlignment="1">
      <alignment horizontal="center" wrapText="1"/>
    </xf>
    <xf numFmtId="0" fontId="29" fillId="0" borderId="0" xfId="3162" applyAlignment="1">
      <alignment horizontal="center" wrapText="1"/>
    </xf>
    <xf numFmtId="0" fontId="29" fillId="0" borderId="0" xfId="3162" applyAlignment="1">
      <alignment horizontal="right"/>
    </xf>
    <xf numFmtId="183" fontId="29" fillId="0" borderId="0" xfId="3162" applyNumberFormat="1" applyAlignment="1" applyProtection="1">
      <alignment horizontal="right"/>
      <protection locked="0"/>
    </xf>
    <xf numFmtId="1" fontId="29" fillId="0" borderId="0" xfId="1807" applyNumberFormat="1" applyFont="1"/>
    <xf numFmtId="10" fontId="29" fillId="0" borderId="0" xfId="3162" applyNumberFormat="1" applyAlignment="1" applyProtection="1">
      <alignment horizontal="right"/>
      <protection locked="0"/>
    </xf>
    <xf numFmtId="10" fontId="29" fillId="0" borderId="0" xfId="9425" applyNumberFormat="1" applyFont="1"/>
    <xf numFmtId="37" fontId="29" fillId="0" borderId="0" xfId="3162" applyNumberFormat="1"/>
    <xf numFmtId="0" fontId="29" fillId="0" borderId="0" xfId="3162" applyProtection="1">
      <protection locked="0"/>
    </xf>
    <xf numFmtId="0" fontId="29" fillId="0" borderId="19" xfId="3162" applyBorder="1" applyAlignment="1">
      <alignment horizontal="center"/>
    </xf>
    <xf numFmtId="0" fontId="29" fillId="0" borderId="19" xfId="3162" applyBorder="1" applyAlignment="1">
      <alignment horizontal="center" wrapText="1"/>
    </xf>
    <xf numFmtId="0" fontId="29" fillId="0" borderId="19" xfId="3162" applyBorder="1"/>
    <xf numFmtId="9" fontId="31" fillId="0" borderId="19" xfId="9425" applyFont="1" applyBorder="1" applyAlignment="1">
      <alignment horizontal="center" wrapText="1"/>
    </xf>
    <xf numFmtId="0" fontId="34" fillId="0" borderId="65" xfId="3162" applyFont="1" applyBorder="1" applyAlignment="1">
      <alignment horizontal="center"/>
    </xf>
    <xf numFmtId="0" fontId="34" fillId="0" borderId="65" xfId="3162" applyFont="1" applyBorder="1"/>
    <xf numFmtId="7" fontId="34" fillId="0" borderId="65" xfId="3162" applyNumberFormat="1" applyFont="1" applyBorder="1"/>
    <xf numFmtId="0" fontId="34" fillId="0" borderId="65" xfId="3162" applyFont="1" applyBorder="1" applyAlignment="1">
      <alignment horizontal="right"/>
    </xf>
    <xf numFmtId="10" fontId="34" fillId="0" borderId="65" xfId="9425" applyNumberFormat="1" applyFont="1" applyBorder="1"/>
    <xf numFmtId="183" fontId="31" fillId="0" borderId="19" xfId="9425" applyNumberFormat="1" applyFont="1" applyBorder="1"/>
    <xf numFmtId="0" fontId="31" fillId="0" borderId="0" xfId="9426" applyFont="1"/>
    <xf numFmtId="185" fontId="29" fillId="0" borderId="0" xfId="3162" applyNumberFormat="1"/>
    <xf numFmtId="0" fontId="29" fillId="0" borderId="0" xfId="3162" applyAlignment="1">
      <alignment horizontal="center"/>
    </xf>
    <xf numFmtId="10" fontId="29" fillId="0" borderId="0" xfId="9414" applyNumberFormat="1" applyFont="1" applyFill="1"/>
    <xf numFmtId="0" fontId="29" fillId="0" borderId="0" xfId="9427" applyFont="1"/>
    <xf numFmtId="180" fontId="29" fillId="0" borderId="0" xfId="9427" applyNumberFormat="1" applyFont="1"/>
    <xf numFmtId="10" fontId="29" fillId="0" borderId="0" xfId="7610" applyNumberFormat="1" applyFont="1" applyFill="1" applyBorder="1"/>
    <xf numFmtId="187" fontId="29" fillId="0" borderId="0" xfId="9427" applyNumberFormat="1" applyFont="1"/>
    <xf numFmtId="0" fontId="29" fillId="0" borderId="0" xfId="9427" applyFont="1" applyAlignment="1">
      <alignment wrapText="1"/>
    </xf>
    <xf numFmtId="0" fontId="34" fillId="0" borderId="0" xfId="9427" applyFont="1" applyAlignment="1">
      <alignment horizontal="centerContinuous"/>
    </xf>
    <xf numFmtId="0" fontId="29" fillId="0" borderId="0" xfId="9427" applyFont="1" applyAlignment="1">
      <alignment horizontal="centerContinuous"/>
    </xf>
    <xf numFmtId="4" fontId="29" fillId="0" borderId="0" xfId="9427" applyNumberFormat="1" applyFont="1" applyAlignment="1">
      <alignment horizontal="centerContinuous"/>
    </xf>
    <xf numFmtId="4" fontId="34" fillId="0" borderId="0" xfId="9427" applyNumberFormat="1" applyFont="1" applyAlignment="1">
      <alignment horizontal="centerContinuous"/>
    </xf>
    <xf numFmtId="184" fontId="117" fillId="0" borderId="0" xfId="9427" applyNumberFormat="1" applyFont="1" applyAlignment="1">
      <alignment horizontal="centerContinuous"/>
    </xf>
    <xf numFmtId="184" fontId="34" fillId="0" borderId="0" xfId="9427" applyNumberFormat="1" applyFont="1" applyAlignment="1">
      <alignment horizontal="centerContinuous"/>
    </xf>
    <xf numFmtId="0" fontId="29" fillId="0" borderId="0" xfId="9427" applyFont="1" applyAlignment="1">
      <alignment horizontal="center"/>
    </xf>
    <xf numFmtId="0" fontId="29" fillId="0" borderId="19" xfId="9427" applyFont="1" applyBorder="1" applyAlignment="1">
      <alignment horizontal="center"/>
    </xf>
    <xf numFmtId="0" fontId="29" fillId="0" borderId="19" xfId="9427" applyFont="1" applyBorder="1" applyAlignment="1">
      <alignment horizontal="center" wrapText="1"/>
    </xf>
    <xf numFmtId="0" fontId="29" fillId="0" borderId="0" xfId="9427" applyFont="1" applyAlignment="1">
      <alignment horizontal="center" wrapText="1"/>
    </xf>
    <xf numFmtId="0" fontId="125" fillId="0" borderId="0" xfId="9427" applyFont="1" applyAlignment="1">
      <alignment horizontal="left"/>
    </xf>
    <xf numFmtId="188" fontId="29" fillId="0" borderId="0" xfId="9427" applyNumberFormat="1" applyFont="1"/>
    <xf numFmtId="185" fontId="29" fillId="0" borderId="0" xfId="9427" applyNumberFormat="1" applyFont="1"/>
    <xf numFmtId="188" fontId="29" fillId="0" borderId="0" xfId="9427" applyNumberFormat="1" applyFont="1" applyProtection="1">
      <protection locked="0"/>
    </xf>
    <xf numFmtId="183" fontId="29" fillId="0" borderId="0" xfId="7610" applyNumberFormat="1" applyFont="1" applyProtection="1">
      <protection locked="0"/>
    </xf>
    <xf numFmtId="183" fontId="29" fillId="0" borderId="0" xfId="9427" applyNumberFormat="1" applyFont="1"/>
    <xf numFmtId="3" fontId="29" fillId="0" borderId="0" xfId="9427" applyNumberFormat="1" applyFont="1"/>
    <xf numFmtId="0" fontId="29" fillId="0" borderId="0" xfId="9427" applyFont="1" applyProtection="1">
      <protection locked="0"/>
    </xf>
    <xf numFmtId="0" fontId="125" fillId="0" borderId="0" xfId="9427" applyFont="1" applyProtection="1">
      <protection locked="0"/>
    </xf>
    <xf numFmtId="183" fontId="29" fillId="0" borderId="0" xfId="9427" applyNumberFormat="1" applyFont="1" applyProtection="1">
      <protection locked="0"/>
    </xf>
    <xf numFmtId="3" fontId="29" fillId="0" borderId="0" xfId="9427" applyNumberFormat="1" applyFont="1" applyProtection="1">
      <protection locked="0"/>
    </xf>
    <xf numFmtId="164" fontId="29" fillId="0" borderId="0" xfId="9427" applyNumberFormat="1" applyFont="1"/>
    <xf numFmtId="3" fontId="123" fillId="0" borderId="0" xfId="9427" applyNumberFormat="1" applyFont="1" applyProtection="1">
      <protection locked="0"/>
    </xf>
    <xf numFmtId="0" fontId="29" fillId="0" borderId="0" xfId="9427" applyFont="1" applyAlignment="1">
      <alignment horizontal="left"/>
    </xf>
    <xf numFmtId="0" fontId="34" fillId="0" borderId="0" xfId="9427" applyFont="1"/>
    <xf numFmtId="186" fontId="29" fillId="0" borderId="0" xfId="9427" applyNumberFormat="1" applyFont="1"/>
    <xf numFmtId="186" fontId="29" fillId="0" borderId="42" xfId="9427" applyNumberFormat="1" applyFont="1" applyBorder="1"/>
    <xf numFmtId="10" fontId="29" fillId="0" borderId="42" xfId="7610" applyNumberFormat="1" applyFont="1" applyBorder="1"/>
    <xf numFmtId="183" fontId="29" fillId="0" borderId="0" xfId="7610" applyNumberFormat="1" applyFont="1" applyFill="1" applyBorder="1" applyAlignment="1"/>
    <xf numFmtId="0" fontId="29" fillId="0" borderId="0" xfId="9427" applyFont="1" applyAlignment="1">
      <alignment horizontal="right"/>
    </xf>
    <xf numFmtId="10" fontId="29" fillId="0" borderId="19" xfId="1" applyNumberFormat="1" applyFont="1" applyBorder="1" applyAlignment="1">
      <alignment horizontal="center" vertical="center"/>
    </xf>
    <xf numFmtId="10" fontId="31" fillId="0" borderId="0" xfId="1" applyNumberFormat="1" applyFont="1" applyAlignment="1">
      <alignment horizontal="center"/>
    </xf>
    <xf numFmtId="5" fontId="29" fillId="0" borderId="0" xfId="9424" applyNumberFormat="1" applyFont="1" applyFill="1"/>
    <xf numFmtId="181" fontId="29" fillId="0" borderId="0" xfId="9424" applyFont="1" applyFill="1"/>
    <xf numFmtId="0" fontId="84" fillId="0" borderId="0" xfId="0" applyFont="1" applyAlignment="1">
      <alignment horizontal="left" vertical="top" wrapText="1"/>
    </xf>
    <xf numFmtId="0" fontId="111" fillId="64" borderId="47" xfId="9394" applyFont="1" applyFill="1" applyBorder="1" applyAlignment="1">
      <alignment horizontal="center" vertical="center" wrapText="1"/>
    </xf>
    <xf numFmtId="0" fontId="111" fillId="64" borderId="44" xfId="9394" applyFont="1" applyFill="1" applyBorder="1" applyAlignment="1">
      <alignment horizontal="center" vertical="center" wrapText="1"/>
    </xf>
    <xf numFmtId="0" fontId="111" fillId="64" borderId="48" xfId="9394" applyFont="1" applyFill="1" applyBorder="1" applyAlignment="1">
      <alignment horizontal="center" vertical="center" wrapText="1"/>
    </xf>
    <xf numFmtId="0" fontId="110" fillId="0" borderId="0" xfId="9394" applyFont="1" applyFill="1" applyBorder="1" applyAlignment="1">
      <alignment horizontal="center" wrapText="1"/>
    </xf>
    <xf numFmtId="0" fontId="111" fillId="64" borderId="47" xfId="9394" applyFont="1" applyFill="1" applyBorder="1" applyAlignment="1">
      <alignment horizontal="center" vertical="center"/>
    </xf>
    <xf numFmtId="0" fontId="111" fillId="64" borderId="44" xfId="9394" applyFont="1" applyFill="1" applyBorder="1" applyAlignment="1">
      <alignment horizontal="center" vertical="center"/>
    </xf>
    <xf numFmtId="0" fontId="111" fillId="64" borderId="48" xfId="9394" applyFont="1" applyFill="1" applyBorder="1" applyAlignment="1">
      <alignment horizontal="center" vertical="center"/>
    </xf>
    <xf numFmtId="0" fontId="29" fillId="0" borderId="0" xfId="9388" applyFont="1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Fill="1" applyAlignment="1">
      <alignment horizontal="center"/>
    </xf>
    <xf numFmtId="0" fontId="31" fillId="0" borderId="0" xfId="9388" applyAlignment="1">
      <alignment horizontal="center"/>
    </xf>
    <xf numFmtId="0" fontId="0" fillId="0" borderId="0" xfId="9388" applyFont="1" applyAlignment="1">
      <alignment horizontal="center"/>
    </xf>
    <xf numFmtId="0" fontId="0" fillId="0" borderId="0" xfId="0" applyFont="1" applyFill="1" applyAlignment="1">
      <alignment horizontal="center" wrapText="1"/>
    </xf>
    <xf numFmtId="10" fontId="28" fillId="0" borderId="5" xfId="0" applyNumberFormat="1" applyFont="1" applyFill="1" applyBorder="1" applyAlignment="1">
      <alignment horizontal="center"/>
    </xf>
    <xf numFmtId="10" fontId="28" fillId="0" borderId="6" xfId="0" applyNumberFormat="1" applyFont="1" applyFill="1" applyBorder="1" applyAlignment="1">
      <alignment horizontal="center"/>
    </xf>
    <xf numFmtId="10" fontId="28" fillId="0" borderId="5" xfId="1" applyNumberFormat="1" applyFont="1" applyFill="1" applyBorder="1" applyAlignment="1">
      <alignment horizontal="center"/>
    </xf>
    <xf numFmtId="10" fontId="28" fillId="0" borderId="6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/>
    </xf>
    <xf numFmtId="166" fontId="29" fillId="0" borderId="0" xfId="9412" applyNumberFormat="1" applyFont="1" applyAlignment="1">
      <alignment horizontal="center"/>
    </xf>
    <xf numFmtId="0" fontId="0" fillId="0" borderId="0" xfId="0" applyAlignment="1">
      <alignment horizontal="center" wrapText="1"/>
    </xf>
    <xf numFmtId="0" fontId="31" fillId="0" borderId="36" xfId="9404" applyBorder="1" applyAlignment="1">
      <alignment horizontal="center"/>
    </xf>
    <xf numFmtId="0" fontId="117" fillId="0" borderId="43" xfId="19" applyFont="1" applyBorder="1" applyAlignment="1">
      <alignment horizontal="center" vertical="center"/>
    </xf>
    <xf numFmtId="0" fontId="117" fillId="0" borderId="19" xfId="19" applyFont="1" applyBorder="1" applyAlignment="1">
      <alignment horizontal="center" vertical="center"/>
    </xf>
    <xf numFmtId="0" fontId="31" fillId="0" borderId="0" xfId="19" applyBorder="1" applyAlignment="1">
      <alignment horizontal="center"/>
    </xf>
    <xf numFmtId="0" fontId="31" fillId="0" borderId="36" xfId="19" applyBorder="1" applyAlignment="1">
      <alignment horizontal="center"/>
    </xf>
    <xf numFmtId="0" fontId="117" fillId="0" borderId="43" xfId="19" applyFont="1" applyBorder="1" applyAlignment="1">
      <alignment horizontal="center" wrapText="1"/>
    </xf>
    <xf numFmtId="0" fontId="117" fillId="0" borderId="19" xfId="19" applyFont="1" applyBorder="1" applyAlignment="1">
      <alignment horizontal="center" wrapText="1"/>
    </xf>
    <xf numFmtId="0" fontId="31" fillId="0" borderId="37" xfId="19" applyBorder="1" applyAlignment="1">
      <alignment horizontal="center"/>
    </xf>
    <xf numFmtId="0" fontId="117" fillId="0" borderId="0" xfId="19" applyFont="1" applyAlignment="1">
      <alignment horizontal="center"/>
    </xf>
    <xf numFmtId="0" fontId="117" fillId="0" borderId="44" xfId="19" applyFont="1" applyBorder="1" applyAlignment="1">
      <alignment horizontal="center"/>
    </xf>
    <xf numFmtId="0" fontId="0" fillId="0" borderId="37" xfId="19" applyFont="1" applyBorder="1" applyAlignment="1">
      <alignment horizontal="center"/>
    </xf>
    <xf numFmtId="0" fontId="117" fillId="0" borderId="19" xfId="9404" applyFont="1" applyBorder="1" applyAlignment="1">
      <alignment horizontal="center" vertical="center" wrapText="1"/>
    </xf>
    <xf numFmtId="0" fontId="34" fillId="0" borderId="44" xfId="9418" applyFont="1" applyBorder="1" applyAlignment="1">
      <alignment horizontal="center" vertical="center" wrapText="1"/>
    </xf>
    <xf numFmtId="0" fontId="0" fillId="0" borderId="0" xfId="9395" applyFont="1" applyAlignment="1">
      <alignment horizontal="left" wrapText="1"/>
    </xf>
    <xf numFmtId="0" fontId="0" fillId="0" borderId="0" xfId="19" applyFont="1" applyBorder="1" applyAlignment="1">
      <alignment horizontal="center"/>
    </xf>
    <xf numFmtId="0" fontId="31" fillId="0" borderId="19" xfId="19" applyBorder="1" applyAlignment="1">
      <alignment horizontal="center"/>
    </xf>
    <xf numFmtId="0" fontId="120" fillId="0" borderId="0" xfId="18" applyFont="1" applyAlignment="1">
      <alignment horizontal="center"/>
    </xf>
    <xf numFmtId="0" fontId="34" fillId="0" borderId="0" xfId="18" applyFont="1" applyAlignment="1">
      <alignment horizontal="center"/>
    </xf>
    <xf numFmtId="0" fontId="29" fillId="0" borderId="44" xfId="18" applyBorder="1" applyAlignment="1">
      <alignment horizontal="center"/>
    </xf>
    <xf numFmtId="0" fontId="117" fillId="0" borderId="19" xfId="9404" applyFont="1" applyBorder="1" applyAlignment="1">
      <alignment horizontal="center"/>
    </xf>
    <xf numFmtId="0" fontId="71" fillId="0" borderId="0" xfId="18" applyFont="1" applyAlignment="1">
      <alignment horizontal="center"/>
    </xf>
    <xf numFmtId="0" fontId="29" fillId="0" borderId="0" xfId="22" applyFont="1" applyAlignment="1">
      <alignment horizontal="left" wrapText="1"/>
    </xf>
    <xf numFmtId="0" fontId="117" fillId="0" borderId="0" xfId="9404" applyFont="1" applyAlignment="1">
      <alignment horizontal="center"/>
    </xf>
    <xf numFmtId="0" fontId="29" fillId="0" borderId="0" xfId="3162" applyAlignment="1">
      <alignment horizontal="center"/>
    </xf>
    <xf numFmtId="166" fontId="29" fillId="0" borderId="0" xfId="377" applyNumberFormat="1" applyFont="1" applyFill="1" applyAlignment="1">
      <alignment vertical="center"/>
    </xf>
    <xf numFmtId="10" fontId="29" fillId="0" borderId="0" xfId="7610" applyNumberFormat="1" applyFont="1" applyFill="1" applyAlignment="1">
      <alignment vertical="center"/>
    </xf>
    <xf numFmtId="183" fontId="29" fillId="0" borderId="0" xfId="9424" applyNumberFormat="1" applyFont="1" applyFill="1"/>
    <xf numFmtId="166" fontId="29" fillId="0" borderId="0" xfId="377" applyNumberFormat="1" applyFont="1" applyFill="1" applyBorder="1"/>
  </cellXfs>
  <cellStyles count="9428">
    <cellStyle name="$ Currency" xfId="23"/>
    <cellStyle name="$ Linked Amount" xfId="24"/>
    <cellStyle name="$Currency x2" xfId="25"/>
    <cellStyle name="$Gas Cost x5" xfId="26"/>
    <cellStyle name="20% - Accent1 2" xfId="27"/>
    <cellStyle name="20% - Accent1 2 2" xfId="28"/>
    <cellStyle name="20% - Accent1 2 2 2" xfId="29"/>
    <cellStyle name="20% - Accent1 2 2 3" xfId="30"/>
    <cellStyle name="20% - Accent1 2 3" xfId="31"/>
    <cellStyle name="20% - Accent1 2 3 2" xfId="32"/>
    <cellStyle name="20% - Accent1 2 4" xfId="33"/>
    <cellStyle name="20% - Accent1 2 5" xfId="34"/>
    <cellStyle name="20% - Accent1 3" xfId="35"/>
    <cellStyle name="20% - Accent1 3 2" xfId="36"/>
    <cellStyle name="20% - Accent1 3 2 2" xfId="37"/>
    <cellStyle name="20% - Accent1 3 3" xfId="38"/>
    <cellStyle name="20% - Accent1 3 4" xfId="39"/>
    <cellStyle name="20% - Accent1 4" xfId="40"/>
    <cellStyle name="20% - Accent1 4 2" xfId="41"/>
    <cellStyle name="20% - Accent1 4 2 2" xfId="42"/>
    <cellStyle name="20% - Accent1 4 3" xfId="43"/>
    <cellStyle name="20% - Accent1 5" xfId="44"/>
    <cellStyle name="20% - Accent1 5 2" xfId="45"/>
    <cellStyle name="20% - Accent1 5 2 2" xfId="46"/>
    <cellStyle name="20% - Accent1 5 3" xfId="47"/>
    <cellStyle name="20% - Accent1 6" xfId="48"/>
    <cellStyle name="20% - Accent2 2" xfId="49"/>
    <cellStyle name="20% - Accent2 2 2" xfId="50"/>
    <cellStyle name="20% - Accent2 2 2 2" xfId="51"/>
    <cellStyle name="20% - Accent2 2 2 3" xfId="52"/>
    <cellStyle name="20% - Accent2 2 3" xfId="53"/>
    <cellStyle name="20% - Accent2 2 3 2" xfId="54"/>
    <cellStyle name="20% - Accent2 2 4" xfId="55"/>
    <cellStyle name="20% - Accent2 2 5" xfId="56"/>
    <cellStyle name="20% - Accent2 3" xfId="57"/>
    <cellStyle name="20% - Accent2 3 2" xfId="58"/>
    <cellStyle name="20% - Accent2 3 2 2" xfId="59"/>
    <cellStyle name="20% - Accent2 3 3" xfId="60"/>
    <cellStyle name="20% - Accent2 3 4" xfId="61"/>
    <cellStyle name="20% - Accent2 4" xfId="62"/>
    <cellStyle name="20% - Accent2 4 2" xfId="63"/>
    <cellStyle name="20% - Accent2 4 2 2" xfId="64"/>
    <cellStyle name="20% - Accent2 4 3" xfId="65"/>
    <cellStyle name="20% - Accent2 5" xfId="66"/>
    <cellStyle name="20% - Accent2 5 2" xfId="67"/>
    <cellStyle name="20% - Accent2 5 2 2" xfId="68"/>
    <cellStyle name="20% - Accent2 5 3" xfId="69"/>
    <cellStyle name="20% - Accent2 6" xfId="70"/>
    <cellStyle name="20% - Accent3 2" xfId="71"/>
    <cellStyle name="20% - Accent3 2 2" xfId="72"/>
    <cellStyle name="20% - Accent3 2 2 2" xfId="73"/>
    <cellStyle name="20% - Accent3 2 2 3" xfId="74"/>
    <cellStyle name="20% - Accent3 2 3" xfId="75"/>
    <cellStyle name="20% - Accent3 2 3 2" xfId="76"/>
    <cellStyle name="20% - Accent3 2 4" xfId="77"/>
    <cellStyle name="20% - Accent3 2 5" xfId="78"/>
    <cellStyle name="20% - Accent3 3" xfId="79"/>
    <cellStyle name="20% - Accent3 3 2" xfId="80"/>
    <cellStyle name="20% - Accent3 3 2 2" xfId="81"/>
    <cellStyle name="20% - Accent3 3 3" xfId="82"/>
    <cellStyle name="20% - Accent3 3 4" xfId="83"/>
    <cellStyle name="20% - Accent3 4" xfId="84"/>
    <cellStyle name="20% - Accent3 4 2" xfId="85"/>
    <cellStyle name="20% - Accent3 4 2 2" xfId="86"/>
    <cellStyle name="20% - Accent3 4 3" xfId="87"/>
    <cellStyle name="20% - Accent3 5" xfId="88"/>
    <cellStyle name="20% - Accent3 5 2" xfId="89"/>
    <cellStyle name="20% - Accent3 5 2 2" xfId="90"/>
    <cellStyle name="20% - Accent3 5 3" xfId="91"/>
    <cellStyle name="20% - Accent3 6" xfId="92"/>
    <cellStyle name="20% - Accent4 2" xfId="93"/>
    <cellStyle name="20% - Accent4 2 2" xfId="94"/>
    <cellStyle name="20% - Accent4 2 2 2" xfId="95"/>
    <cellStyle name="20% - Accent4 2 2 3" xfId="96"/>
    <cellStyle name="20% - Accent4 2 3" xfId="97"/>
    <cellStyle name="20% - Accent4 2 3 2" xfId="98"/>
    <cellStyle name="20% - Accent4 2 4" xfId="99"/>
    <cellStyle name="20% - Accent4 2 5" xfId="100"/>
    <cellStyle name="20% - Accent4 3" xfId="101"/>
    <cellStyle name="20% - Accent4 3 2" xfId="102"/>
    <cellStyle name="20% - Accent4 3 2 2" xfId="103"/>
    <cellStyle name="20% - Accent4 3 3" xfId="104"/>
    <cellStyle name="20% - Accent4 3 4" xfId="105"/>
    <cellStyle name="20% - Accent4 4" xfId="106"/>
    <cellStyle name="20% - Accent4 4 2" xfId="107"/>
    <cellStyle name="20% - Accent4 4 2 2" xfId="108"/>
    <cellStyle name="20% - Accent4 4 3" xfId="109"/>
    <cellStyle name="20% - Accent4 5" xfId="110"/>
    <cellStyle name="20% - Accent4 5 2" xfId="111"/>
    <cellStyle name="20% - Accent4 5 2 2" xfId="112"/>
    <cellStyle name="20% - Accent4 5 3" xfId="113"/>
    <cellStyle name="20% - Accent4 6" xfId="114"/>
    <cellStyle name="20% - Accent5 2" xfId="115"/>
    <cellStyle name="20% - Accent5 2 2" xfId="116"/>
    <cellStyle name="20% - Accent5 2 2 2" xfId="117"/>
    <cellStyle name="20% - Accent5 2 2 3" xfId="118"/>
    <cellStyle name="20% - Accent5 2 3" xfId="119"/>
    <cellStyle name="20% - Accent5 2 3 2" xfId="120"/>
    <cellStyle name="20% - Accent5 2 4" xfId="121"/>
    <cellStyle name="20% - Accent5 2 5" xfId="122"/>
    <cellStyle name="20% - Accent5 3" xfId="123"/>
    <cellStyle name="20% - Accent5 3 2" xfId="124"/>
    <cellStyle name="20% - Accent5 3 2 2" xfId="125"/>
    <cellStyle name="20% - Accent5 3 3" xfId="126"/>
    <cellStyle name="20% - Accent5 3 4" xfId="127"/>
    <cellStyle name="20% - Accent5 4" xfId="128"/>
    <cellStyle name="20% - Accent5 4 2" xfId="129"/>
    <cellStyle name="20% - Accent5 4 2 2" xfId="130"/>
    <cellStyle name="20% - Accent5 4 3" xfId="131"/>
    <cellStyle name="20% - Accent5 5" xfId="132"/>
    <cellStyle name="20% - Accent5 5 2" xfId="133"/>
    <cellStyle name="20% - Accent5 5 2 2" xfId="134"/>
    <cellStyle name="20% - Accent5 5 3" xfId="135"/>
    <cellStyle name="20% - Accent5 6" xfId="136"/>
    <cellStyle name="20% - Accent6 2" xfId="137"/>
    <cellStyle name="20% - Accent6 2 2" xfId="138"/>
    <cellStyle name="20% - Accent6 2 2 2" xfId="139"/>
    <cellStyle name="20% - Accent6 2 2 3" xfId="140"/>
    <cellStyle name="20% - Accent6 2 3" xfId="141"/>
    <cellStyle name="20% - Accent6 2 3 2" xfId="142"/>
    <cellStyle name="20% - Accent6 2 4" xfId="143"/>
    <cellStyle name="20% - Accent6 2 5" xfId="144"/>
    <cellStyle name="20% - Accent6 3" xfId="145"/>
    <cellStyle name="20% - Accent6 3 2" xfId="146"/>
    <cellStyle name="20% - Accent6 3 2 2" xfId="147"/>
    <cellStyle name="20% - Accent6 3 3" xfId="148"/>
    <cellStyle name="20% - Accent6 3 4" xfId="149"/>
    <cellStyle name="20% - Accent6 4" xfId="150"/>
    <cellStyle name="20% - Accent6 4 2" xfId="151"/>
    <cellStyle name="20% - Accent6 4 2 2" xfId="152"/>
    <cellStyle name="20% - Accent6 4 3" xfId="153"/>
    <cellStyle name="20% - Accent6 5" xfId="154"/>
    <cellStyle name="20% - Accent6 5 2" xfId="155"/>
    <cellStyle name="20% - Accent6 5 2 2" xfId="156"/>
    <cellStyle name="20% - Accent6 5 3" xfId="157"/>
    <cellStyle name="20% - Accent6 6" xfId="158"/>
    <cellStyle name="40% - Accent1 2" xfId="159"/>
    <cellStyle name="40% - Accent1 2 2" xfId="160"/>
    <cellStyle name="40% - Accent1 2 2 2" xfId="161"/>
    <cellStyle name="40% - Accent1 2 2 3" xfId="162"/>
    <cellStyle name="40% - Accent1 2 3" xfId="163"/>
    <cellStyle name="40% - Accent1 2 3 2" xfId="164"/>
    <cellStyle name="40% - Accent1 2 4" xfId="165"/>
    <cellStyle name="40% - Accent1 2 5" xfId="166"/>
    <cellStyle name="40% - Accent1 3" xfId="167"/>
    <cellStyle name="40% - Accent1 3 2" xfId="168"/>
    <cellStyle name="40% - Accent1 3 2 2" xfId="169"/>
    <cellStyle name="40% - Accent1 3 3" xfId="170"/>
    <cellStyle name="40% - Accent1 3 4" xfId="171"/>
    <cellStyle name="40% - Accent1 4" xfId="172"/>
    <cellStyle name="40% - Accent1 4 2" xfId="173"/>
    <cellStyle name="40% - Accent1 4 2 2" xfId="174"/>
    <cellStyle name="40% - Accent1 4 3" xfId="175"/>
    <cellStyle name="40% - Accent1 5" xfId="176"/>
    <cellStyle name="40% - Accent1 5 2" xfId="177"/>
    <cellStyle name="40% - Accent1 5 2 2" xfId="178"/>
    <cellStyle name="40% - Accent1 5 3" xfId="179"/>
    <cellStyle name="40% - Accent1 6" xfId="180"/>
    <cellStyle name="40% - Accent2 2" xfId="181"/>
    <cellStyle name="40% - Accent2 2 2" xfId="182"/>
    <cellStyle name="40% - Accent2 2 2 2" xfId="183"/>
    <cellStyle name="40% - Accent2 2 2 3" xfId="184"/>
    <cellStyle name="40% - Accent2 2 3" xfId="185"/>
    <cellStyle name="40% - Accent2 2 3 2" xfId="186"/>
    <cellStyle name="40% - Accent2 2 4" xfId="187"/>
    <cellStyle name="40% - Accent2 2 5" xfId="188"/>
    <cellStyle name="40% - Accent2 3" xfId="189"/>
    <cellStyle name="40% - Accent2 3 2" xfId="190"/>
    <cellStyle name="40% - Accent2 3 2 2" xfId="191"/>
    <cellStyle name="40% - Accent2 3 3" xfId="192"/>
    <cellStyle name="40% - Accent2 3 4" xfId="193"/>
    <cellStyle name="40% - Accent2 4" xfId="194"/>
    <cellStyle name="40% - Accent2 4 2" xfId="195"/>
    <cellStyle name="40% - Accent2 4 2 2" xfId="196"/>
    <cellStyle name="40% - Accent2 4 3" xfId="197"/>
    <cellStyle name="40% - Accent2 5" xfId="198"/>
    <cellStyle name="40% - Accent2 5 2" xfId="199"/>
    <cellStyle name="40% - Accent2 5 2 2" xfId="200"/>
    <cellStyle name="40% - Accent2 5 3" xfId="201"/>
    <cellStyle name="40% - Accent2 6" xfId="202"/>
    <cellStyle name="40% - Accent3 2" xfId="203"/>
    <cellStyle name="40% - Accent3 2 2" xfId="204"/>
    <cellStyle name="40% - Accent3 2 2 2" xfId="205"/>
    <cellStyle name="40% - Accent3 2 2 3" xfId="206"/>
    <cellStyle name="40% - Accent3 2 3" xfId="207"/>
    <cellStyle name="40% - Accent3 2 3 2" xfId="208"/>
    <cellStyle name="40% - Accent3 2 4" xfId="209"/>
    <cellStyle name="40% - Accent3 2 5" xfId="210"/>
    <cellStyle name="40% - Accent3 3" xfId="211"/>
    <cellStyle name="40% - Accent3 3 2" xfId="212"/>
    <cellStyle name="40% - Accent3 3 2 2" xfId="213"/>
    <cellStyle name="40% - Accent3 3 3" xfId="214"/>
    <cellStyle name="40% - Accent3 3 4" xfId="215"/>
    <cellStyle name="40% - Accent3 4" xfId="216"/>
    <cellStyle name="40% - Accent3 4 2" xfId="217"/>
    <cellStyle name="40% - Accent3 4 2 2" xfId="218"/>
    <cellStyle name="40% - Accent3 4 3" xfId="219"/>
    <cellStyle name="40% - Accent3 5" xfId="220"/>
    <cellStyle name="40% - Accent3 5 2" xfId="221"/>
    <cellStyle name="40% - Accent3 5 2 2" xfId="222"/>
    <cellStyle name="40% - Accent3 5 3" xfId="223"/>
    <cellStyle name="40% - Accent3 6" xfId="224"/>
    <cellStyle name="40% - Accent4 2" xfId="225"/>
    <cellStyle name="40% - Accent4 2 2" xfId="226"/>
    <cellStyle name="40% - Accent4 2 2 2" xfId="227"/>
    <cellStyle name="40% - Accent4 2 2 3" xfId="228"/>
    <cellStyle name="40% - Accent4 2 3" xfId="229"/>
    <cellStyle name="40% - Accent4 2 3 2" xfId="230"/>
    <cellStyle name="40% - Accent4 2 4" xfId="231"/>
    <cellStyle name="40% - Accent4 2 5" xfId="232"/>
    <cellStyle name="40% - Accent4 3" xfId="233"/>
    <cellStyle name="40% - Accent4 3 2" xfId="234"/>
    <cellStyle name="40% - Accent4 3 2 2" xfId="235"/>
    <cellStyle name="40% - Accent4 3 3" xfId="236"/>
    <cellStyle name="40% - Accent4 3 4" xfId="237"/>
    <cellStyle name="40% - Accent4 4" xfId="238"/>
    <cellStyle name="40% - Accent4 4 2" xfId="239"/>
    <cellStyle name="40% - Accent4 4 2 2" xfId="240"/>
    <cellStyle name="40% - Accent4 4 3" xfId="241"/>
    <cellStyle name="40% - Accent4 5" xfId="242"/>
    <cellStyle name="40% - Accent4 5 2" xfId="243"/>
    <cellStyle name="40% - Accent4 5 2 2" xfId="244"/>
    <cellStyle name="40% - Accent4 5 3" xfId="245"/>
    <cellStyle name="40% - Accent4 6" xfId="246"/>
    <cellStyle name="40% - Accent5 2" xfId="247"/>
    <cellStyle name="40% - Accent5 2 2" xfId="248"/>
    <cellStyle name="40% - Accent5 2 2 2" xfId="249"/>
    <cellStyle name="40% - Accent5 2 2 3" xfId="250"/>
    <cellStyle name="40% - Accent5 2 3" xfId="251"/>
    <cellStyle name="40% - Accent5 2 3 2" xfId="252"/>
    <cellStyle name="40% - Accent5 2 4" xfId="253"/>
    <cellStyle name="40% - Accent5 2 5" xfId="254"/>
    <cellStyle name="40% - Accent5 3" xfId="255"/>
    <cellStyle name="40% - Accent5 3 2" xfId="256"/>
    <cellStyle name="40% - Accent5 3 2 2" xfId="257"/>
    <cellStyle name="40% - Accent5 3 3" xfId="258"/>
    <cellStyle name="40% - Accent5 3 4" xfId="259"/>
    <cellStyle name="40% - Accent5 4" xfId="260"/>
    <cellStyle name="40% - Accent5 4 2" xfId="261"/>
    <cellStyle name="40% - Accent5 4 2 2" xfId="262"/>
    <cellStyle name="40% - Accent5 4 3" xfId="263"/>
    <cellStyle name="40% - Accent5 5" xfId="264"/>
    <cellStyle name="40% - Accent5 5 2" xfId="265"/>
    <cellStyle name="40% - Accent5 5 2 2" xfId="266"/>
    <cellStyle name="40% - Accent5 5 3" xfId="267"/>
    <cellStyle name="40% - Accent5 6" xfId="268"/>
    <cellStyle name="40% - Accent6 2" xfId="269"/>
    <cellStyle name="40% - Accent6 2 2" xfId="270"/>
    <cellStyle name="40% - Accent6 2 2 2" xfId="271"/>
    <cellStyle name="40% - Accent6 2 2 3" xfId="272"/>
    <cellStyle name="40% - Accent6 2 3" xfId="273"/>
    <cellStyle name="40% - Accent6 2 3 2" xfId="274"/>
    <cellStyle name="40% - Accent6 2 4" xfId="275"/>
    <cellStyle name="40% - Accent6 2 5" xfId="276"/>
    <cellStyle name="40% - Accent6 3" xfId="277"/>
    <cellStyle name="40% - Accent6 3 2" xfId="278"/>
    <cellStyle name="40% - Accent6 3 2 2" xfId="279"/>
    <cellStyle name="40% - Accent6 3 3" xfId="280"/>
    <cellStyle name="40% - Accent6 3 4" xfId="281"/>
    <cellStyle name="40% - Accent6 4" xfId="282"/>
    <cellStyle name="40% - Accent6 4 2" xfId="283"/>
    <cellStyle name="40% - Accent6 4 2 2" xfId="284"/>
    <cellStyle name="40% - Accent6 4 3" xfId="285"/>
    <cellStyle name="40% - Accent6 5" xfId="286"/>
    <cellStyle name="40% - Accent6 5 2" xfId="287"/>
    <cellStyle name="40% - Accent6 5 2 2" xfId="288"/>
    <cellStyle name="40% - Accent6 5 3" xfId="289"/>
    <cellStyle name="40% - Accent6 6" xfId="290"/>
    <cellStyle name="60% - Accent1 2" xfId="291"/>
    <cellStyle name="60% - Accent1 3" xfId="292"/>
    <cellStyle name="60% - Accent1 4" xfId="293"/>
    <cellStyle name="60% - Accent1 5" xfId="294"/>
    <cellStyle name="60% - Accent1 6" xfId="295"/>
    <cellStyle name="60% - Accent2 2" xfId="296"/>
    <cellStyle name="60% - Accent2 3" xfId="297"/>
    <cellStyle name="60% - Accent2 4" xfId="298"/>
    <cellStyle name="60% - Accent2 5" xfId="299"/>
    <cellStyle name="60% - Accent2 6" xfId="300"/>
    <cellStyle name="60% - Accent3 2" xfId="301"/>
    <cellStyle name="60% - Accent3 3" xfId="302"/>
    <cellStyle name="60% - Accent3 4" xfId="303"/>
    <cellStyle name="60% - Accent3 5" xfId="304"/>
    <cellStyle name="60% - Accent3 6" xfId="305"/>
    <cellStyle name="60% - Accent4 2" xfId="306"/>
    <cellStyle name="60% - Accent4 3" xfId="307"/>
    <cellStyle name="60% - Accent4 4" xfId="308"/>
    <cellStyle name="60% - Accent4 5" xfId="309"/>
    <cellStyle name="60% - Accent4 6" xfId="310"/>
    <cellStyle name="60% - Accent5 2" xfId="311"/>
    <cellStyle name="60% - Accent5 3" xfId="312"/>
    <cellStyle name="60% - Accent5 4" xfId="313"/>
    <cellStyle name="60% - Accent5 5" xfId="314"/>
    <cellStyle name="60% - Accent5 6" xfId="315"/>
    <cellStyle name="60% - Accent6 2" xfId="316"/>
    <cellStyle name="60% - Accent6 3" xfId="317"/>
    <cellStyle name="60% - Accent6 4" xfId="318"/>
    <cellStyle name="60% - Accent6 5" xfId="319"/>
    <cellStyle name="60% - Accent6 6" xfId="320"/>
    <cellStyle name="Accent1 2" xfId="321"/>
    <cellStyle name="Accent1 3" xfId="322"/>
    <cellStyle name="Accent1 4" xfId="323"/>
    <cellStyle name="Accent1 5" xfId="324"/>
    <cellStyle name="Accent1 6" xfId="325"/>
    <cellStyle name="Accent2 2" xfId="326"/>
    <cellStyle name="Accent2 3" xfId="327"/>
    <cellStyle name="Accent2 4" xfId="328"/>
    <cellStyle name="Accent2 5" xfId="329"/>
    <cellStyle name="Accent2 6" xfId="330"/>
    <cellStyle name="Accent3 2" xfId="331"/>
    <cellStyle name="Accent3 3" xfId="332"/>
    <cellStyle name="Accent3 4" xfId="333"/>
    <cellStyle name="Accent3 5" xfId="334"/>
    <cellStyle name="Accent3 6" xfId="335"/>
    <cellStyle name="Accent4 2" xfId="336"/>
    <cellStyle name="Accent4 3" xfId="337"/>
    <cellStyle name="Accent4 4" xfId="338"/>
    <cellStyle name="Accent4 5" xfId="339"/>
    <cellStyle name="Accent4 6" xfId="340"/>
    <cellStyle name="Accent5 2" xfId="341"/>
    <cellStyle name="Accent5 3" xfId="342"/>
    <cellStyle name="Accent5 4" xfId="343"/>
    <cellStyle name="Accent5 5" xfId="344"/>
    <cellStyle name="Accent5 6" xfId="345"/>
    <cellStyle name="Accent6 2" xfId="346"/>
    <cellStyle name="Accent6 3" xfId="347"/>
    <cellStyle name="Accent6 4" xfId="348"/>
    <cellStyle name="Accent6 5" xfId="349"/>
    <cellStyle name="Accent6 6" xfId="350"/>
    <cellStyle name="Account No." xfId="351"/>
    <cellStyle name="Account No. 2" xfId="352"/>
    <cellStyle name="adj detail" xfId="353"/>
    <cellStyle name="Allocated" xfId="354"/>
    <cellStyle name="Bad 2" xfId="355"/>
    <cellStyle name="Bad 3" xfId="356"/>
    <cellStyle name="Bad 4" xfId="357"/>
    <cellStyle name="Bad 5" xfId="358"/>
    <cellStyle name="Bad 6" xfId="359"/>
    <cellStyle name="Calculation 2" xfId="360"/>
    <cellStyle name="Calculation 3" xfId="361"/>
    <cellStyle name="Calculation 4" xfId="362"/>
    <cellStyle name="Calculation 5" xfId="363"/>
    <cellStyle name="Calculation 6" xfId="364"/>
    <cellStyle name="Calculation 7" xfId="365"/>
    <cellStyle name="Check Cell 2" xfId="366"/>
    <cellStyle name="Check Cell 3" xfId="367"/>
    <cellStyle name="Check Cell 4" xfId="368"/>
    <cellStyle name="Check Cell 5" xfId="369"/>
    <cellStyle name="Check Cell 6" xfId="370"/>
    <cellStyle name="Col Cent" xfId="371"/>
    <cellStyle name="Col Cent Across" xfId="372"/>
    <cellStyle name="Col Head Cent" xfId="373"/>
    <cellStyle name="Col Head Cent 2" xfId="374"/>
    <cellStyle name="ColumnHeaderNormal" xfId="375"/>
    <cellStyle name="Comma" xfId="9412" builtinId="3"/>
    <cellStyle name="Comma [0] 2" xfId="376"/>
    <cellStyle name="Comma 10" xfId="377"/>
    <cellStyle name="Comma 101" xfId="9400"/>
    <cellStyle name="Comma 11" xfId="378"/>
    <cellStyle name="Comma 12" xfId="379"/>
    <cellStyle name="Comma 13" xfId="380"/>
    <cellStyle name="Comma 14" xfId="381"/>
    <cellStyle name="Comma 15" xfId="382"/>
    <cellStyle name="Comma 16" xfId="383"/>
    <cellStyle name="Comma 17" xfId="384"/>
    <cellStyle name="Comma 18" xfId="385"/>
    <cellStyle name="Comma 18 2" xfId="386"/>
    <cellStyle name="Comma 18 3" xfId="387"/>
    <cellStyle name="Comma 19" xfId="388"/>
    <cellStyle name="Comma 2" xfId="9"/>
    <cellStyle name="Comma 2 10" xfId="389"/>
    <cellStyle name="Comma 2 10 2" xfId="390"/>
    <cellStyle name="Comma 2 10 2 2" xfId="391"/>
    <cellStyle name="Comma 2 10 2 3" xfId="392"/>
    <cellStyle name="Comma 2 10 3" xfId="393"/>
    <cellStyle name="Comma 2 100" xfId="394"/>
    <cellStyle name="Comma 2 101" xfId="395"/>
    <cellStyle name="Comma 2 102" xfId="396"/>
    <cellStyle name="Comma 2 103" xfId="397"/>
    <cellStyle name="Comma 2 104" xfId="398"/>
    <cellStyle name="Comma 2 105" xfId="399"/>
    <cellStyle name="Comma 2 106" xfId="400"/>
    <cellStyle name="Comma 2 107" xfId="401"/>
    <cellStyle name="Comma 2 108" xfId="402"/>
    <cellStyle name="Comma 2 109" xfId="403"/>
    <cellStyle name="Comma 2 11" xfId="404"/>
    <cellStyle name="Comma 2 11 2" xfId="405"/>
    <cellStyle name="Comma 2 11 2 2" xfId="406"/>
    <cellStyle name="Comma 2 11 2 3" xfId="407"/>
    <cellStyle name="Comma 2 11 3" xfId="408"/>
    <cellStyle name="Comma 2 110" xfId="409"/>
    <cellStyle name="Comma 2 111" xfId="410"/>
    <cellStyle name="Comma 2 112" xfId="411"/>
    <cellStyle name="Comma 2 113" xfId="412"/>
    <cellStyle name="Comma 2 114" xfId="413"/>
    <cellStyle name="Comma 2 115" xfId="414"/>
    <cellStyle name="Comma 2 116" xfId="415"/>
    <cellStyle name="Comma 2 117" xfId="416"/>
    <cellStyle name="Comma 2 118" xfId="417"/>
    <cellStyle name="Comma 2 119" xfId="418"/>
    <cellStyle name="Comma 2 12" xfId="419"/>
    <cellStyle name="Comma 2 12 2" xfId="420"/>
    <cellStyle name="Comma 2 12 2 2" xfId="421"/>
    <cellStyle name="Comma 2 12 2 3" xfId="422"/>
    <cellStyle name="Comma 2 12 3" xfId="423"/>
    <cellStyle name="Comma 2 120" xfId="424"/>
    <cellStyle name="Comma 2 121" xfId="425"/>
    <cellStyle name="Comma 2 122" xfId="426"/>
    <cellStyle name="Comma 2 123" xfId="427"/>
    <cellStyle name="Comma 2 124" xfId="428"/>
    <cellStyle name="Comma 2 125" xfId="429"/>
    <cellStyle name="Comma 2 126" xfId="430"/>
    <cellStyle name="Comma 2 127" xfId="431"/>
    <cellStyle name="Comma 2 128" xfId="432"/>
    <cellStyle name="Comma 2 129" xfId="433"/>
    <cellStyle name="Comma 2 13" xfId="434"/>
    <cellStyle name="Comma 2 13 2" xfId="435"/>
    <cellStyle name="Comma 2 13 2 2" xfId="436"/>
    <cellStyle name="Comma 2 13 2 3" xfId="437"/>
    <cellStyle name="Comma 2 13 3" xfId="438"/>
    <cellStyle name="Comma 2 130" xfId="439"/>
    <cellStyle name="Comma 2 131" xfId="440"/>
    <cellStyle name="Comma 2 132" xfId="441"/>
    <cellStyle name="Comma 2 133" xfId="442"/>
    <cellStyle name="Comma 2 134" xfId="443"/>
    <cellStyle name="Comma 2 135" xfId="444"/>
    <cellStyle name="Comma 2 136" xfId="445"/>
    <cellStyle name="Comma 2 137" xfId="446"/>
    <cellStyle name="Comma 2 138" xfId="447"/>
    <cellStyle name="Comma 2 139" xfId="448"/>
    <cellStyle name="Comma 2 14" xfId="449"/>
    <cellStyle name="Comma 2 14 2" xfId="450"/>
    <cellStyle name="Comma 2 14 2 2" xfId="451"/>
    <cellStyle name="Comma 2 14 2 3" xfId="452"/>
    <cellStyle name="Comma 2 14 3" xfId="453"/>
    <cellStyle name="Comma 2 140" xfId="454"/>
    <cellStyle name="Comma 2 141" xfId="455"/>
    <cellStyle name="Comma 2 142" xfId="456"/>
    <cellStyle name="Comma 2 143" xfId="457"/>
    <cellStyle name="Comma 2 144" xfId="458"/>
    <cellStyle name="Comma 2 145" xfId="459"/>
    <cellStyle name="Comma 2 146" xfId="460"/>
    <cellStyle name="Comma 2 147" xfId="461"/>
    <cellStyle name="Comma 2 148" xfId="462"/>
    <cellStyle name="Comma 2 149" xfId="463"/>
    <cellStyle name="Comma 2 15" xfId="464"/>
    <cellStyle name="Comma 2 15 2" xfId="465"/>
    <cellStyle name="Comma 2 15 2 2" xfId="466"/>
    <cellStyle name="Comma 2 15 2 3" xfId="467"/>
    <cellStyle name="Comma 2 15 3" xfId="468"/>
    <cellStyle name="Comma 2 150" xfId="469"/>
    <cellStyle name="Comma 2 151" xfId="470"/>
    <cellStyle name="Comma 2 152" xfId="471"/>
    <cellStyle name="Comma 2 153" xfId="472"/>
    <cellStyle name="Comma 2 16" xfId="473"/>
    <cellStyle name="Comma 2 16 2" xfId="474"/>
    <cellStyle name="Comma 2 16 2 2" xfId="475"/>
    <cellStyle name="Comma 2 16 2 3" xfId="476"/>
    <cellStyle name="Comma 2 16 3" xfId="477"/>
    <cellStyle name="Comma 2 17" xfId="478"/>
    <cellStyle name="Comma 2 17 2" xfId="479"/>
    <cellStyle name="Comma 2 18" xfId="480"/>
    <cellStyle name="Comma 2 18 2" xfId="481"/>
    <cellStyle name="Comma 2 19" xfId="482"/>
    <cellStyle name="Comma 2 19 2" xfId="483"/>
    <cellStyle name="Comma 2 2" xfId="484"/>
    <cellStyle name="Comma 2 2 10" xfId="485"/>
    <cellStyle name="Comma 2 2 10 2" xfId="486"/>
    <cellStyle name="Comma 2 2 11" xfId="487"/>
    <cellStyle name="Comma 2 2 11 2" xfId="488"/>
    <cellStyle name="Comma 2 2 12" xfId="489"/>
    <cellStyle name="Comma 2 2 12 2" xfId="490"/>
    <cellStyle name="Comma 2 2 12 2 2" xfId="491"/>
    <cellStyle name="Comma 2 2 12 3" xfId="492"/>
    <cellStyle name="Comma 2 2 13" xfId="493"/>
    <cellStyle name="Comma 2 2 13 2" xfId="494"/>
    <cellStyle name="Comma 2 2 14" xfId="495"/>
    <cellStyle name="Comma 2 2 14 2" xfId="496"/>
    <cellStyle name="Comma 2 2 14 2 2" xfId="497"/>
    <cellStyle name="Comma 2 2 14 3" xfId="498"/>
    <cellStyle name="Comma 2 2 15" xfId="499"/>
    <cellStyle name="Comma 2 2 15 2" xfId="500"/>
    <cellStyle name="Comma 2 2 15 2 2" xfId="501"/>
    <cellStyle name="Comma 2 2 15 3" xfId="502"/>
    <cellStyle name="Comma 2 2 16" xfId="503"/>
    <cellStyle name="Comma 2 2 16 2" xfId="504"/>
    <cellStyle name="Comma 2 2 16 2 2" xfId="505"/>
    <cellStyle name="Comma 2 2 16 3" xfId="506"/>
    <cellStyle name="Comma 2 2 17" xfId="507"/>
    <cellStyle name="Comma 2 2 17 2" xfId="508"/>
    <cellStyle name="Comma 2 2 17 2 2" xfId="509"/>
    <cellStyle name="Comma 2 2 17 3" xfId="510"/>
    <cellStyle name="Comma 2 2 18" xfId="511"/>
    <cellStyle name="Comma 2 2 18 2" xfId="512"/>
    <cellStyle name="Comma 2 2 19" xfId="513"/>
    <cellStyle name="Comma 2 2 2" xfId="514"/>
    <cellStyle name="Comma 2 2 2 10" xfId="515"/>
    <cellStyle name="Comma 2 2 2 11" xfId="516"/>
    <cellStyle name="Comma 2 2 2 12" xfId="517"/>
    <cellStyle name="Comma 2 2 2 13" xfId="518"/>
    <cellStyle name="Comma 2 2 2 14" xfId="519"/>
    <cellStyle name="Comma 2 2 2 15" xfId="520"/>
    <cellStyle name="Comma 2 2 2 16" xfId="521"/>
    <cellStyle name="Comma 2 2 2 17" xfId="522"/>
    <cellStyle name="Comma 2 2 2 18" xfId="523"/>
    <cellStyle name="Comma 2 2 2 18 2" xfId="524"/>
    <cellStyle name="Comma 2 2 2 19" xfId="525"/>
    <cellStyle name="Comma 2 2 2 2" xfId="526"/>
    <cellStyle name="Comma 2 2 2 2 10" xfId="527"/>
    <cellStyle name="Comma 2 2 2 2 10 2" xfId="528"/>
    <cellStyle name="Comma 2 2 2 2 10 2 2" xfId="529"/>
    <cellStyle name="Comma 2 2 2 2 10 3" xfId="530"/>
    <cellStyle name="Comma 2 2 2 2 11" xfId="531"/>
    <cellStyle name="Comma 2 2 2 2 11 2" xfId="532"/>
    <cellStyle name="Comma 2 2 2 2 11 2 2" xfId="533"/>
    <cellStyle name="Comma 2 2 2 2 11 3" xfId="534"/>
    <cellStyle name="Comma 2 2 2 2 12" xfId="535"/>
    <cellStyle name="Comma 2 2 2 2 12 2" xfId="536"/>
    <cellStyle name="Comma 2 2 2 2 12 2 2" xfId="537"/>
    <cellStyle name="Comma 2 2 2 2 12 3" xfId="538"/>
    <cellStyle name="Comma 2 2 2 2 13" xfId="539"/>
    <cellStyle name="Comma 2 2 2 2 13 2" xfId="540"/>
    <cellStyle name="Comma 2 2 2 2 13 2 2" xfId="541"/>
    <cellStyle name="Comma 2 2 2 2 13 3" xfId="542"/>
    <cellStyle name="Comma 2 2 2 2 14" xfId="543"/>
    <cellStyle name="Comma 2 2 2 2 14 2" xfId="544"/>
    <cellStyle name="Comma 2 2 2 2 14 2 2" xfId="545"/>
    <cellStyle name="Comma 2 2 2 2 14 3" xfId="546"/>
    <cellStyle name="Comma 2 2 2 2 15" xfId="547"/>
    <cellStyle name="Comma 2 2 2 2 15 2" xfId="548"/>
    <cellStyle name="Comma 2 2 2 2 15 2 2" xfId="549"/>
    <cellStyle name="Comma 2 2 2 2 15 3" xfId="550"/>
    <cellStyle name="Comma 2 2 2 2 16" xfId="551"/>
    <cellStyle name="Comma 2 2 2 2 16 2" xfId="552"/>
    <cellStyle name="Comma 2 2 2 2 16 2 2" xfId="553"/>
    <cellStyle name="Comma 2 2 2 2 16 3" xfId="554"/>
    <cellStyle name="Comma 2 2 2 2 17" xfId="555"/>
    <cellStyle name="Comma 2 2 2 2 17 2" xfId="556"/>
    <cellStyle name="Comma 2 2 2 2 17 2 2" xfId="557"/>
    <cellStyle name="Comma 2 2 2 2 17 3" xfId="558"/>
    <cellStyle name="Comma 2 2 2 2 2" xfId="559"/>
    <cellStyle name="Comma 2 2 2 2 2 2" xfId="560"/>
    <cellStyle name="Comma 2 2 2 2 2 2 2" xfId="561"/>
    <cellStyle name="Comma 2 2 2 2 2 2 2 2" xfId="562"/>
    <cellStyle name="Comma 2 2 2 2 2 2 2 2 2" xfId="563"/>
    <cellStyle name="Comma 2 2 2 2 2 2 2 3" xfId="564"/>
    <cellStyle name="Comma 2 2 2 2 2 2 3" xfId="565"/>
    <cellStyle name="Comma 2 2 2 2 2 2 3 2" xfId="566"/>
    <cellStyle name="Comma 2 2 2 2 2 2 3 2 2" xfId="567"/>
    <cellStyle name="Comma 2 2 2 2 2 2 3 3" xfId="568"/>
    <cellStyle name="Comma 2 2 2 2 2 2 4" xfId="569"/>
    <cellStyle name="Comma 2 2 2 2 2 2 4 2" xfId="570"/>
    <cellStyle name="Comma 2 2 2 2 2 2 4 2 2" xfId="571"/>
    <cellStyle name="Comma 2 2 2 2 2 2 4 3" xfId="572"/>
    <cellStyle name="Comma 2 2 2 2 2 2 5" xfId="573"/>
    <cellStyle name="Comma 2 2 2 2 2 2 5 2" xfId="574"/>
    <cellStyle name="Comma 2 2 2 2 2 2 5 2 2" xfId="575"/>
    <cellStyle name="Comma 2 2 2 2 2 2 5 3" xfId="576"/>
    <cellStyle name="Comma 2 2 2 2 2 3" xfId="577"/>
    <cellStyle name="Comma 2 2 2 2 2 4" xfId="578"/>
    <cellStyle name="Comma 2 2 2 2 2 5" xfId="579"/>
    <cellStyle name="Comma 2 2 2 2 2 6" xfId="580"/>
    <cellStyle name="Comma 2 2 2 2 2 6 2" xfId="581"/>
    <cellStyle name="Comma 2 2 2 2 2 7" xfId="582"/>
    <cellStyle name="Comma 2 2 2 2 3" xfId="583"/>
    <cellStyle name="Comma 2 2 2 2 3 2" xfId="584"/>
    <cellStyle name="Comma 2 2 2 2 3 2 2" xfId="585"/>
    <cellStyle name="Comma 2 2 2 2 3 3" xfId="586"/>
    <cellStyle name="Comma 2 2 2 2 4" xfId="587"/>
    <cellStyle name="Comma 2 2 2 2 4 2" xfId="588"/>
    <cellStyle name="Comma 2 2 2 2 4 2 2" xfId="589"/>
    <cellStyle name="Comma 2 2 2 2 4 3" xfId="590"/>
    <cellStyle name="Comma 2 2 2 2 5" xfId="591"/>
    <cellStyle name="Comma 2 2 2 2 5 2" xfId="592"/>
    <cellStyle name="Comma 2 2 2 2 5 2 2" xfId="593"/>
    <cellStyle name="Comma 2 2 2 2 5 3" xfId="594"/>
    <cellStyle name="Comma 2 2 2 2 6" xfId="595"/>
    <cellStyle name="Comma 2 2 2 2 6 2" xfId="596"/>
    <cellStyle name="Comma 2 2 2 2 6 2 2" xfId="597"/>
    <cellStyle name="Comma 2 2 2 2 6 3" xfId="598"/>
    <cellStyle name="Comma 2 2 2 2 7" xfId="599"/>
    <cellStyle name="Comma 2 2 2 2 7 2" xfId="600"/>
    <cellStyle name="Comma 2 2 2 2 7 2 2" xfId="601"/>
    <cellStyle name="Comma 2 2 2 2 7 3" xfId="602"/>
    <cellStyle name="Comma 2 2 2 2 8" xfId="603"/>
    <cellStyle name="Comma 2 2 2 2 8 2" xfId="604"/>
    <cellStyle name="Comma 2 2 2 2 8 2 2" xfId="605"/>
    <cellStyle name="Comma 2 2 2 2 8 3" xfId="606"/>
    <cellStyle name="Comma 2 2 2 2 9" xfId="607"/>
    <cellStyle name="Comma 2 2 2 2 9 2" xfId="608"/>
    <cellStyle name="Comma 2 2 2 2 9 2 2" xfId="609"/>
    <cellStyle name="Comma 2 2 2 2 9 3" xfId="610"/>
    <cellStyle name="Comma 2 2 2 3" xfId="611"/>
    <cellStyle name="Comma 2 2 2 4" xfId="612"/>
    <cellStyle name="Comma 2 2 2 5" xfId="613"/>
    <cellStyle name="Comma 2 2 2 6" xfId="614"/>
    <cellStyle name="Comma 2 2 2 7" xfId="615"/>
    <cellStyle name="Comma 2 2 2 8" xfId="616"/>
    <cellStyle name="Comma 2 2 2 9" xfId="617"/>
    <cellStyle name="Comma 2 2 20" xfId="618"/>
    <cellStyle name="Comma 2 2 20 2" xfId="619"/>
    <cellStyle name="Comma 2 2 20 3" xfId="620"/>
    <cellStyle name="Comma 2 2 3" xfId="621"/>
    <cellStyle name="Comma 2 2 3 2" xfId="622"/>
    <cellStyle name="Comma 2 2 3 2 2" xfId="623"/>
    <cellStyle name="Comma 2 2 3 2 3" xfId="624"/>
    <cellStyle name="Comma 2 2 3 3" xfId="625"/>
    <cellStyle name="Comma 2 2 4" xfId="626"/>
    <cellStyle name="Comma 2 2 4 2" xfId="627"/>
    <cellStyle name="Comma 2 2 4 2 2" xfId="628"/>
    <cellStyle name="Comma 2 2 4 2 3" xfId="629"/>
    <cellStyle name="Comma 2 2 4 3" xfId="630"/>
    <cellStyle name="Comma 2 2 5" xfId="631"/>
    <cellStyle name="Comma 2 2 5 2" xfId="632"/>
    <cellStyle name="Comma 2 2 5 2 2" xfId="633"/>
    <cellStyle name="Comma 2 2 5 2 3" xfId="634"/>
    <cellStyle name="Comma 2 2 5 3" xfId="635"/>
    <cellStyle name="Comma 2 2 6" xfId="636"/>
    <cellStyle name="Comma 2 2 6 2" xfId="637"/>
    <cellStyle name="Comma 2 2 6 2 2" xfId="638"/>
    <cellStyle name="Comma 2 2 6 2 3" xfId="639"/>
    <cellStyle name="Comma 2 2 6 3" xfId="640"/>
    <cellStyle name="Comma 2 2 7" xfId="641"/>
    <cellStyle name="Comma 2 2 7 2" xfId="642"/>
    <cellStyle name="Comma 2 2 7 2 2" xfId="643"/>
    <cellStyle name="Comma 2 2 7 2 3" xfId="644"/>
    <cellStyle name="Comma 2 2 7 3" xfId="645"/>
    <cellStyle name="Comma 2 2 8" xfId="646"/>
    <cellStyle name="Comma 2 2 8 2" xfId="647"/>
    <cellStyle name="Comma 2 2 8 2 2" xfId="648"/>
    <cellStyle name="Comma 2 2 8 2 3" xfId="649"/>
    <cellStyle name="Comma 2 2 8 3" xfId="650"/>
    <cellStyle name="Comma 2 2 9" xfId="651"/>
    <cellStyle name="Comma 2 2 9 2" xfId="652"/>
    <cellStyle name="Comma 2 20" xfId="653"/>
    <cellStyle name="Comma 2 20 2" xfId="654"/>
    <cellStyle name="Comma 2 21" xfId="655"/>
    <cellStyle name="Comma 2 21 2" xfId="656"/>
    <cellStyle name="Comma 2 22" xfId="657"/>
    <cellStyle name="Comma 2 22 2" xfId="658"/>
    <cellStyle name="Comma 2 23" xfId="659"/>
    <cellStyle name="Comma 2 23 2" xfId="660"/>
    <cellStyle name="Comma 2 24" xfId="661"/>
    <cellStyle name="Comma 2 24 2" xfId="662"/>
    <cellStyle name="Comma 2 25" xfId="663"/>
    <cellStyle name="Comma 2 25 2" xfId="664"/>
    <cellStyle name="Comma 2 26" xfId="665"/>
    <cellStyle name="Comma 2 26 2" xfId="666"/>
    <cellStyle name="Comma 2 27" xfId="667"/>
    <cellStyle name="Comma 2 27 2" xfId="668"/>
    <cellStyle name="Comma 2 28" xfId="669"/>
    <cellStyle name="Comma 2 28 2" xfId="670"/>
    <cellStyle name="Comma 2 29" xfId="671"/>
    <cellStyle name="Comma 2 29 2" xfId="672"/>
    <cellStyle name="Comma 2 3" xfId="673"/>
    <cellStyle name="Comma 2 3 2" xfId="674"/>
    <cellStyle name="Comma 2 3 2 2" xfId="675"/>
    <cellStyle name="Comma 2 3 2 3" xfId="676"/>
    <cellStyle name="Comma 2 3 3" xfId="677"/>
    <cellStyle name="Comma 2 30" xfId="678"/>
    <cellStyle name="Comma 2 30 2" xfId="679"/>
    <cellStyle name="Comma 2 31" xfId="680"/>
    <cellStyle name="Comma 2 31 2" xfId="681"/>
    <cellStyle name="Comma 2 32" xfId="682"/>
    <cellStyle name="Comma 2 32 2" xfId="683"/>
    <cellStyle name="Comma 2 33" xfId="684"/>
    <cellStyle name="Comma 2 33 2" xfId="685"/>
    <cellStyle name="Comma 2 34" xfId="686"/>
    <cellStyle name="Comma 2 34 2" xfId="687"/>
    <cellStyle name="Comma 2 35" xfId="688"/>
    <cellStyle name="Comma 2 35 2" xfId="689"/>
    <cellStyle name="Comma 2 36" xfId="690"/>
    <cellStyle name="Comma 2 36 2" xfId="691"/>
    <cellStyle name="Comma 2 37" xfId="692"/>
    <cellStyle name="Comma 2 37 2" xfId="693"/>
    <cellStyle name="Comma 2 38" xfId="694"/>
    <cellStyle name="Comma 2 38 2" xfId="695"/>
    <cellStyle name="Comma 2 39" xfId="696"/>
    <cellStyle name="Comma 2 39 2" xfId="697"/>
    <cellStyle name="Comma 2 4" xfId="698"/>
    <cellStyle name="Comma 2 4 2" xfId="699"/>
    <cellStyle name="Comma 2 4 2 2" xfId="700"/>
    <cellStyle name="Comma 2 4 2 3" xfId="701"/>
    <cellStyle name="Comma 2 4 3" xfId="702"/>
    <cellStyle name="Comma 2 40" xfId="703"/>
    <cellStyle name="Comma 2 40 2" xfId="704"/>
    <cellStyle name="Comma 2 41" xfId="705"/>
    <cellStyle name="Comma 2 41 2" xfId="706"/>
    <cellStyle name="Comma 2 42" xfId="707"/>
    <cellStyle name="Comma 2 42 2" xfId="708"/>
    <cellStyle name="Comma 2 43" xfId="709"/>
    <cellStyle name="Comma 2 43 2" xfId="710"/>
    <cellStyle name="Comma 2 44" xfId="711"/>
    <cellStyle name="Comma 2 44 2" xfId="712"/>
    <cellStyle name="Comma 2 45" xfId="713"/>
    <cellStyle name="Comma 2 45 2" xfId="714"/>
    <cellStyle name="Comma 2 46" xfId="715"/>
    <cellStyle name="Comma 2 46 2" xfId="716"/>
    <cellStyle name="Comma 2 47" xfId="717"/>
    <cellStyle name="Comma 2 47 2" xfId="718"/>
    <cellStyle name="Comma 2 48" xfId="719"/>
    <cellStyle name="Comma 2 48 2" xfId="720"/>
    <cellStyle name="Comma 2 49" xfId="721"/>
    <cellStyle name="Comma 2 49 2" xfId="722"/>
    <cellStyle name="Comma 2 5" xfId="723"/>
    <cellStyle name="Comma 2 5 2" xfId="724"/>
    <cellStyle name="Comma 2 5 2 2" xfId="725"/>
    <cellStyle name="Comma 2 5 2 3" xfId="726"/>
    <cellStyle name="Comma 2 5 3" xfId="727"/>
    <cellStyle name="Comma 2 50" xfId="728"/>
    <cellStyle name="Comma 2 50 2" xfId="729"/>
    <cellStyle name="Comma 2 51" xfId="730"/>
    <cellStyle name="Comma 2 51 2" xfId="731"/>
    <cellStyle name="Comma 2 52" xfId="732"/>
    <cellStyle name="Comma 2 52 2" xfId="733"/>
    <cellStyle name="Comma 2 53" xfId="734"/>
    <cellStyle name="Comma 2 53 2" xfId="735"/>
    <cellStyle name="Comma 2 54" xfId="736"/>
    <cellStyle name="Comma 2 54 2" xfId="737"/>
    <cellStyle name="Comma 2 55" xfId="738"/>
    <cellStyle name="Comma 2 55 2" xfId="739"/>
    <cellStyle name="Comma 2 56" xfId="740"/>
    <cellStyle name="Comma 2 56 2" xfId="741"/>
    <cellStyle name="Comma 2 57" xfId="742"/>
    <cellStyle name="Comma 2 57 2" xfId="743"/>
    <cellStyle name="Comma 2 58" xfId="744"/>
    <cellStyle name="Comma 2 58 2" xfId="745"/>
    <cellStyle name="Comma 2 59" xfId="746"/>
    <cellStyle name="Comma 2 59 2" xfId="747"/>
    <cellStyle name="Comma 2 6" xfId="748"/>
    <cellStyle name="Comma 2 6 2" xfId="749"/>
    <cellStyle name="Comma 2 6 2 2" xfId="750"/>
    <cellStyle name="Comma 2 6 2 3" xfId="751"/>
    <cellStyle name="Comma 2 6 3" xfId="752"/>
    <cellStyle name="Comma 2 60" xfId="753"/>
    <cellStyle name="Comma 2 60 2" xfId="754"/>
    <cellStyle name="Comma 2 61" xfId="755"/>
    <cellStyle name="Comma 2 61 2" xfId="756"/>
    <cellStyle name="Comma 2 62" xfId="757"/>
    <cellStyle name="Comma 2 63" xfId="758"/>
    <cellStyle name="Comma 2 64" xfId="759"/>
    <cellStyle name="Comma 2 65" xfId="760"/>
    <cellStyle name="Comma 2 66" xfId="761"/>
    <cellStyle name="Comma 2 67" xfId="762"/>
    <cellStyle name="Comma 2 68" xfId="763"/>
    <cellStyle name="Comma 2 68 2" xfId="764"/>
    <cellStyle name="Comma 2 68 3" xfId="765"/>
    <cellStyle name="Comma 2 69" xfId="766"/>
    <cellStyle name="Comma 2 7" xfId="767"/>
    <cellStyle name="Comma 2 7 2" xfId="768"/>
    <cellStyle name="Comma 2 7 2 2" xfId="769"/>
    <cellStyle name="Comma 2 7 2 3" xfId="770"/>
    <cellStyle name="Comma 2 7 3" xfId="771"/>
    <cellStyle name="Comma 2 70" xfId="772"/>
    <cellStyle name="Comma 2 71" xfId="773"/>
    <cellStyle name="Comma 2 72" xfId="774"/>
    <cellStyle name="Comma 2 73" xfId="775"/>
    <cellStyle name="Comma 2 74" xfId="776"/>
    <cellStyle name="Comma 2 75" xfId="777"/>
    <cellStyle name="Comma 2 76" xfId="778"/>
    <cellStyle name="Comma 2 77" xfId="779"/>
    <cellStyle name="Comma 2 78" xfId="780"/>
    <cellStyle name="Comma 2 79" xfId="781"/>
    <cellStyle name="Comma 2 8" xfId="782"/>
    <cellStyle name="Comma 2 8 2" xfId="783"/>
    <cellStyle name="Comma 2 8 2 2" xfId="784"/>
    <cellStyle name="Comma 2 8 2 3" xfId="785"/>
    <cellStyle name="Comma 2 8 3" xfId="786"/>
    <cellStyle name="Comma 2 80" xfId="787"/>
    <cellStyle name="Comma 2 81" xfId="788"/>
    <cellStyle name="Comma 2 82" xfId="789"/>
    <cellStyle name="Comma 2 83" xfId="790"/>
    <cellStyle name="Comma 2 84" xfId="791"/>
    <cellStyle name="Comma 2 85" xfId="792"/>
    <cellStyle name="Comma 2 86" xfId="793"/>
    <cellStyle name="Comma 2 87" xfId="794"/>
    <cellStyle name="Comma 2 88" xfId="795"/>
    <cellStyle name="Comma 2 89" xfId="796"/>
    <cellStyle name="Comma 2 9" xfId="797"/>
    <cellStyle name="Comma 2 9 2" xfId="798"/>
    <cellStyle name="Comma 2 9 2 2" xfId="799"/>
    <cellStyle name="Comma 2 9 2 3" xfId="800"/>
    <cellStyle name="Comma 2 9 3" xfId="801"/>
    <cellStyle name="Comma 2 90" xfId="802"/>
    <cellStyle name="Comma 2 91" xfId="803"/>
    <cellStyle name="Comma 2 92" xfId="804"/>
    <cellStyle name="Comma 2 93" xfId="805"/>
    <cellStyle name="Comma 2 94" xfId="806"/>
    <cellStyle name="Comma 2 95" xfId="807"/>
    <cellStyle name="Comma 2 96" xfId="808"/>
    <cellStyle name="Comma 2 97" xfId="809"/>
    <cellStyle name="Comma 2 98" xfId="810"/>
    <cellStyle name="Comma 2 99" xfId="811"/>
    <cellStyle name="Comma 20" xfId="812"/>
    <cellStyle name="Comma 21" xfId="813"/>
    <cellStyle name="Comma 22" xfId="814"/>
    <cellStyle name="Comma 23" xfId="815"/>
    <cellStyle name="Comma 24" xfId="816"/>
    <cellStyle name="Comma 25" xfId="817"/>
    <cellStyle name="Comma 26" xfId="818"/>
    <cellStyle name="Comma 27" xfId="819"/>
    <cellStyle name="Comma 28" xfId="820"/>
    <cellStyle name="Comma 29" xfId="821"/>
    <cellStyle name="Comma 3" xfId="822"/>
    <cellStyle name="Comma 3 10" xfId="823"/>
    <cellStyle name="Comma 3 10 2" xfId="824"/>
    <cellStyle name="Comma 3 10 2 2" xfId="825"/>
    <cellStyle name="Comma 3 10 2 3" xfId="826"/>
    <cellStyle name="Comma 3 10 3" xfId="827"/>
    <cellStyle name="Comma 3 100" xfId="828"/>
    <cellStyle name="Comma 3 101" xfId="829"/>
    <cellStyle name="Comma 3 102" xfId="830"/>
    <cellStyle name="Comma 3 103" xfId="831"/>
    <cellStyle name="Comma 3 104" xfId="832"/>
    <cellStyle name="Comma 3 105" xfId="833"/>
    <cellStyle name="Comma 3 106" xfId="834"/>
    <cellStyle name="Comma 3 107" xfId="835"/>
    <cellStyle name="Comma 3 108" xfId="836"/>
    <cellStyle name="Comma 3 109" xfId="837"/>
    <cellStyle name="Comma 3 11" xfId="838"/>
    <cellStyle name="Comma 3 11 2" xfId="839"/>
    <cellStyle name="Comma 3 11 2 2" xfId="840"/>
    <cellStyle name="Comma 3 11 2 3" xfId="841"/>
    <cellStyle name="Comma 3 11 3" xfId="842"/>
    <cellStyle name="Comma 3 110" xfId="843"/>
    <cellStyle name="Comma 3 111" xfId="844"/>
    <cellStyle name="Comma 3 112" xfId="845"/>
    <cellStyle name="Comma 3 113" xfId="846"/>
    <cellStyle name="Comma 3 114" xfId="847"/>
    <cellStyle name="Comma 3 115" xfId="848"/>
    <cellStyle name="Comma 3 116" xfId="849"/>
    <cellStyle name="Comma 3 117" xfId="850"/>
    <cellStyle name="Comma 3 118" xfId="851"/>
    <cellStyle name="Comma 3 119" xfId="852"/>
    <cellStyle name="Comma 3 12" xfId="853"/>
    <cellStyle name="Comma 3 12 2" xfId="854"/>
    <cellStyle name="Comma 3 12 2 2" xfId="855"/>
    <cellStyle name="Comma 3 12 2 3" xfId="856"/>
    <cellStyle name="Comma 3 12 3" xfId="857"/>
    <cellStyle name="Comma 3 120" xfId="858"/>
    <cellStyle name="Comma 3 121" xfId="859"/>
    <cellStyle name="Comma 3 122" xfId="860"/>
    <cellStyle name="Comma 3 123" xfId="861"/>
    <cellStyle name="Comma 3 124" xfId="862"/>
    <cellStyle name="Comma 3 125" xfId="863"/>
    <cellStyle name="Comma 3 126" xfId="864"/>
    <cellStyle name="Comma 3 127" xfId="865"/>
    <cellStyle name="Comma 3 128" xfId="866"/>
    <cellStyle name="Comma 3 129" xfId="867"/>
    <cellStyle name="Comma 3 13" xfId="868"/>
    <cellStyle name="Comma 3 13 2" xfId="869"/>
    <cellStyle name="Comma 3 13 2 2" xfId="870"/>
    <cellStyle name="Comma 3 13 2 3" xfId="871"/>
    <cellStyle name="Comma 3 13 3" xfId="872"/>
    <cellStyle name="Comma 3 130" xfId="873"/>
    <cellStyle name="Comma 3 131" xfId="874"/>
    <cellStyle name="Comma 3 132" xfId="875"/>
    <cellStyle name="Comma 3 133" xfId="876"/>
    <cellStyle name="Comma 3 134" xfId="877"/>
    <cellStyle name="Comma 3 135" xfId="878"/>
    <cellStyle name="Comma 3 136" xfId="879"/>
    <cellStyle name="Comma 3 137" xfId="880"/>
    <cellStyle name="Comma 3 138" xfId="881"/>
    <cellStyle name="Comma 3 139" xfId="882"/>
    <cellStyle name="Comma 3 14" xfId="883"/>
    <cellStyle name="Comma 3 14 2" xfId="884"/>
    <cellStyle name="Comma 3 14 2 2" xfId="885"/>
    <cellStyle name="Comma 3 14 2 3" xfId="886"/>
    <cellStyle name="Comma 3 14 3" xfId="887"/>
    <cellStyle name="Comma 3 140" xfId="888"/>
    <cellStyle name="Comma 3 141" xfId="889"/>
    <cellStyle name="Comma 3 142" xfId="890"/>
    <cellStyle name="Comma 3 143" xfId="891"/>
    <cellStyle name="Comma 3 144" xfId="892"/>
    <cellStyle name="Comma 3 145" xfId="893"/>
    <cellStyle name="Comma 3 146" xfId="894"/>
    <cellStyle name="Comma 3 147" xfId="895"/>
    <cellStyle name="Comma 3 148" xfId="896"/>
    <cellStyle name="Comma 3 149" xfId="897"/>
    <cellStyle name="Comma 3 15" xfId="898"/>
    <cellStyle name="Comma 3 15 2" xfId="899"/>
    <cellStyle name="Comma 3 15 2 2" xfId="900"/>
    <cellStyle name="Comma 3 15 2 3" xfId="901"/>
    <cellStyle name="Comma 3 15 3" xfId="902"/>
    <cellStyle name="Comma 3 150" xfId="903"/>
    <cellStyle name="Comma 3 151" xfId="904"/>
    <cellStyle name="Comma 3 152" xfId="905"/>
    <cellStyle name="Comma 3 16" xfId="906"/>
    <cellStyle name="Comma 3 16 2" xfId="907"/>
    <cellStyle name="Comma 3 16 2 2" xfId="908"/>
    <cellStyle name="Comma 3 16 2 3" xfId="909"/>
    <cellStyle name="Comma 3 16 3" xfId="910"/>
    <cellStyle name="Comma 3 17" xfId="911"/>
    <cellStyle name="Comma 3 17 2" xfId="912"/>
    <cellStyle name="Comma 3 17 2 2" xfId="913"/>
    <cellStyle name="Comma 3 17 2 3" xfId="914"/>
    <cellStyle name="Comma 3 17 3" xfId="915"/>
    <cellStyle name="Comma 3 18" xfId="916"/>
    <cellStyle name="Comma 3 18 2" xfId="917"/>
    <cellStyle name="Comma 3 18 2 2" xfId="918"/>
    <cellStyle name="Comma 3 18 2 3" xfId="919"/>
    <cellStyle name="Comma 3 18 3" xfId="920"/>
    <cellStyle name="Comma 3 19" xfId="921"/>
    <cellStyle name="Comma 3 19 2" xfId="922"/>
    <cellStyle name="Comma 3 19 3" xfId="923"/>
    <cellStyle name="Comma 3 19 4" xfId="924"/>
    <cellStyle name="Comma 3 2" xfId="925"/>
    <cellStyle name="Comma 3 2 10" xfId="926"/>
    <cellStyle name="Comma 3 2 10 2" xfId="927"/>
    <cellStyle name="Comma 3 2 11" xfId="928"/>
    <cellStyle name="Comma 3 2 11 2" xfId="929"/>
    <cellStyle name="Comma 3 2 12" xfId="930"/>
    <cellStyle name="Comma 3 2 12 2" xfId="931"/>
    <cellStyle name="Comma 3 2 12 2 2" xfId="932"/>
    <cellStyle name="Comma 3 2 12 3" xfId="933"/>
    <cellStyle name="Comma 3 2 13" xfId="934"/>
    <cellStyle name="Comma 3 2 13 2" xfId="935"/>
    <cellStyle name="Comma 3 2 14" xfId="936"/>
    <cellStyle name="Comma 3 2 14 2" xfId="937"/>
    <cellStyle name="Comma 3 2 14 2 2" xfId="938"/>
    <cellStyle name="Comma 3 2 14 3" xfId="939"/>
    <cellStyle name="Comma 3 2 15" xfId="940"/>
    <cellStyle name="Comma 3 2 15 2" xfId="941"/>
    <cellStyle name="Comma 3 2 15 2 2" xfId="942"/>
    <cellStyle name="Comma 3 2 15 3" xfId="943"/>
    <cellStyle name="Comma 3 2 16" xfId="944"/>
    <cellStyle name="Comma 3 2 16 2" xfId="945"/>
    <cellStyle name="Comma 3 2 16 2 2" xfId="946"/>
    <cellStyle name="Comma 3 2 16 3" xfId="947"/>
    <cellStyle name="Comma 3 2 17" xfId="948"/>
    <cellStyle name="Comma 3 2 17 2" xfId="949"/>
    <cellStyle name="Comma 3 2 17 2 2" xfId="950"/>
    <cellStyle name="Comma 3 2 17 3" xfId="951"/>
    <cellStyle name="Comma 3 2 18" xfId="952"/>
    <cellStyle name="Comma 3 2 19" xfId="953"/>
    <cellStyle name="Comma 3 2 2" xfId="954"/>
    <cellStyle name="Comma 3 2 2 10" xfId="955"/>
    <cellStyle name="Comma 3 2 2 11" xfId="956"/>
    <cellStyle name="Comma 3 2 2 12" xfId="957"/>
    <cellStyle name="Comma 3 2 2 13" xfId="958"/>
    <cellStyle name="Comma 3 2 2 14" xfId="959"/>
    <cellStyle name="Comma 3 2 2 15" xfId="960"/>
    <cellStyle name="Comma 3 2 2 16" xfId="961"/>
    <cellStyle name="Comma 3 2 2 17" xfId="962"/>
    <cellStyle name="Comma 3 2 2 18" xfId="963"/>
    <cellStyle name="Comma 3 2 2 18 2" xfId="964"/>
    <cellStyle name="Comma 3 2 2 19" xfId="965"/>
    <cellStyle name="Comma 3 2 2 2" xfId="966"/>
    <cellStyle name="Comma 3 2 2 2 10" xfId="967"/>
    <cellStyle name="Comma 3 2 2 2 10 2" xfId="968"/>
    <cellStyle name="Comma 3 2 2 2 10 2 2" xfId="969"/>
    <cellStyle name="Comma 3 2 2 2 10 3" xfId="970"/>
    <cellStyle name="Comma 3 2 2 2 11" xfId="971"/>
    <cellStyle name="Comma 3 2 2 2 11 2" xfId="972"/>
    <cellStyle name="Comma 3 2 2 2 11 2 2" xfId="973"/>
    <cellStyle name="Comma 3 2 2 2 11 3" xfId="974"/>
    <cellStyle name="Comma 3 2 2 2 12" xfId="975"/>
    <cellStyle name="Comma 3 2 2 2 12 2" xfId="976"/>
    <cellStyle name="Comma 3 2 2 2 12 2 2" xfId="977"/>
    <cellStyle name="Comma 3 2 2 2 12 3" xfId="978"/>
    <cellStyle name="Comma 3 2 2 2 13" xfId="979"/>
    <cellStyle name="Comma 3 2 2 2 13 2" xfId="980"/>
    <cellStyle name="Comma 3 2 2 2 13 2 2" xfId="981"/>
    <cellStyle name="Comma 3 2 2 2 13 3" xfId="982"/>
    <cellStyle name="Comma 3 2 2 2 14" xfId="983"/>
    <cellStyle name="Comma 3 2 2 2 14 2" xfId="984"/>
    <cellStyle name="Comma 3 2 2 2 14 2 2" xfId="985"/>
    <cellStyle name="Comma 3 2 2 2 14 3" xfId="986"/>
    <cellStyle name="Comma 3 2 2 2 15" xfId="987"/>
    <cellStyle name="Comma 3 2 2 2 15 2" xfId="988"/>
    <cellStyle name="Comma 3 2 2 2 15 2 2" xfId="989"/>
    <cellStyle name="Comma 3 2 2 2 15 3" xfId="990"/>
    <cellStyle name="Comma 3 2 2 2 16" xfId="991"/>
    <cellStyle name="Comma 3 2 2 2 16 2" xfId="992"/>
    <cellStyle name="Comma 3 2 2 2 16 2 2" xfId="993"/>
    <cellStyle name="Comma 3 2 2 2 16 3" xfId="994"/>
    <cellStyle name="Comma 3 2 2 2 17" xfId="995"/>
    <cellStyle name="Comma 3 2 2 2 17 2" xfId="996"/>
    <cellStyle name="Comma 3 2 2 2 17 2 2" xfId="997"/>
    <cellStyle name="Comma 3 2 2 2 17 3" xfId="998"/>
    <cellStyle name="Comma 3 2 2 2 2" xfId="999"/>
    <cellStyle name="Comma 3 2 2 2 2 2" xfId="1000"/>
    <cellStyle name="Comma 3 2 2 2 2 2 2" xfId="1001"/>
    <cellStyle name="Comma 3 2 2 2 2 2 2 2" xfId="1002"/>
    <cellStyle name="Comma 3 2 2 2 2 2 2 2 2" xfId="1003"/>
    <cellStyle name="Comma 3 2 2 2 2 2 2 3" xfId="1004"/>
    <cellStyle name="Comma 3 2 2 2 2 2 3" xfId="1005"/>
    <cellStyle name="Comma 3 2 2 2 2 2 3 2" xfId="1006"/>
    <cellStyle name="Comma 3 2 2 2 2 2 3 2 2" xfId="1007"/>
    <cellStyle name="Comma 3 2 2 2 2 2 3 3" xfId="1008"/>
    <cellStyle name="Comma 3 2 2 2 2 2 4" xfId="1009"/>
    <cellStyle name="Comma 3 2 2 2 2 2 4 2" xfId="1010"/>
    <cellStyle name="Comma 3 2 2 2 2 2 4 2 2" xfId="1011"/>
    <cellStyle name="Comma 3 2 2 2 2 2 4 3" xfId="1012"/>
    <cellStyle name="Comma 3 2 2 2 2 2 5" xfId="1013"/>
    <cellStyle name="Comma 3 2 2 2 2 2 5 2" xfId="1014"/>
    <cellStyle name="Comma 3 2 2 2 2 2 5 2 2" xfId="1015"/>
    <cellStyle name="Comma 3 2 2 2 2 2 5 3" xfId="1016"/>
    <cellStyle name="Comma 3 2 2 2 2 3" xfId="1017"/>
    <cellStyle name="Comma 3 2 2 2 2 4" xfId="1018"/>
    <cellStyle name="Comma 3 2 2 2 2 5" xfId="1019"/>
    <cellStyle name="Comma 3 2 2 2 2 6" xfId="1020"/>
    <cellStyle name="Comma 3 2 2 2 2 6 2" xfId="1021"/>
    <cellStyle name="Comma 3 2 2 2 2 7" xfId="1022"/>
    <cellStyle name="Comma 3 2 2 2 3" xfId="1023"/>
    <cellStyle name="Comma 3 2 2 2 3 2" xfId="1024"/>
    <cellStyle name="Comma 3 2 2 2 3 2 2" xfId="1025"/>
    <cellStyle name="Comma 3 2 2 2 3 3" xfId="1026"/>
    <cellStyle name="Comma 3 2 2 2 4" xfId="1027"/>
    <cellStyle name="Comma 3 2 2 2 4 2" xfId="1028"/>
    <cellStyle name="Comma 3 2 2 2 4 2 2" xfId="1029"/>
    <cellStyle name="Comma 3 2 2 2 4 3" xfId="1030"/>
    <cellStyle name="Comma 3 2 2 2 5" xfId="1031"/>
    <cellStyle name="Comma 3 2 2 2 5 2" xfId="1032"/>
    <cellStyle name="Comma 3 2 2 2 5 2 2" xfId="1033"/>
    <cellStyle name="Comma 3 2 2 2 5 3" xfId="1034"/>
    <cellStyle name="Comma 3 2 2 2 6" xfId="1035"/>
    <cellStyle name="Comma 3 2 2 2 6 2" xfId="1036"/>
    <cellStyle name="Comma 3 2 2 2 6 2 2" xfId="1037"/>
    <cellStyle name="Comma 3 2 2 2 6 3" xfId="1038"/>
    <cellStyle name="Comma 3 2 2 2 7" xfId="1039"/>
    <cellStyle name="Comma 3 2 2 2 7 2" xfId="1040"/>
    <cellStyle name="Comma 3 2 2 2 7 2 2" xfId="1041"/>
    <cellStyle name="Comma 3 2 2 2 7 3" xfId="1042"/>
    <cellStyle name="Comma 3 2 2 2 8" xfId="1043"/>
    <cellStyle name="Comma 3 2 2 2 8 2" xfId="1044"/>
    <cellStyle name="Comma 3 2 2 2 8 2 2" xfId="1045"/>
    <cellStyle name="Comma 3 2 2 2 8 3" xfId="1046"/>
    <cellStyle name="Comma 3 2 2 2 9" xfId="1047"/>
    <cellStyle name="Comma 3 2 2 2 9 2" xfId="1048"/>
    <cellStyle name="Comma 3 2 2 2 9 2 2" xfId="1049"/>
    <cellStyle name="Comma 3 2 2 2 9 3" xfId="1050"/>
    <cellStyle name="Comma 3 2 2 3" xfId="1051"/>
    <cellStyle name="Comma 3 2 2 4" xfId="1052"/>
    <cellStyle name="Comma 3 2 2 5" xfId="1053"/>
    <cellStyle name="Comma 3 2 2 6" xfId="1054"/>
    <cellStyle name="Comma 3 2 2 7" xfId="1055"/>
    <cellStyle name="Comma 3 2 2 8" xfId="1056"/>
    <cellStyle name="Comma 3 2 2 9" xfId="1057"/>
    <cellStyle name="Comma 3 2 20" xfId="1058"/>
    <cellStyle name="Comma 3 2 3" xfId="1059"/>
    <cellStyle name="Comma 3 2 3 2" xfId="1060"/>
    <cellStyle name="Comma 3 2 4" xfId="1061"/>
    <cellStyle name="Comma 3 2 4 2" xfId="1062"/>
    <cellStyle name="Comma 3 2 5" xfId="1063"/>
    <cellStyle name="Comma 3 2 5 2" xfId="1064"/>
    <cellStyle name="Comma 3 2 6" xfId="1065"/>
    <cellStyle name="Comma 3 2 6 2" xfId="1066"/>
    <cellStyle name="Comma 3 2 7" xfId="1067"/>
    <cellStyle name="Comma 3 2 7 2" xfId="1068"/>
    <cellStyle name="Comma 3 2 8" xfId="1069"/>
    <cellStyle name="Comma 3 2 8 2" xfId="1070"/>
    <cellStyle name="Comma 3 2 9" xfId="1071"/>
    <cellStyle name="Comma 3 2 9 2" xfId="1072"/>
    <cellStyle name="Comma 3 20" xfId="1073"/>
    <cellStyle name="Comma 3 20 2" xfId="1074"/>
    <cellStyle name="Comma 3 21" xfId="1075"/>
    <cellStyle name="Comma 3 21 2" xfId="1076"/>
    <cellStyle name="Comma 3 22" xfId="1077"/>
    <cellStyle name="Comma 3 22 2" xfId="1078"/>
    <cellStyle name="Comma 3 23" xfId="1079"/>
    <cellStyle name="Comma 3 23 2" xfId="1080"/>
    <cellStyle name="Comma 3 24" xfId="1081"/>
    <cellStyle name="Comma 3 24 2" xfId="1082"/>
    <cellStyle name="Comma 3 25" xfId="1083"/>
    <cellStyle name="Comma 3 25 2" xfId="1084"/>
    <cellStyle name="Comma 3 26" xfId="1085"/>
    <cellStyle name="Comma 3 26 2" xfId="1086"/>
    <cellStyle name="Comma 3 27" xfId="1087"/>
    <cellStyle name="Comma 3 27 2" xfId="1088"/>
    <cellStyle name="Comma 3 28" xfId="1089"/>
    <cellStyle name="Comma 3 28 2" xfId="1090"/>
    <cellStyle name="Comma 3 29" xfId="1091"/>
    <cellStyle name="Comma 3 29 2" xfId="1092"/>
    <cellStyle name="Comma 3 3" xfId="1093"/>
    <cellStyle name="Comma 3 3 2" xfId="1094"/>
    <cellStyle name="Comma 3 3 2 2" xfId="1095"/>
    <cellStyle name="Comma 3 3 2 2 2" xfId="1096"/>
    <cellStyle name="Comma 3 3 2 3" xfId="1097"/>
    <cellStyle name="Comma 3 3 2 4" xfId="1098"/>
    <cellStyle name="Comma 3 3 2 5" xfId="1099"/>
    <cellStyle name="Comma 3 3 3" xfId="1100"/>
    <cellStyle name="Comma 3 3 4" xfId="1101"/>
    <cellStyle name="Comma 3 3 5" xfId="1102"/>
    <cellStyle name="Comma 3 3 6" xfId="1103"/>
    <cellStyle name="Comma 3 30" xfId="1104"/>
    <cellStyle name="Comma 3 30 2" xfId="1105"/>
    <cellStyle name="Comma 3 31" xfId="1106"/>
    <cellStyle name="Comma 3 31 2" xfId="1107"/>
    <cellStyle name="Comma 3 32" xfId="1108"/>
    <cellStyle name="Comma 3 32 2" xfId="1109"/>
    <cellStyle name="Comma 3 33" xfId="1110"/>
    <cellStyle name="Comma 3 33 2" xfId="1111"/>
    <cellStyle name="Comma 3 34" xfId="1112"/>
    <cellStyle name="Comma 3 34 2" xfId="1113"/>
    <cellStyle name="Comma 3 35" xfId="1114"/>
    <cellStyle name="Comma 3 35 2" xfId="1115"/>
    <cellStyle name="Comma 3 36" xfId="1116"/>
    <cellStyle name="Comma 3 36 2" xfId="1117"/>
    <cellStyle name="Comma 3 37" xfId="1118"/>
    <cellStyle name="Comma 3 37 2" xfId="1119"/>
    <cellStyle name="Comma 3 38" xfId="1120"/>
    <cellStyle name="Comma 3 38 2" xfId="1121"/>
    <cellStyle name="Comma 3 39" xfId="1122"/>
    <cellStyle name="Comma 3 39 2" xfId="1123"/>
    <cellStyle name="Comma 3 4" xfId="1124"/>
    <cellStyle name="Comma 3 4 2" xfId="1125"/>
    <cellStyle name="Comma 3 4 2 2" xfId="1126"/>
    <cellStyle name="Comma 3 4 2 3" xfId="1127"/>
    <cellStyle name="Comma 3 4 3" xfId="1128"/>
    <cellStyle name="Comma 3 40" xfId="1129"/>
    <cellStyle name="Comma 3 40 2" xfId="1130"/>
    <cellStyle name="Comma 3 41" xfId="1131"/>
    <cellStyle name="Comma 3 41 2" xfId="1132"/>
    <cellStyle name="Comma 3 42" xfId="1133"/>
    <cellStyle name="Comma 3 42 2" xfId="1134"/>
    <cellStyle name="Comma 3 43" xfId="1135"/>
    <cellStyle name="Comma 3 43 2" xfId="1136"/>
    <cellStyle name="Comma 3 44" xfId="1137"/>
    <cellStyle name="Comma 3 44 2" xfId="1138"/>
    <cellStyle name="Comma 3 45" xfId="1139"/>
    <cellStyle name="Comma 3 45 2" xfId="1140"/>
    <cellStyle name="Comma 3 46" xfId="1141"/>
    <cellStyle name="Comma 3 46 2" xfId="1142"/>
    <cellStyle name="Comma 3 47" xfId="1143"/>
    <cellStyle name="Comma 3 47 2" xfId="1144"/>
    <cellStyle name="Comma 3 48" xfId="1145"/>
    <cellStyle name="Comma 3 48 2" xfId="1146"/>
    <cellStyle name="Comma 3 49" xfId="1147"/>
    <cellStyle name="Comma 3 49 2" xfId="1148"/>
    <cellStyle name="Comma 3 5" xfId="1149"/>
    <cellStyle name="Comma 3 5 2" xfId="1150"/>
    <cellStyle name="Comma 3 5 2 2" xfId="1151"/>
    <cellStyle name="Comma 3 5 2 3" xfId="1152"/>
    <cellStyle name="Comma 3 5 3" xfId="1153"/>
    <cellStyle name="Comma 3 50" xfId="1154"/>
    <cellStyle name="Comma 3 50 2" xfId="1155"/>
    <cellStyle name="Comma 3 51" xfId="1156"/>
    <cellStyle name="Comma 3 51 2" xfId="1157"/>
    <cellStyle name="Comma 3 52" xfId="1158"/>
    <cellStyle name="Comma 3 52 2" xfId="1159"/>
    <cellStyle name="Comma 3 53" xfId="1160"/>
    <cellStyle name="Comma 3 53 2" xfId="1161"/>
    <cellStyle name="Comma 3 54" xfId="1162"/>
    <cellStyle name="Comma 3 54 2" xfId="1163"/>
    <cellStyle name="Comma 3 55" xfId="1164"/>
    <cellStyle name="Comma 3 55 2" xfId="1165"/>
    <cellStyle name="Comma 3 56" xfId="1166"/>
    <cellStyle name="Comma 3 56 2" xfId="1167"/>
    <cellStyle name="Comma 3 57" xfId="1168"/>
    <cellStyle name="Comma 3 57 2" xfId="1169"/>
    <cellStyle name="Comma 3 58" xfId="1170"/>
    <cellStyle name="Comma 3 58 2" xfId="1171"/>
    <cellStyle name="Comma 3 59" xfId="1172"/>
    <cellStyle name="Comma 3 59 2" xfId="1173"/>
    <cellStyle name="Comma 3 6" xfId="1174"/>
    <cellStyle name="Comma 3 6 2" xfId="1175"/>
    <cellStyle name="Comma 3 6 2 2" xfId="1176"/>
    <cellStyle name="Comma 3 6 2 3" xfId="1177"/>
    <cellStyle name="Comma 3 6 3" xfId="1178"/>
    <cellStyle name="Comma 3 60" xfId="1179"/>
    <cellStyle name="Comma 3 60 2" xfId="1180"/>
    <cellStyle name="Comma 3 61" xfId="1181"/>
    <cellStyle name="Comma 3 61 2" xfId="1182"/>
    <cellStyle name="Comma 3 62" xfId="1183"/>
    <cellStyle name="Comma 3 63" xfId="1184"/>
    <cellStyle name="Comma 3 64" xfId="1185"/>
    <cellStyle name="Comma 3 65" xfId="1186"/>
    <cellStyle name="Comma 3 66" xfId="1187"/>
    <cellStyle name="Comma 3 67" xfId="1188"/>
    <cellStyle name="Comma 3 68" xfId="1189"/>
    <cellStyle name="Comma 3 69" xfId="1190"/>
    <cellStyle name="Comma 3 7" xfId="1191"/>
    <cellStyle name="Comma 3 7 2" xfId="1192"/>
    <cellStyle name="Comma 3 7 2 2" xfId="1193"/>
    <cellStyle name="Comma 3 7 2 3" xfId="1194"/>
    <cellStyle name="Comma 3 7 3" xfId="1195"/>
    <cellStyle name="Comma 3 70" xfId="1196"/>
    <cellStyle name="Comma 3 71" xfId="1197"/>
    <cellStyle name="Comma 3 72" xfId="1198"/>
    <cellStyle name="Comma 3 73" xfId="1199"/>
    <cellStyle name="Comma 3 74" xfId="1200"/>
    <cellStyle name="Comma 3 75" xfId="1201"/>
    <cellStyle name="Comma 3 76" xfId="1202"/>
    <cellStyle name="Comma 3 77" xfId="1203"/>
    <cellStyle name="Comma 3 78" xfId="1204"/>
    <cellStyle name="Comma 3 79" xfId="1205"/>
    <cellStyle name="Comma 3 8" xfId="1206"/>
    <cellStyle name="Comma 3 8 2" xfId="1207"/>
    <cellStyle name="Comma 3 8 2 2" xfId="1208"/>
    <cellStyle name="Comma 3 8 2 3" xfId="1209"/>
    <cellStyle name="Comma 3 8 3" xfId="1210"/>
    <cellStyle name="Comma 3 80" xfId="1211"/>
    <cellStyle name="Comma 3 81" xfId="1212"/>
    <cellStyle name="Comma 3 82" xfId="1213"/>
    <cellStyle name="Comma 3 83" xfId="1214"/>
    <cellStyle name="Comma 3 84" xfId="1215"/>
    <cellStyle name="Comma 3 85" xfId="1216"/>
    <cellStyle name="Comma 3 86" xfId="1217"/>
    <cellStyle name="Comma 3 87" xfId="1218"/>
    <cellStyle name="Comma 3 88" xfId="1219"/>
    <cellStyle name="Comma 3 89" xfId="1220"/>
    <cellStyle name="Comma 3 9" xfId="1221"/>
    <cellStyle name="Comma 3 9 2" xfId="1222"/>
    <cellStyle name="Comma 3 9 2 2" xfId="1223"/>
    <cellStyle name="Comma 3 9 2 3" xfId="1224"/>
    <cellStyle name="Comma 3 9 3" xfId="1225"/>
    <cellStyle name="Comma 3 90" xfId="1226"/>
    <cellStyle name="Comma 3 91" xfId="1227"/>
    <cellStyle name="Comma 3 92" xfId="1228"/>
    <cellStyle name="Comma 3 93" xfId="1229"/>
    <cellStyle name="Comma 3 94" xfId="1230"/>
    <cellStyle name="Comma 3 95" xfId="1231"/>
    <cellStyle name="Comma 3 96" xfId="1232"/>
    <cellStyle name="Comma 3 97" xfId="1233"/>
    <cellStyle name="Comma 3 98" xfId="1234"/>
    <cellStyle name="Comma 3 99" xfId="1235"/>
    <cellStyle name="Comma 30" xfId="1236"/>
    <cellStyle name="Comma 30 2" xfId="1237"/>
    <cellStyle name="Comma 31" xfId="1238"/>
    <cellStyle name="Comma 32" xfId="1239"/>
    <cellStyle name="Comma 33" xfId="1240"/>
    <cellStyle name="Comma 34" xfId="1241"/>
    <cellStyle name="Comma 35" xfId="1242"/>
    <cellStyle name="Comma 36" xfId="1243"/>
    <cellStyle name="Comma 37" xfId="1244"/>
    <cellStyle name="Comma 38" xfId="1245"/>
    <cellStyle name="Comma 39" xfId="1246"/>
    <cellStyle name="Comma 39 2" xfId="1247"/>
    <cellStyle name="Comma 4" xfId="1248"/>
    <cellStyle name="Comma 4 10" xfId="1249"/>
    <cellStyle name="Comma 4 11" xfId="1250"/>
    <cellStyle name="Comma 4 12" xfId="1251"/>
    <cellStyle name="Comma 4 13" xfId="1252"/>
    <cellStyle name="Comma 4 13 2" xfId="1253"/>
    <cellStyle name="Comma 4 13 2 2" xfId="1254"/>
    <cellStyle name="Comma 4 13 3" xfId="1255"/>
    <cellStyle name="Comma 4 13 4" xfId="1256"/>
    <cellStyle name="Comma 4 14" xfId="1257"/>
    <cellStyle name="Comma 4 15" xfId="1258"/>
    <cellStyle name="Comma 4 16" xfId="1259"/>
    <cellStyle name="Comma 4 17" xfId="1260"/>
    <cellStyle name="Comma 4 2" xfId="1261"/>
    <cellStyle name="Comma 4 2 10" xfId="1262"/>
    <cellStyle name="Comma 4 2 10 2" xfId="1263"/>
    <cellStyle name="Comma 4 2 10 2 2" xfId="1264"/>
    <cellStyle name="Comma 4 2 10 3" xfId="1265"/>
    <cellStyle name="Comma 4 2 11" xfId="1266"/>
    <cellStyle name="Comma 4 2 11 2" xfId="1267"/>
    <cellStyle name="Comma 4 2 11 2 2" xfId="1268"/>
    <cellStyle name="Comma 4 2 11 3" xfId="1269"/>
    <cellStyle name="Comma 4 2 12" xfId="1270"/>
    <cellStyle name="Comma 4 2 12 2" xfId="1271"/>
    <cellStyle name="Comma 4 2 13" xfId="1272"/>
    <cellStyle name="Comma 4 2 13 2" xfId="1273"/>
    <cellStyle name="Comma 4 2 14" xfId="1274"/>
    <cellStyle name="Comma 4 2 2" xfId="1275"/>
    <cellStyle name="Comma 4 2 2 2" xfId="1276"/>
    <cellStyle name="Comma 4 2 2 2 2" xfId="1277"/>
    <cellStyle name="Comma 4 2 2 3" xfId="1278"/>
    <cellStyle name="Comma 4 2 3" xfId="1279"/>
    <cellStyle name="Comma 4 2 3 2" xfId="1280"/>
    <cellStyle name="Comma 4 2 3 2 2" xfId="1281"/>
    <cellStyle name="Comma 4 2 3 3" xfId="1282"/>
    <cellStyle name="Comma 4 2 4" xfId="1283"/>
    <cellStyle name="Comma 4 2 4 2" xfId="1284"/>
    <cellStyle name="Comma 4 2 4 2 2" xfId="1285"/>
    <cellStyle name="Comma 4 2 4 3" xfId="1286"/>
    <cellStyle name="Comma 4 2 5" xfId="1287"/>
    <cellStyle name="Comma 4 2 5 2" xfId="1288"/>
    <cellStyle name="Comma 4 2 5 2 2" xfId="1289"/>
    <cellStyle name="Comma 4 2 5 3" xfId="1290"/>
    <cellStyle name="Comma 4 2 6" xfId="1291"/>
    <cellStyle name="Comma 4 2 6 2" xfId="1292"/>
    <cellStyle name="Comma 4 2 6 2 2" xfId="1293"/>
    <cellStyle name="Comma 4 2 6 3" xfId="1294"/>
    <cellStyle name="Comma 4 2 7" xfId="1295"/>
    <cellStyle name="Comma 4 2 7 2" xfId="1296"/>
    <cellStyle name="Comma 4 2 7 2 2" xfId="1297"/>
    <cellStyle name="Comma 4 2 7 3" xfId="1298"/>
    <cellStyle name="Comma 4 2 8" xfId="1299"/>
    <cellStyle name="Comma 4 2 8 2" xfId="1300"/>
    <cellStyle name="Comma 4 2 8 2 2" xfId="1301"/>
    <cellStyle name="Comma 4 2 8 3" xfId="1302"/>
    <cellStyle name="Comma 4 2 9" xfId="1303"/>
    <cellStyle name="Comma 4 2 9 2" xfId="1304"/>
    <cellStyle name="Comma 4 2 9 2 2" xfId="1305"/>
    <cellStyle name="Comma 4 2 9 3" xfId="1306"/>
    <cellStyle name="Comma 4 3" xfId="1307"/>
    <cellStyle name="Comma 4 3 2" xfId="1308"/>
    <cellStyle name="Comma 4 3 2 2" xfId="1309"/>
    <cellStyle name="Comma 4 3 3" xfId="1310"/>
    <cellStyle name="Comma 4 3 4" xfId="1311"/>
    <cellStyle name="Comma 4 4" xfId="1312"/>
    <cellStyle name="Comma 4 5" xfId="1313"/>
    <cellStyle name="Comma 4 6" xfId="1314"/>
    <cellStyle name="Comma 4 7" xfId="1315"/>
    <cellStyle name="Comma 4 8" xfId="1316"/>
    <cellStyle name="Comma 4 9" xfId="1317"/>
    <cellStyle name="Comma 40" xfId="1318"/>
    <cellStyle name="Comma 41" xfId="1319"/>
    <cellStyle name="Comma 42" xfId="1320"/>
    <cellStyle name="Comma 43" xfId="1321"/>
    <cellStyle name="Comma 44" xfId="1322"/>
    <cellStyle name="Comma 45" xfId="1323"/>
    <cellStyle name="Comma 46" xfId="1324"/>
    <cellStyle name="Comma 47" xfId="1325"/>
    <cellStyle name="Comma 48" xfId="1326"/>
    <cellStyle name="Comma 49" xfId="1327"/>
    <cellStyle name="Comma 5" xfId="1328"/>
    <cellStyle name="Comma 5 10" xfId="1329"/>
    <cellStyle name="Comma 5 10 2" xfId="1330"/>
    <cellStyle name="Comma 5 10 2 2" xfId="1331"/>
    <cellStyle name="Comma 5 10 2 3" xfId="1332"/>
    <cellStyle name="Comma 5 10 3" xfId="1333"/>
    <cellStyle name="Comma 5 100" xfId="1334"/>
    <cellStyle name="Comma 5 101" xfId="1335"/>
    <cellStyle name="Comma 5 102" xfId="1336"/>
    <cellStyle name="Comma 5 103" xfId="1337"/>
    <cellStyle name="Comma 5 104" xfId="1338"/>
    <cellStyle name="Comma 5 105" xfId="1339"/>
    <cellStyle name="Comma 5 106" xfId="1340"/>
    <cellStyle name="Comma 5 107" xfId="1341"/>
    <cellStyle name="Comma 5 108" xfId="1342"/>
    <cellStyle name="Comma 5 109" xfId="1343"/>
    <cellStyle name="Comma 5 11" xfId="1344"/>
    <cellStyle name="Comma 5 11 2" xfId="1345"/>
    <cellStyle name="Comma 5 11 2 2" xfId="1346"/>
    <cellStyle name="Comma 5 11 2 3" xfId="1347"/>
    <cellStyle name="Comma 5 11 3" xfId="1348"/>
    <cellStyle name="Comma 5 110" xfId="1349"/>
    <cellStyle name="Comma 5 111" xfId="1350"/>
    <cellStyle name="Comma 5 112" xfId="1351"/>
    <cellStyle name="Comma 5 113" xfId="1352"/>
    <cellStyle name="Comma 5 114" xfId="1353"/>
    <cellStyle name="Comma 5 115" xfId="1354"/>
    <cellStyle name="Comma 5 116" xfId="1355"/>
    <cellStyle name="Comma 5 117" xfId="1356"/>
    <cellStyle name="Comma 5 118" xfId="1357"/>
    <cellStyle name="Comma 5 119" xfId="1358"/>
    <cellStyle name="Comma 5 12" xfId="1359"/>
    <cellStyle name="Comma 5 12 2" xfId="1360"/>
    <cellStyle name="Comma 5 12 2 2" xfId="1361"/>
    <cellStyle name="Comma 5 12 2 3" xfId="1362"/>
    <cellStyle name="Comma 5 12 3" xfId="1363"/>
    <cellStyle name="Comma 5 120" xfId="1364"/>
    <cellStyle name="Comma 5 121" xfId="1365"/>
    <cellStyle name="Comma 5 122" xfId="1366"/>
    <cellStyle name="Comma 5 123" xfId="1367"/>
    <cellStyle name="Comma 5 124" xfId="1368"/>
    <cellStyle name="Comma 5 125" xfId="1369"/>
    <cellStyle name="Comma 5 126" xfId="1370"/>
    <cellStyle name="Comma 5 127" xfId="1371"/>
    <cellStyle name="Comma 5 128" xfId="1372"/>
    <cellStyle name="Comma 5 129" xfId="1373"/>
    <cellStyle name="Comma 5 13" xfId="1374"/>
    <cellStyle name="Comma 5 13 2" xfId="1375"/>
    <cellStyle name="Comma 5 13 2 2" xfId="1376"/>
    <cellStyle name="Comma 5 13 2 3" xfId="1377"/>
    <cellStyle name="Comma 5 13 3" xfId="1378"/>
    <cellStyle name="Comma 5 13 3 2" xfId="1379"/>
    <cellStyle name="Comma 5 130" xfId="1380"/>
    <cellStyle name="Comma 5 131" xfId="1381"/>
    <cellStyle name="Comma 5 132" xfId="1382"/>
    <cellStyle name="Comma 5 133" xfId="1383"/>
    <cellStyle name="Comma 5 134" xfId="1384"/>
    <cellStyle name="Comma 5 135" xfId="1385"/>
    <cellStyle name="Comma 5 136" xfId="1386"/>
    <cellStyle name="Comma 5 137" xfId="1387"/>
    <cellStyle name="Comma 5 14" xfId="1388"/>
    <cellStyle name="Comma 5 14 2" xfId="1389"/>
    <cellStyle name="Comma 5 14 3" xfId="1390"/>
    <cellStyle name="Comma 5 14 4" xfId="1391"/>
    <cellStyle name="Comma 5 15" xfId="1392"/>
    <cellStyle name="Comma 5 15 2" xfId="1393"/>
    <cellStyle name="Comma 5 16" xfId="1394"/>
    <cellStyle name="Comma 5 16 2" xfId="1395"/>
    <cellStyle name="Comma 5 17" xfId="1396"/>
    <cellStyle name="Comma 5 17 2" xfId="1397"/>
    <cellStyle name="Comma 5 18" xfId="1398"/>
    <cellStyle name="Comma 5 18 2" xfId="1399"/>
    <cellStyle name="Comma 5 19" xfId="1400"/>
    <cellStyle name="Comma 5 19 2" xfId="1401"/>
    <cellStyle name="Comma 5 2" xfId="1402"/>
    <cellStyle name="Comma 5 2 10" xfId="1403"/>
    <cellStyle name="Comma 5 2 10 2" xfId="1404"/>
    <cellStyle name="Comma 5 2 11" xfId="1405"/>
    <cellStyle name="Comma 5 2 11 2" xfId="1406"/>
    <cellStyle name="Comma 5 2 12" xfId="1407"/>
    <cellStyle name="Comma 5 2 13" xfId="1408"/>
    <cellStyle name="Comma 5 2 14" xfId="1409"/>
    <cellStyle name="Comma 5 2 14 2" xfId="1410"/>
    <cellStyle name="Comma 5 2 15" xfId="1411"/>
    <cellStyle name="Comma 5 2 2" xfId="1412"/>
    <cellStyle name="Comma 5 2 2 10" xfId="1413"/>
    <cellStyle name="Comma 5 2 2 10 2" xfId="1414"/>
    <cellStyle name="Comma 5 2 2 10 2 2" xfId="1415"/>
    <cellStyle name="Comma 5 2 2 10 3" xfId="1416"/>
    <cellStyle name="Comma 5 2 2 11" xfId="1417"/>
    <cellStyle name="Comma 5 2 2 11 2" xfId="1418"/>
    <cellStyle name="Comma 5 2 2 11 2 2" xfId="1419"/>
    <cellStyle name="Comma 5 2 2 11 3" xfId="1420"/>
    <cellStyle name="Comma 5 2 2 12" xfId="1421"/>
    <cellStyle name="Comma 5 2 2 12 2" xfId="1422"/>
    <cellStyle name="Comma 5 2 2 12 2 2" xfId="1423"/>
    <cellStyle name="Comma 5 2 2 12 3" xfId="1424"/>
    <cellStyle name="Comma 5 2 2 12 4" xfId="1425"/>
    <cellStyle name="Comma 5 2 2 13" xfId="1426"/>
    <cellStyle name="Comma 5 2 2 13 2" xfId="1427"/>
    <cellStyle name="Comma 5 2 2 13 2 2" xfId="1428"/>
    <cellStyle name="Comma 5 2 2 13 3" xfId="1429"/>
    <cellStyle name="Comma 5 2 2 14" xfId="1430"/>
    <cellStyle name="Comma 5 2 2 15" xfId="1431"/>
    <cellStyle name="Comma 5 2 2 2" xfId="1432"/>
    <cellStyle name="Comma 5 2 2 2 2" xfId="1433"/>
    <cellStyle name="Comma 5 2 2 2 2 2" xfId="1434"/>
    <cellStyle name="Comma 5 2 2 2 3" xfId="1435"/>
    <cellStyle name="Comma 5 2 2 3" xfId="1436"/>
    <cellStyle name="Comma 5 2 2 3 2" xfId="1437"/>
    <cellStyle name="Comma 5 2 2 3 2 2" xfId="1438"/>
    <cellStyle name="Comma 5 2 2 3 3" xfId="1439"/>
    <cellStyle name="Comma 5 2 2 4" xfId="1440"/>
    <cellStyle name="Comma 5 2 2 4 2" xfId="1441"/>
    <cellStyle name="Comma 5 2 2 4 2 2" xfId="1442"/>
    <cellStyle name="Comma 5 2 2 4 3" xfId="1443"/>
    <cellStyle name="Comma 5 2 2 5" xfId="1444"/>
    <cellStyle name="Comma 5 2 2 5 2" xfId="1445"/>
    <cellStyle name="Comma 5 2 2 5 2 2" xfId="1446"/>
    <cellStyle name="Comma 5 2 2 5 3" xfId="1447"/>
    <cellStyle name="Comma 5 2 2 6" xfId="1448"/>
    <cellStyle name="Comma 5 2 2 6 2" xfId="1449"/>
    <cellStyle name="Comma 5 2 2 6 2 2" xfId="1450"/>
    <cellStyle name="Comma 5 2 2 6 3" xfId="1451"/>
    <cellStyle name="Comma 5 2 2 7" xfId="1452"/>
    <cellStyle name="Comma 5 2 2 7 2" xfId="1453"/>
    <cellStyle name="Comma 5 2 2 7 2 2" xfId="1454"/>
    <cellStyle name="Comma 5 2 2 7 3" xfId="1455"/>
    <cellStyle name="Comma 5 2 2 8" xfId="1456"/>
    <cellStyle name="Comma 5 2 2 8 2" xfId="1457"/>
    <cellStyle name="Comma 5 2 2 8 2 2" xfId="1458"/>
    <cellStyle name="Comma 5 2 2 8 3" xfId="1459"/>
    <cellStyle name="Comma 5 2 2 9" xfId="1460"/>
    <cellStyle name="Comma 5 2 2 9 2" xfId="1461"/>
    <cellStyle name="Comma 5 2 2 9 2 2" xfId="1462"/>
    <cellStyle name="Comma 5 2 2 9 3" xfId="1463"/>
    <cellStyle name="Comma 5 2 3" xfId="1464"/>
    <cellStyle name="Comma 5 2 3 2" xfId="1465"/>
    <cellStyle name="Comma 5 2 4" xfId="1466"/>
    <cellStyle name="Comma 5 2 4 2" xfId="1467"/>
    <cellStyle name="Comma 5 2 5" xfId="1468"/>
    <cellStyle name="Comma 5 2 5 2" xfId="1469"/>
    <cellStyle name="Comma 5 2 6" xfId="1470"/>
    <cellStyle name="Comma 5 2 6 2" xfId="1471"/>
    <cellStyle name="Comma 5 2 7" xfId="1472"/>
    <cellStyle name="Comma 5 2 7 2" xfId="1473"/>
    <cellStyle name="Comma 5 2 8" xfId="1474"/>
    <cellStyle name="Comma 5 2 8 2" xfId="1475"/>
    <cellStyle name="Comma 5 2 9" xfId="1476"/>
    <cellStyle name="Comma 5 2 9 2" xfId="1477"/>
    <cellStyle name="Comma 5 20" xfId="1478"/>
    <cellStyle name="Comma 5 20 2" xfId="1479"/>
    <cellStyle name="Comma 5 21" xfId="1480"/>
    <cellStyle name="Comma 5 21 2" xfId="1481"/>
    <cellStyle name="Comma 5 22" xfId="1482"/>
    <cellStyle name="Comma 5 22 2" xfId="1483"/>
    <cellStyle name="Comma 5 23" xfId="1484"/>
    <cellStyle name="Comma 5 23 2" xfId="1485"/>
    <cellStyle name="Comma 5 24" xfId="1486"/>
    <cellStyle name="Comma 5 24 2" xfId="1487"/>
    <cellStyle name="Comma 5 25" xfId="1488"/>
    <cellStyle name="Comma 5 25 2" xfId="1489"/>
    <cellStyle name="Comma 5 26" xfId="1490"/>
    <cellStyle name="Comma 5 26 2" xfId="1491"/>
    <cellStyle name="Comma 5 27" xfId="1492"/>
    <cellStyle name="Comma 5 27 2" xfId="1493"/>
    <cellStyle name="Comma 5 28" xfId="1494"/>
    <cellStyle name="Comma 5 28 2" xfId="1495"/>
    <cellStyle name="Comma 5 29" xfId="1496"/>
    <cellStyle name="Comma 5 29 2" xfId="1497"/>
    <cellStyle name="Comma 5 3" xfId="1498"/>
    <cellStyle name="Comma 5 3 10" xfId="1499"/>
    <cellStyle name="Comma 5 3 10 2" xfId="1500"/>
    <cellStyle name="Comma 5 3 10 2 2" xfId="1501"/>
    <cellStyle name="Comma 5 3 10 3" xfId="1502"/>
    <cellStyle name="Comma 5 3 11" xfId="1503"/>
    <cellStyle name="Comma 5 3 11 2" xfId="1504"/>
    <cellStyle name="Comma 5 3 11 2 2" xfId="1505"/>
    <cellStyle name="Comma 5 3 11 3" xfId="1506"/>
    <cellStyle name="Comma 5 3 12" xfId="1507"/>
    <cellStyle name="Comma 5 3 12 2" xfId="1508"/>
    <cellStyle name="Comma 5 3 12 3" xfId="1509"/>
    <cellStyle name="Comma 5 3 13" xfId="1510"/>
    <cellStyle name="Comma 5 3 13 2" xfId="1511"/>
    <cellStyle name="Comma 5 3 13 3" xfId="1512"/>
    <cellStyle name="Comma 5 3 14" xfId="1513"/>
    <cellStyle name="Comma 5 3 15" xfId="1514"/>
    <cellStyle name="Comma 5 3 2" xfId="1515"/>
    <cellStyle name="Comma 5 3 2 2" xfId="1516"/>
    <cellStyle name="Comma 5 3 2 2 2" xfId="1517"/>
    <cellStyle name="Comma 5 3 2 3" xfId="1518"/>
    <cellStyle name="Comma 5 3 3" xfId="1519"/>
    <cellStyle name="Comma 5 3 3 2" xfId="1520"/>
    <cellStyle name="Comma 5 3 3 2 2" xfId="1521"/>
    <cellStyle name="Comma 5 3 3 3" xfId="1522"/>
    <cellStyle name="Comma 5 3 4" xfId="1523"/>
    <cellStyle name="Comma 5 3 4 2" xfId="1524"/>
    <cellStyle name="Comma 5 3 4 2 2" xfId="1525"/>
    <cellStyle name="Comma 5 3 4 3" xfId="1526"/>
    <cellStyle name="Comma 5 3 5" xfId="1527"/>
    <cellStyle name="Comma 5 3 5 2" xfId="1528"/>
    <cellStyle name="Comma 5 3 5 2 2" xfId="1529"/>
    <cellStyle name="Comma 5 3 5 3" xfId="1530"/>
    <cellStyle name="Comma 5 3 6" xfId="1531"/>
    <cellStyle name="Comma 5 3 6 2" xfId="1532"/>
    <cellStyle name="Comma 5 3 6 2 2" xfId="1533"/>
    <cellStyle name="Comma 5 3 6 3" xfId="1534"/>
    <cellStyle name="Comma 5 3 7" xfId="1535"/>
    <cellStyle name="Comma 5 3 7 2" xfId="1536"/>
    <cellStyle name="Comma 5 3 7 2 2" xfId="1537"/>
    <cellStyle name="Comma 5 3 7 3" xfId="1538"/>
    <cellStyle name="Comma 5 3 8" xfId="1539"/>
    <cellStyle name="Comma 5 3 8 2" xfId="1540"/>
    <cellStyle name="Comma 5 3 8 2 2" xfId="1541"/>
    <cellStyle name="Comma 5 3 8 3" xfId="1542"/>
    <cellStyle name="Comma 5 3 9" xfId="1543"/>
    <cellStyle name="Comma 5 3 9 2" xfId="1544"/>
    <cellStyle name="Comma 5 3 9 2 2" xfId="1545"/>
    <cellStyle name="Comma 5 3 9 3" xfId="1546"/>
    <cellStyle name="Comma 5 30" xfId="1547"/>
    <cellStyle name="Comma 5 30 2" xfId="1548"/>
    <cellStyle name="Comma 5 31" xfId="1549"/>
    <cellStyle name="Comma 5 31 2" xfId="1550"/>
    <cellStyle name="Comma 5 32" xfId="1551"/>
    <cellStyle name="Comma 5 32 2" xfId="1552"/>
    <cellStyle name="Comma 5 33" xfId="1553"/>
    <cellStyle name="Comma 5 33 2" xfId="1554"/>
    <cellStyle name="Comma 5 34" xfId="1555"/>
    <cellStyle name="Comma 5 34 2" xfId="1556"/>
    <cellStyle name="Comma 5 35" xfId="1557"/>
    <cellStyle name="Comma 5 35 2" xfId="1558"/>
    <cellStyle name="Comma 5 36" xfId="1559"/>
    <cellStyle name="Comma 5 36 2" xfId="1560"/>
    <cellStyle name="Comma 5 37" xfId="1561"/>
    <cellStyle name="Comma 5 37 2" xfId="1562"/>
    <cellStyle name="Comma 5 38" xfId="1563"/>
    <cellStyle name="Comma 5 38 2" xfId="1564"/>
    <cellStyle name="Comma 5 39" xfId="1565"/>
    <cellStyle name="Comma 5 39 2" xfId="1566"/>
    <cellStyle name="Comma 5 4" xfId="1567"/>
    <cellStyle name="Comma 5 4 2" xfId="1568"/>
    <cellStyle name="Comma 5 4 2 2" xfId="1569"/>
    <cellStyle name="Comma 5 4 2 3" xfId="1570"/>
    <cellStyle name="Comma 5 4 3" xfId="1571"/>
    <cellStyle name="Comma 5 40" xfId="1572"/>
    <cellStyle name="Comma 5 40 2" xfId="1573"/>
    <cellStyle name="Comma 5 41" xfId="1574"/>
    <cellStyle name="Comma 5 41 2" xfId="1575"/>
    <cellStyle name="Comma 5 42" xfId="1576"/>
    <cellStyle name="Comma 5 42 2" xfId="1577"/>
    <cellStyle name="Comma 5 43" xfId="1578"/>
    <cellStyle name="Comma 5 43 2" xfId="1579"/>
    <cellStyle name="Comma 5 44" xfId="1580"/>
    <cellStyle name="Comma 5 44 2" xfId="1581"/>
    <cellStyle name="Comma 5 45" xfId="1582"/>
    <cellStyle name="Comma 5 45 2" xfId="1583"/>
    <cellStyle name="Comma 5 46" xfId="1584"/>
    <cellStyle name="Comma 5 46 2" xfId="1585"/>
    <cellStyle name="Comma 5 47" xfId="1586"/>
    <cellStyle name="Comma 5 47 2" xfId="1587"/>
    <cellStyle name="Comma 5 48" xfId="1588"/>
    <cellStyle name="Comma 5 48 2" xfId="1589"/>
    <cellStyle name="Comma 5 49" xfId="1590"/>
    <cellStyle name="Comma 5 49 2" xfId="1591"/>
    <cellStyle name="Comma 5 5" xfId="1592"/>
    <cellStyle name="Comma 5 5 2" xfId="1593"/>
    <cellStyle name="Comma 5 5 2 2" xfId="1594"/>
    <cellStyle name="Comma 5 5 2 3" xfId="1595"/>
    <cellStyle name="Comma 5 5 3" xfId="1596"/>
    <cellStyle name="Comma 5 50" xfId="1597"/>
    <cellStyle name="Comma 5 50 2" xfId="1598"/>
    <cellStyle name="Comma 5 51" xfId="1599"/>
    <cellStyle name="Comma 5 51 2" xfId="1600"/>
    <cellStyle name="Comma 5 52" xfId="1601"/>
    <cellStyle name="Comma 5 52 2" xfId="1602"/>
    <cellStyle name="Comma 5 53" xfId="1603"/>
    <cellStyle name="Comma 5 53 2" xfId="1604"/>
    <cellStyle name="Comma 5 54" xfId="1605"/>
    <cellStyle name="Comma 5 54 2" xfId="1606"/>
    <cellStyle name="Comma 5 55" xfId="1607"/>
    <cellStyle name="Comma 5 55 2" xfId="1608"/>
    <cellStyle name="Comma 5 56" xfId="1609"/>
    <cellStyle name="Comma 5 56 2" xfId="1610"/>
    <cellStyle name="Comma 5 57" xfId="1611"/>
    <cellStyle name="Comma 5 57 2" xfId="1612"/>
    <cellStyle name="Comma 5 58" xfId="1613"/>
    <cellStyle name="Comma 5 58 2" xfId="1614"/>
    <cellStyle name="Comma 5 59" xfId="1615"/>
    <cellStyle name="Comma 5 59 2" xfId="1616"/>
    <cellStyle name="Comma 5 6" xfId="1617"/>
    <cellStyle name="Comma 5 6 2" xfId="1618"/>
    <cellStyle name="Comma 5 6 2 2" xfId="1619"/>
    <cellStyle name="Comma 5 6 2 3" xfId="1620"/>
    <cellStyle name="Comma 5 6 3" xfId="1621"/>
    <cellStyle name="Comma 5 60" xfId="1622"/>
    <cellStyle name="Comma 5 60 2" xfId="1623"/>
    <cellStyle name="Comma 5 61" xfId="1624"/>
    <cellStyle name="Comma 5 61 2" xfId="1625"/>
    <cellStyle name="Comma 5 62" xfId="1626"/>
    <cellStyle name="Comma 5 63" xfId="1627"/>
    <cellStyle name="Comma 5 64" xfId="1628"/>
    <cellStyle name="Comma 5 65" xfId="1629"/>
    <cellStyle name="Comma 5 66" xfId="1630"/>
    <cellStyle name="Comma 5 67" xfId="1631"/>
    <cellStyle name="Comma 5 68" xfId="1632"/>
    <cellStyle name="Comma 5 69" xfId="1633"/>
    <cellStyle name="Comma 5 7" xfId="1634"/>
    <cellStyle name="Comma 5 7 2" xfId="1635"/>
    <cellStyle name="Comma 5 7 2 2" xfId="1636"/>
    <cellStyle name="Comma 5 7 2 3" xfId="1637"/>
    <cellStyle name="Comma 5 7 3" xfId="1638"/>
    <cellStyle name="Comma 5 70" xfId="1639"/>
    <cellStyle name="Comma 5 71" xfId="1640"/>
    <cellStyle name="Comma 5 72" xfId="1641"/>
    <cellStyle name="Comma 5 73" xfId="1642"/>
    <cellStyle name="Comma 5 74" xfId="1643"/>
    <cellStyle name="Comma 5 75" xfId="1644"/>
    <cellStyle name="Comma 5 76" xfId="1645"/>
    <cellStyle name="Comma 5 77" xfId="1646"/>
    <cellStyle name="Comma 5 78" xfId="1647"/>
    <cellStyle name="Comma 5 79" xfId="1648"/>
    <cellStyle name="Comma 5 8" xfId="1649"/>
    <cellStyle name="Comma 5 8 2" xfId="1650"/>
    <cellStyle name="Comma 5 8 2 2" xfId="1651"/>
    <cellStyle name="Comma 5 8 2 3" xfId="1652"/>
    <cellStyle name="Comma 5 8 3" xfId="1653"/>
    <cellStyle name="Comma 5 80" xfId="1654"/>
    <cellStyle name="Comma 5 81" xfId="1655"/>
    <cellStyle name="Comma 5 82" xfId="1656"/>
    <cellStyle name="Comma 5 83" xfId="1657"/>
    <cellStyle name="Comma 5 84" xfId="1658"/>
    <cellStyle name="Comma 5 85" xfId="1659"/>
    <cellStyle name="Comma 5 86" xfId="1660"/>
    <cellStyle name="Comma 5 87" xfId="1661"/>
    <cellStyle name="Comma 5 88" xfId="1662"/>
    <cellStyle name="Comma 5 89" xfId="1663"/>
    <cellStyle name="Comma 5 9" xfId="1664"/>
    <cellStyle name="Comma 5 9 2" xfId="1665"/>
    <cellStyle name="Comma 5 9 2 2" xfId="1666"/>
    <cellStyle name="Comma 5 9 2 3" xfId="1667"/>
    <cellStyle name="Comma 5 9 3" xfId="1668"/>
    <cellStyle name="Comma 5 90" xfId="1669"/>
    <cellStyle name="Comma 5 91" xfId="1670"/>
    <cellStyle name="Comma 5 92" xfId="1671"/>
    <cellStyle name="Comma 5 92 2" xfId="1672"/>
    <cellStyle name="Comma 5 93" xfId="1673"/>
    <cellStyle name="Comma 5 94" xfId="1674"/>
    <cellStyle name="Comma 5 95" xfId="1675"/>
    <cellStyle name="Comma 5 96" xfId="1676"/>
    <cellStyle name="Comma 5 97" xfId="1677"/>
    <cellStyle name="Comma 5 98" xfId="1678"/>
    <cellStyle name="Comma 5 99" xfId="1679"/>
    <cellStyle name="Comma 50" xfId="1680"/>
    <cellStyle name="Comma 51" xfId="1681"/>
    <cellStyle name="Comma 52" xfId="1682"/>
    <cellStyle name="Comma 53" xfId="1683"/>
    <cellStyle name="Comma 54" xfId="1684"/>
    <cellStyle name="Comma 55" xfId="1685"/>
    <cellStyle name="Comma 56" xfId="1686"/>
    <cellStyle name="Comma 57" xfId="1687"/>
    <cellStyle name="Comma 58" xfId="1688"/>
    <cellStyle name="Comma 59" xfId="1689"/>
    <cellStyle name="Comma 6" xfId="1690"/>
    <cellStyle name="Comma 6 2" xfId="1691"/>
    <cellStyle name="Comma 60" xfId="1692"/>
    <cellStyle name="Comma 61" xfId="1693"/>
    <cellStyle name="Comma 62" xfId="1694"/>
    <cellStyle name="Comma 63" xfId="1695"/>
    <cellStyle name="Comma 64" xfId="1696"/>
    <cellStyle name="Comma 65" xfId="1697"/>
    <cellStyle name="Comma 66" xfId="1698"/>
    <cellStyle name="Comma 67" xfId="1699"/>
    <cellStyle name="Comma 68" xfId="1700"/>
    <cellStyle name="Comma 69" xfId="1701"/>
    <cellStyle name="Comma 7" xfId="1702"/>
    <cellStyle name="Comma 7 10" xfId="1703"/>
    <cellStyle name="Comma 7 11" xfId="1704"/>
    <cellStyle name="Comma 7 12" xfId="1705"/>
    <cellStyle name="Comma 7 12 2" xfId="1706"/>
    <cellStyle name="Comma 7 13" xfId="1707"/>
    <cellStyle name="Comma 7 14" xfId="1708"/>
    <cellStyle name="Comma 7 2" xfId="1709"/>
    <cellStyle name="Comma 7 2 10" xfId="1710"/>
    <cellStyle name="Comma 7 2 10 2" xfId="1711"/>
    <cellStyle name="Comma 7 2 10 2 2" xfId="1712"/>
    <cellStyle name="Comma 7 2 10 3" xfId="1713"/>
    <cellStyle name="Comma 7 2 11" xfId="1714"/>
    <cellStyle name="Comma 7 2 11 2" xfId="1715"/>
    <cellStyle name="Comma 7 2 11 2 2" xfId="1716"/>
    <cellStyle name="Comma 7 2 11 3" xfId="1717"/>
    <cellStyle name="Comma 7 2 12" xfId="1718"/>
    <cellStyle name="Comma 7 2 12 2" xfId="1719"/>
    <cellStyle name="Comma 7 2 12 3" xfId="1720"/>
    <cellStyle name="Comma 7 2 13" xfId="1721"/>
    <cellStyle name="Comma 7 2 13 2" xfId="1722"/>
    <cellStyle name="Comma 7 2 13 3" xfId="1723"/>
    <cellStyle name="Comma 7 2 14" xfId="1724"/>
    <cellStyle name="Comma 7 2 2" xfId="1725"/>
    <cellStyle name="Comma 7 2 2 2" xfId="1726"/>
    <cellStyle name="Comma 7 2 2 2 2" xfId="1727"/>
    <cellStyle name="Comma 7 2 2 3" xfId="1728"/>
    <cellStyle name="Comma 7 2 3" xfId="1729"/>
    <cellStyle name="Comma 7 2 3 2" xfId="1730"/>
    <cellStyle name="Comma 7 2 3 2 2" xfId="1731"/>
    <cellStyle name="Comma 7 2 3 3" xfId="1732"/>
    <cellStyle name="Comma 7 2 4" xfId="1733"/>
    <cellStyle name="Comma 7 2 4 2" xfId="1734"/>
    <cellStyle name="Comma 7 2 4 2 2" xfId="1735"/>
    <cellStyle name="Comma 7 2 4 3" xfId="1736"/>
    <cellStyle name="Comma 7 2 5" xfId="1737"/>
    <cellStyle name="Comma 7 2 5 2" xfId="1738"/>
    <cellStyle name="Comma 7 2 5 2 2" xfId="1739"/>
    <cellStyle name="Comma 7 2 5 3" xfId="1740"/>
    <cellStyle name="Comma 7 2 6" xfId="1741"/>
    <cellStyle name="Comma 7 2 6 2" xfId="1742"/>
    <cellStyle name="Comma 7 2 6 2 2" xfId="1743"/>
    <cellStyle name="Comma 7 2 6 3" xfId="1744"/>
    <cellStyle name="Comma 7 2 7" xfId="1745"/>
    <cellStyle name="Comma 7 2 7 2" xfId="1746"/>
    <cellStyle name="Comma 7 2 7 2 2" xfId="1747"/>
    <cellStyle name="Comma 7 2 7 3" xfId="1748"/>
    <cellStyle name="Comma 7 2 8" xfId="1749"/>
    <cellStyle name="Comma 7 2 8 2" xfId="1750"/>
    <cellStyle name="Comma 7 2 8 2 2" xfId="1751"/>
    <cellStyle name="Comma 7 2 8 3" xfId="1752"/>
    <cellStyle name="Comma 7 2 9" xfId="1753"/>
    <cellStyle name="Comma 7 2 9 2" xfId="1754"/>
    <cellStyle name="Comma 7 2 9 2 2" xfId="1755"/>
    <cellStyle name="Comma 7 2 9 3" xfId="1756"/>
    <cellStyle name="Comma 7 3" xfId="1757"/>
    <cellStyle name="Comma 7 4" xfId="1758"/>
    <cellStyle name="Comma 7 5" xfId="1759"/>
    <cellStyle name="Comma 7 6" xfId="1760"/>
    <cellStyle name="Comma 7 7" xfId="1761"/>
    <cellStyle name="Comma 7 8" xfId="1762"/>
    <cellStyle name="Comma 7 9" xfId="1763"/>
    <cellStyle name="Comma 70" xfId="1764"/>
    <cellStyle name="Comma 71" xfId="1765"/>
    <cellStyle name="Comma 72" xfId="1766"/>
    <cellStyle name="Comma 73" xfId="1767"/>
    <cellStyle name="Comma 74" xfId="1768"/>
    <cellStyle name="Comma 75" xfId="1769"/>
    <cellStyle name="Comma 76" xfId="1770"/>
    <cellStyle name="Comma 77" xfId="1771"/>
    <cellStyle name="Comma 78" xfId="1772"/>
    <cellStyle name="Comma 79" xfId="1773"/>
    <cellStyle name="Comma 8" xfId="1774"/>
    <cellStyle name="Comma 8 2" xfId="1775"/>
    <cellStyle name="Comma 8 2 2" xfId="1776"/>
    <cellStyle name="Comma 8 2 3" xfId="1777"/>
    <cellStyle name="Comma 8 3" xfId="1778"/>
    <cellStyle name="Comma 80" xfId="1779"/>
    <cellStyle name="Comma 81" xfId="1780"/>
    <cellStyle name="Comma 82" xfId="1781"/>
    <cellStyle name="Comma 83" xfId="1782"/>
    <cellStyle name="Comma 84" xfId="1783"/>
    <cellStyle name="Comma 85" xfId="1784"/>
    <cellStyle name="Comma 86" xfId="1785"/>
    <cellStyle name="Comma 87" xfId="1786"/>
    <cellStyle name="Comma 88" xfId="1787"/>
    <cellStyle name="Comma 89" xfId="1788"/>
    <cellStyle name="Comma 9" xfId="1789"/>
    <cellStyle name="Comma 9 2" xfId="1790"/>
    <cellStyle name="Comma 9 3" xfId="1791"/>
    <cellStyle name="Comma 9 4" xfId="1792"/>
    <cellStyle name="Comma 90" xfId="1793"/>
    <cellStyle name="Comma 91" xfId="1794"/>
    <cellStyle name="Comma 92" xfId="1795"/>
    <cellStyle name="Comma 93" xfId="1796"/>
    <cellStyle name="Comma 94" xfId="1797"/>
    <cellStyle name="Comma 94 2" xfId="1798"/>
    <cellStyle name="Comma 95" xfId="1799"/>
    <cellStyle name="Comma 96" xfId="1800"/>
    <cellStyle name="Comma 97" xfId="1801"/>
    <cellStyle name="Comma0" xfId="1802"/>
    <cellStyle name="corpload" xfId="1803"/>
    <cellStyle name="Currency" xfId="9413" builtinId="4"/>
    <cellStyle name="Currency [0] 2" xfId="1804"/>
    <cellStyle name="Currency [0] 2 2" xfId="1805"/>
    <cellStyle name="Currency [0] 3" xfId="1806"/>
    <cellStyle name="Currency 10" xfId="1807"/>
    <cellStyle name="Currency 11" xfId="1808"/>
    <cellStyle name="Currency 12" xfId="1809"/>
    <cellStyle name="Currency 12 2" xfId="1810"/>
    <cellStyle name="Currency 13" xfId="1811"/>
    <cellStyle name="Currency 14" xfId="1812"/>
    <cellStyle name="Currency 15" xfId="1813"/>
    <cellStyle name="Currency 16" xfId="1814"/>
    <cellStyle name="Currency 17" xfId="1815"/>
    <cellStyle name="Currency 18" xfId="1816"/>
    <cellStyle name="Currency 19" xfId="1817"/>
    <cellStyle name="Currency 2" xfId="1818"/>
    <cellStyle name="Currency 2 10" xfId="1819"/>
    <cellStyle name="Currency 2 10 2" xfId="1820"/>
    <cellStyle name="Currency 2 10 2 2" xfId="1821"/>
    <cellStyle name="Currency 2 10 2 3" xfId="1822"/>
    <cellStyle name="Currency 2 10 3" xfId="1823"/>
    <cellStyle name="Currency 2 100" xfId="1824"/>
    <cellStyle name="Currency 2 101" xfId="1825"/>
    <cellStyle name="Currency 2 102" xfId="1826"/>
    <cellStyle name="Currency 2 103" xfId="1827"/>
    <cellStyle name="Currency 2 104" xfId="1828"/>
    <cellStyle name="Currency 2 105" xfId="1829"/>
    <cellStyle name="Currency 2 106" xfId="1830"/>
    <cellStyle name="Currency 2 107" xfId="1831"/>
    <cellStyle name="Currency 2 108" xfId="1832"/>
    <cellStyle name="Currency 2 109" xfId="1833"/>
    <cellStyle name="Currency 2 11" xfId="1834"/>
    <cellStyle name="Currency 2 11 2" xfId="1835"/>
    <cellStyle name="Currency 2 11 2 2" xfId="1836"/>
    <cellStyle name="Currency 2 11 2 3" xfId="1837"/>
    <cellStyle name="Currency 2 11 3" xfId="1838"/>
    <cellStyle name="Currency 2 110" xfId="1839"/>
    <cellStyle name="Currency 2 111" xfId="1840"/>
    <cellStyle name="Currency 2 112" xfId="1841"/>
    <cellStyle name="Currency 2 113" xfId="1842"/>
    <cellStyle name="Currency 2 114" xfId="1843"/>
    <cellStyle name="Currency 2 115" xfId="1844"/>
    <cellStyle name="Currency 2 116" xfId="1845"/>
    <cellStyle name="Currency 2 117" xfId="1846"/>
    <cellStyle name="Currency 2 118" xfId="1847"/>
    <cellStyle name="Currency 2 119" xfId="1848"/>
    <cellStyle name="Currency 2 12" xfId="1849"/>
    <cellStyle name="Currency 2 12 2" xfId="1850"/>
    <cellStyle name="Currency 2 12 2 2" xfId="1851"/>
    <cellStyle name="Currency 2 12 2 3" xfId="1852"/>
    <cellStyle name="Currency 2 12 3" xfId="1853"/>
    <cellStyle name="Currency 2 120" xfId="1854"/>
    <cellStyle name="Currency 2 121" xfId="1855"/>
    <cellStyle name="Currency 2 122" xfId="1856"/>
    <cellStyle name="Currency 2 123" xfId="1857"/>
    <cellStyle name="Currency 2 124" xfId="1858"/>
    <cellStyle name="Currency 2 125" xfId="1859"/>
    <cellStyle name="Currency 2 126" xfId="1860"/>
    <cellStyle name="Currency 2 127" xfId="1861"/>
    <cellStyle name="Currency 2 128" xfId="1862"/>
    <cellStyle name="Currency 2 129" xfId="1863"/>
    <cellStyle name="Currency 2 13" xfId="1864"/>
    <cellStyle name="Currency 2 13 2" xfId="1865"/>
    <cellStyle name="Currency 2 13 2 2" xfId="1866"/>
    <cellStyle name="Currency 2 13 2 3" xfId="1867"/>
    <cellStyle name="Currency 2 13 3" xfId="1868"/>
    <cellStyle name="Currency 2 130" xfId="1869"/>
    <cellStyle name="Currency 2 131" xfId="1870"/>
    <cellStyle name="Currency 2 132" xfId="1871"/>
    <cellStyle name="Currency 2 133" xfId="1872"/>
    <cellStyle name="Currency 2 134" xfId="1873"/>
    <cellStyle name="Currency 2 135" xfId="1874"/>
    <cellStyle name="Currency 2 136" xfId="1875"/>
    <cellStyle name="Currency 2 137" xfId="1876"/>
    <cellStyle name="Currency 2 138" xfId="1877"/>
    <cellStyle name="Currency 2 14" xfId="1878"/>
    <cellStyle name="Currency 2 14 2" xfId="1879"/>
    <cellStyle name="Currency 2 14 2 2" xfId="1880"/>
    <cellStyle name="Currency 2 14 2 3" xfId="1881"/>
    <cellStyle name="Currency 2 14 3" xfId="1882"/>
    <cellStyle name="Currency 2 15" xfId="1883"/>
    <cellStyle name="Currency 2 15 2" xfId="1884"/>
    <cellStyle name="Currency 2 15 2 2" xfId="1885"/>
    <cellStyle name="Currency 2 15 2 3" xfId="1886"/>
    <cellStyle name="Currency 2 15 3" xfId="1887"/>
    <cellStyle name="Currency 2 16" xfId="1888"/>
    <cellStyle name="Currency 2 16 2" xfId="1889"/>
    <cellStyle name="Currency 2 16 2 2" xfId="1890"/>
    <cellStyle name="Currency 2 16 2 3" xfId="1891"/>
    <cellStyle name="Currency 2 16 3" xfId="1892"/>
    <cellStyle name="Currency 2 17" xfId="1893"/>
    <cellStyle name="Currency 2 17 2" xfId="1894"/>
    <cellStyle name="Currency 2 18" xfId="1895"/>
    <cellStyle name="Currency 2 18 2" xfId="1896"/>
    <cellStyle name="Currency 2 19" xfId="1897"/>
    <cellStyle name="Currency 2 19 2" xfId="1898"/>
    <cellStyle name="Currency 2 2" xfId="1899"/>
    <cellStyle name="Currency 2 2 10" xfId="1900"/>
    <cellStyle name="Currency 2 2 10 2" xfId="1901"/>
    <cellStyle name="Currency 2 2 11" xfId="1902"/>
    <cellStyle name="Currency 2 2 11 2" xfId="1903"/>
    <cellStyle name="Currency 2 2 12" xfId="1904"/>
    <cellStyle name="Currency 2 2 12 2" xfId="1905"/>
    <cellStyle name="Currency 2 2 12 2 2" xfId="1906"/>
    <cellStyle name="Currency 2 2 12 3" xfId="1907"/>
    <cellStyle name="Currency 2 2 13" xfId="1908"/>
    <cellStyle name="Currency 2 2 13 2" xfId="1909"/>
    <cellStyle name="Currency 2 2 14" xfId="1910"/>
    <cellStyle name="Currency 2 2 14 2" xfId="1911"/>
    <cellStyle name="Currency 2 2 14 2 2" xfId="1912"/>
    <cellStyle name="Currency 2 2 14 3" xfId="1913"/>
    <cellStyle name="Currency 2 2 15" xfId="1914"/>
    <cellStyle name="Currency 2 2 15 2" xfId="1915"/>
    <cellStyle name="Currency 2 2 15 2 2" xfId="1916"/>
    <cellStyle name="Currency 2 2 15 3" xfId="1917"/>
    <cellStyle name="Currency 2 2 16" xfId="1918"/>
    <cellStyle name="Currency 2 2 16 2" xfId="1919"/>
    <cellStyle name="Currency 2 2 16 2 2" xfId="1920"/>
    <cellStyle name="Currency 2 2 16 3" xfId="1921"/>
    <cellStyle name="Currency 2 2 17" xfId="1922"/>
    <cellStyle name="Currency 2 2 17 2" xfId="1923"/>
    <cellStyle name="Currency 2 2 17 2 2" xfId="1924"/>
    <cellStyle name="Currency 2 2 17 3" xfId="1925"/>
    <cellStyle name="Currency 2 2 18" xfId="1926"/>
    <cellStyle name="Currency 2 2 19" xfId="1927"/>
    <cellStyle name="Currency 2 2 2" xfId="1928"/>
    <cellStyle name="Currency 2 2 2 10" xfId="1929"/>
    <cellStyle name="Currency 2 2 2 11" xfId="1930"/>
    <cellStyle name="Currency 2 2 2 12" xfId="1931"/>
    <cellStyle name="Currency 2 2 2 13" xfId="1932"/>
    <cellStyle name="Currency 2 2 2 14" xfId="1933"/>
    <cellStyle name="Currency 2 2 2 15" xfId="1934"/>
    <cellStyle name="Currency 2 2 2 16" xfId="1935"/>
    <cellStyle name="Currency 2 2 2 17" xfId="1936"/>
    <cellStyle name="Currency 2 2 2 18" xfId="1937"/>
    <cellStyle name="Currency 2 2 2 18 2" xfId="1938"/>
    <cellStyle name="Currency 2 2 2 19" xfId="1939"/>
    <cellStyle name="Currency 2 2 2 2" xfId="1940"/>
    <cellStyle name="Currency 2 2 2 2 10" xfId="1941"/>
    <cellStyle name="Currency 2 2 2 2 10 2" xfId="1942"/>
    <cellStyle name="Currency 2 2 2 2 10 2 2" xfId="1943"/>
    <cellStyle name="Currency 2 2 2 2 10 3" xfId="1944"/>
    <cellStyle name="Currency 2 2 2 2 11" xfId="1945"/>
    <cellStyle name="Currency 2 2 2 2 11 2" xfId="1946"/>
    <cellStyle name="Currency 2 2 2 2 11 2 2" xfId="1947"/>
    <cellStyle name="Currency 2 2 2 2 11 3" xfId="1948"/>
    <cellStyle name="Currency 2 2 2 2 12" xfId="1949"/>
    <cellStyle name="Currency 2 2 2 2 12 2" xfId="1950"/>
    <cellStyle name="Currency 2 2 2 2 12 2 2" xfId="1951"/>
    <cellStyle name="Currency 2 2 2 2 12 3" xfId="1952"/>
    <cellStyle name="Currency 2 2 2 2 13" xfId="1953"/>
    <cellStyle name="Currency 2 2 2 2 13 2" xfId="1954"/>
    <cellStyle name="Currency 2 2 2 2 13 2 2" xfId="1955"/>
    <cellStyle name="Currency 2 2 2 2 13 3" xfId="1956"/>
    <cellStyle name="Currency 2 2 2 2 14" xfId="1957"/>
    <cellStyle name="Currency 2 2 2 2 14 2" xfId="1958"/>
    <cellStyle name="Currency 2 2 2 2 14 2 2" xfId="1959"/>
    <cellStyle name="Currency 2 2 2 2 14 3" xfId="1960"/>
    <cellStyle name="Currency 2 2 2 2 15" xfId="1961"/>
    <cellStyle name="Currency 2 2 2 2 15 2" xfId="1962"/>
    <cellStyle name="Currency 2 2 2 2 15 2 2" xfId="1963"/>
    <cellStyle name="Currency 2 2 2 2 15 3" xfId="1964"/>
    <cellStyle name="Currency 2 2 2 2 16" xfId="1965"/>
    <cellStyle name="Currency 2 2 2 2 16 2" xfId="1966"/>
    <cellStyle name="Currency 2 2 2 2 16 2 2" xfId="1967"/>
    <cellStyle name="Currency 2 2 2 2 16 3" xfId="1968"/>
    <cellStyle name="Currency 2 2 2 2 17" xfId="1969"/>
    <cellStyle name="Currency 2 2 2 2 17 2" xfId="1970"/>
    <cellStyle name="Currency 2 2 2 2 17 2 2" xfId="1971"/>
    <cellStyle name="Currency 2 2 2 2 17 3" xfId="1972"/>
    <cellStyle name="Currency 2 2 2 2 2" xfId="1973"/>
    <cellStyle name="Currency 2 2 2 2 2 2" xfId="1974"/>
    <cellStyle name="Currency 2 2 2 2 2 2 2" xfId="1975"/>
    <cellStyle name="Currency 2 2 2 2 2 2 2 2" xfId="1976"/>
    <cellStyle name="Currency 2 2 2 2 2 2 2 2 2" xfId="1977"/>
    <cellStyle name="Currency 2 2 2 2 2 2 2 3" xfId="1978"/>
    <cellStyle name="Currency 2 2 2 2 2 2 3" xfId="1979"/>
    <cellStyle name="Currency 2 2 2 2 2 2 3 2" xfId="1980"/>
    <cellStyle name="Currency 2 2 2 2 2 2 3 2 2" xfId="1981"/>
    <cellStyle name="Currency 2 2 2 2 2 2 3 3" xfId="1982"/>
    <cellStyle name="Currency 2 2 2 2 2 2 4" xfId="1983"/>
    <cellStyle name="Currency 2 2 2 2 2 2 4 2" xfId="1984"/>
    <cellStyle name="Currency 2 2 2 2 2 2 4 2 2" xfId="1985"/>
    <cellStyle name="Currency 2 2 2 2 2 2 4 3" xfId="1986"/>
    <cellStyle name="Currency 2 2 2 2 2 2 5" xfId="1987"/>
    <cellStyle name="Currency 2 2 2 2 2 2 5 2" xfId="1988"/>
    <cellStyle name="Currency 2 2 2 2 2 2 5 2 2" xfId="1989"/>
    <cellStyle name="Currency 2 2 2 2 2 2 5 3" xfId="1990"/>
    <cellStyle name="Currency 2 2 2 2 2 3" xfId="1991"/>
    <cellStyle name="Currency 2 2 2 2 2 4" xfId="1992"/>
    <cellStyle name="Currency 2 2 2 2 2 5" xfId="1993"/>
    <cellStyle name="Currency 2 2 2 2 2 6" xfId="1994"/>
    <cellStyle name="Currency 2 2 2 2 2 6 2" xfId="1995"/>
    <cellStyle name="Currency 2 2 2 2 2 7" xfId="1996"/>
    <cellStyle name="Currency 2 2 2 2 3" xfId="1997"/>
    <cellStyle name="Currency 2 2 2 2 3 2" xfId="1998"/>
    <cellStyle name="Currency 2 2 2 2 3 2 2" xfId="1999"/>
    <cellStyle name="Currency 2 2 2 2 3 3" xfId="2000"/>
    <cellStyle name="Currency 2 2 2 2 4" xfId="2001"/>
    <cellStyle name="Currency 2 2 2 2 4 2" xfId="2002"/>
    <cellStyle name="Currency 2 2 2 2 4 2 2" xfId="2003"/>
    <cellStyle name="Currency 2 2 2 2 4 3" xfId="2004"/>
    <cellStyle name="Currency 2 2 2 2 5" xfId="2005"/>
    <cellStyle name="Currency 2 2 2 2 5 2" xfId="2006"/>
    <cellStyle name="Currency 2 2 2 2 5 2 2" xfId="2007"/>
    <cellStyle name="Currency 2 2 2 2 5 3" xfId="2008"/>
    <cellStyle name="Currency 2 2 2 2 6" xfId="2009"/>
    <cellStyle name="Currency 2 2 2 2 6 2" xfId="2010"/>
    <cellStyle name="Currency 2 2 2 2 6 2 2" xfId="2011"/>
    <cellStyle name="Currency 2 2 2 2 6 3" xfId="2012"/>
    <cellStyle name="Currency 2 2 2 2 7" xfId="2013"/>
    <cellStyle name="Currency 2 2 2 2 7 2" xfId="2014"/>
    <cellStyle name="Currency 2 2 2 2 7 2 2" xfId="2015"/>
    <cellStyle name="Currency 2 2 2 2 7 3" xfId="2016"/>
    <cellStyle name="Currency 2 2 2 2 8" xfId="2017"/>
    <cellStyle name="Currency 2 2 2 2 8 2" xfId="2018"/>
    <cellStyle name="Currency 2 2 2 2 8 2 2" xfId="2019"/>
    <cellStyle name="Currency 2 2 2 2 8 3" xfId="2020"/>
    <cellStyle name="Currency 2 2 2 2 9" xfId="2021"/>
    <cellStyle name="Currency 2 2 2 2 9 2" xfId="2022"/>
    <cellStyle name="Currency 2 2 2 2 9 2 2" xfId="2023"/>
    <cellStyle name="Currency 2 2 2 2 9 3" xfId="2024"/>
    <cellStyle name="Currency 2 2 2 3" xfId="2025"/>
    <cellStyle name="Currency 2 2 2 4" xfId="2026"/>
    <cellStyle name="Currency 2 2 2 5" xfId="2027"/>
    <cellStyle name="Currency 2 2 2 6" xfId="2028"/>
    <cellStyle name="Currency 2 2 2 7" xfId="2029"/>
    <cellStyle name="Currency 2 2 2 8" xfId="2030"/>
    <cellStyle name="Currency 2 2 2 9" xfId="2031"/>
    <cellStyle name="Currency 2 2 20" xfId="2032"/>
    <cellStyle name="Currency 2 2 3" xfId="2033"/>
    <cellStyle name="Currency 2 2 3 2" xfId="2034"/>
    <cellStyle name="Currency 2 2 4" xfId="2035"/>
    <cellStyle name="Currency 2 2 4 2" xfId="2036"/>
    <cellStyle name="Currency 2 2 5" xfId="2037"/>
    <cellStyle name="Currency 2 2 5 2" xfId="2038"/>
    <cellStyle name="Currency 2 2 6" xfId="2039"/>
    <cellStyle name="Currency 2 2 6 2" xfId="2040"/>
    <cellStyle name="Currency 2 2 7" xfId="2041"/>
    <cellStyle name="Currency 2 2 7 2" xfId="2042"/>
    <cellStyle name="Currency 2 2 8" xfId="2043"/>
    <cellStyle name="Currency 2 2 8 2" xfId="2044"/>
    <cellStyle name="Currency 2 2 9" xfId="2045"/>
    <cellStyle name="Currency 2 2 9 2" xfId="2046"/>
    <cellStyle name="Currency 2 20" xfId="2047"/>
    <cellStyle name="Currency 2 20 2" xfId="2048"/>
    <cellStyle name="Currency 2 21" xfId="2049"/>
    <cellStyle name="Currency 2 21 2" xfId="2050"/>
    <cellStyle name="Currency 2 22" xfId="2051"/>
    <cellStyle name="Currency 2 22 2" xfId="2052"/>
    <cellStyle name="Currency 2 23" xfId="2053"/>
    <cellStyle name="Currency 2 23 2" xfId="2054"/>
    <cellStyle name="Currency 2 24" xfId="2055"/>
    <cellStyle name="Currency 2 24 2" xfId="2056"/>
    <cellStyle name="Currency 2 25" xfId="2057"/>
    <cellStyle name="Currency 2 25 2" xfId="2058"/>
    <cellStyle name="Currency 2 26" xfId="2059"/>
    <cellStyle name="Currency 2 26 2" xfId="2060"/>
    <cellStyle name="Currency 2 27" xfId="2061"/>
    <cellStyle name="Currency 2 27 2" xfId="2062"/>
    <cellStyle name="Currency 2 28" xfId="2063"/>
    <cellStyle name="Currency 2 28 2" xfId="2064"/>
    <cellStyle name="Currency 2 29" xfId="2065"/>
    <cellStyle name="Currency 2 29 2" xfId="2066"/>
    <cellStyle name="Currency 2 3" xfId="2067"/>
    <cellStyle name="Currency 2 3 2" xfId="2068"/>
    <cellStyle name="Currency 2 3 2 2" xfId="2069"/>
    <cellStyle name="Currency 2 3 2 3" xfId="2070"/>
    <cellStyle name="Currency 2 3 3" xfId="2071"/>
    <cellStyle name="Currency 2 30" xfId="2072"/>
    <cellStyle name="Currency 2 30 2" xfId="2073"/>
    <cellStyle name="Currency 2 31" xfId="2074"/>
    <cellStyle name="Currency 2 31 2" xfId="2075"/>
    <cellStyle name="Currency 2 32" xfId="2076"/>
    <cellStyle name="Currency 2 32 2" xfId="2077"/>
    <cellStyle name="Currency 2 33" xfId="2078"/>
    <cellStyle name="Currency 2 33 2" xfId="2079"/>
    <cellStyle name="Currency 2 34" xfId="2080"/>
    <cellStyle name="Currency 2 34 2" xfId="2081"/>
    <cellStyle name="Currency 2 35" xfId="2082"/>
    <cellStyle name="Currency 2 35 2" xfId="2083"/>
    <cellStyle name="Currency 2 36" xfId="2084"/>
    <cellStyle name="Currency 2 36 2" xfId="2085"/>
    <cellStyle name="Currency 2 37" xfId="2086"/>
    <cellStyle name="Currency 2 37 2" xfId="2087"/>
    <cellStyle name="Currency 2 38" xfId="2088"/>
    <cellStyle name="Currency 2 38 2" xfId="2089"/>
    <cellStyle name="Currency 2 39" xfId="2090"/>
    <cellStyle name="Currency 2 39 2" xfId="2091"/>
    <cellStyle name="Currency 2 4" xfId="2092"/>
    <cellStyle name="Currency 2 4 2" xfId="2093"/>
    <cellStyle name="Currency 2 4 2 2" xfId="2094"/>
    <cellStyle name="Currency 2 4 2 3" xfId="2095"/>
    <cellStyle name="Currency 2 4 3" xfId="2096"/>
    <cellStyle name="Currency 2 40" xfId="2097"/>
    <cellStyle name="Currency 2 40 2" xfId="2098"/>
    <cellStyle name="Currency 2 41" xfId="2099"/>
    <cellStyle name="Currency 2 41 2" xfId="2100"/>
    <cellStyle name="Currency 2 42" xfId="2101"/>
    <cellStyle name="Currency 2 42 2" xfId="2102"/>
    <cellStyle name="Currency 2 43" xfId="2103"/>
    <cellStyle name="Currency 2 43 2" xfId="2104"/>
    <cellStyle name="Currency 2 44" xfId="2105"/>
    <cellStyle name="Currency 2 44 2" xfId="2106"/>
    <cellStyle name="Currency 2 45" xfId="2107"/>
    <cellStyle name="Currency 2 45 2" xfId="2108"/>
    <cellStyle name="Currency 2 46" xfId="2109"/>
    <cellStyle name="Currency 2 46 2" xfId="2110"/>
    <cellStyle name="Currency 2 47" xfId="2111"/>
    <cellStyle name="Currency 2 47 2" xfId="2112"/>
    <cellStyle name="Currency 2 48" xfId="2113"/>
    <cellStyle name="Currency 2 48 2" xfId="2114"/>
    <cellStyle name="Currency 2 49" xfId="2115"/>
    <cellStyle name="Currency 2 49 2" xfId="2116"/>
    <cellStyle name="Currency 2 5" xfId="2117"/>
    <cellStyle name="Currency 2 5 2" xfId="2118"/>
    <cellStyle name="Currency 2 5 2 2" xfId="2119"/>
    <cellStyle name="Currency 2 5 2 3" xfId="2120"/>
    <cellStyle name="Currency 2 5 3" xfId="2121"/>
    <cellStyle name="Currency 2 50" xfId="2122"/>
    <cellStyle name="Currency 2 50 2" xfId="2123"/>
    <cellStyle name="Currency 2 51" xfId="2124"/>
    <cellStyle name="Currency 2 51 2" xfId="2125"/>
    <cellStyle name="Currency 2 52" xfId="2126"/>
    <cellStyle name="Currency 2 52 2" xfId="2127"/>
    <cellStyle name="Currency 2 53" xfId="2128"/>
    <cellStyle name="Currency 2 53 2" xfId="2129"/>
    <cellStyle name="Currency 2 54" xfId="2130"/>
    <cellStyle name="Currency 2 54 2" xfId="2131"/>
    <cellStyle name="Currency 2 55" xfId="2132"/>
    <cellStyle name="Currency 2 55 2" xfId="2133"/>
    <cellStyle name="Currency 2 56" xfId="2134"/>
    <cellStyle name="Currency 2 56 2" xfId="2135"/>
    <cellStyle name="Currency 2 57" xfId="2136"/>
    <cellStyle name="Currency 2 57 2" xfId="2137"/>
    <cellStyle name="Currency 2 58" xfId="2138"/>
    <cellStyle name="Currency 2 58 2" xfId="2139"/>
    <cellStyle name="Currency 2 59" xfId="2140"/>
    <cellStyle name="Currency 2 59 2" xfId="2141"/>
    <cellStyle name="Currency 2 6" xfId="2142"/>
    <cellStyle name="Currency 2 6 2" xfId="2143"/>
    <cellStyle name="Currency 2 6 2 2" xfId="2144"/>
    <cellStyle name="Currency 2 6 2 3" xfId="2145"/>
    <cellStyle name="Currency 2 6 3" xfId="2146"/>
    <cellStyle name="Currency 2 60" xfId="2147"/>
    <cellStyle name="Currency 2 60 2" xfId="2148"/>
    <cellStyle name="Currency 2 61" xfId="2149"/>
    <cellStyle name="Currency 2 61 2" xfId="2150"/>
    <cellStyle name="Currency 2 62" xfId="2151"/>
    <cellStyle name="Currency 2 63" xfId="2152"/>
    <cellStyle name="Currency 2 64" xfId="2153"/>
    <cellStyle name="Currency 2 65" xfId="2154"/>
    <cellStyle name="Currency 2 66" xfId="2155"/>
    <cellStyle name="Currency 2 67" xfId="2156"/>
    <cellStyle name="Currency 2 68" xfId="2157"/>
    <cellStyle name="Currency 2 69" xfId="2158"/>
    <cellStyle name="Currency 2 7" xfId="2159"/>
    <cellStyle name="Currency 2 7 2" xfId="2160"/>
    <cellStyle name="Currency 2 7 2 2" xfId="2161"/>
    <cellStyle name="Currency 2 7 2 3" xfId="2162"/>
    <cellStyle name="Currency 2 7 3" xfId="2163"/>
    <cellStyle name="Currency 2 70" xfId="2164"/>
    <cellStyle name="Currency 2 71" xfId="2165"/>
    <cellStyle name="Currency 2 72" xfId="2166"/>
    <cellStyle name="Currency 2 73" xfId="2167"/>
    <cellStyle name="Currency 2 74" xfId="2168"/>
    <cellStyle name="Currency 2 75" xfId="2169"/>
    <cellStyle name="Currency 2 76" xfId="2170"/>
    <cellStyle name="Currency 2 77" xfId="2171"/>
    <cellStyle name="Currency 2 78" xfId="2172"/>
    <cellStyle name="Currency 2 79" xfId="2173"/>
    <cellStyle name="Currency 2 8" xfId="2174"/>
    <cellStyle name="Currency 2 8 2" xfId="2175"/>
    <cellStyle name="Currency 2 8 2 2" xfId="2176"/>
    <cellStyle name="Currency 2 8 2 3" xfId="2177"/>
    <cellStyle name="Currency 2 8 3" xfId="2178"/>
    <cellStyle name="Currency 2 80" xfId="2179"/>
    <cellStyle name="Currency 2 81" xfId="2180"/>
    <cellStyle name="Currency 2 82" xfId="2181"/>
    <cellStyle name="Currency 2 83" xfId="2182"/>
    <cellStyle name="Currency 2 84" xfId="2183"/>
    <cellStyle name="Currency 2 85" xfId="2184"/>
    <cellStyle name="Currency 2 86" xfId="2185"/>
    <cellStyle name="Currency 2 87" xfId="2186"/>
    <cellStyle name="Currency 2 88" xfId="2187"/>
    <cellStyle name="Currency 2 89" xfId="2188"/>
    <cellStyle name="Currency 2 9" xfId="2189"/>
    <cellStyle name="Currency 2 9 2" xfId="2190"/>
    <cellStyle name="Currency 2 9 2 2" xfId="2191"/>
    <cellStyle name="Currency 2 9 2 3" xfId="2192"/>
    <cellStyle name="Currency 2 9 3" xfId="2193"/>
    <cellStyle name="Currency 2 90" xfId="2194"/>
    <cellStyle name="Currency 2 91" xfId="2195"/>
    <cellStyle name="Currency 2 92" xfId="2196"/>
    <cellStyle name="Currency 2 93" xfId="2197"/>
    <cellStyle name="Currency 2 94" xfId="2198"/>
    <cellStyle name="Currency 2 95" xfId="2199"/>
    <cellStyle name="Currency 2 96" xfId="2200"/>
    <cellStyle name="Currency 2 97" xfId="2201"/>
    <cellStyle name="Currency 2 98" xfId="2202"/>
    <cellStyle name="Currency 2 99" xfId="2203"/>
    <cellStyle name="Currency 20" xfId="2204"/>
    <cellStyle name="Currency 21" xfId="2205"/>
    <cellStyle name="Currency 22" xfId="2206"/>
    <cellStyle name="Currency 23" xfId="2207"/>
    <cellStyle name="Currency 24" xfId="2208"/>
    <cellStyle name="Currency 25" xfId="2209"/>
    <cellStyle name="Currency 25 2" xfId="2210"/>
    <cellStyle name="Currency 25 3" xfId="2211"/>
    <cellStyle name="Currency 26" xfId="2212"/>
    <cellStyle name="Currency 27" xfId="2213"/>
    <cellStyle name="Currency 28" xfId="2214"/>
    <cellStyle name="Currency 29" xfId="2215"/>
    <cellStyle name="Currency 3" xfId="2216"/>
    <cellStyle name="Currency 3 10" xfId="2217"/>
    <cellStyle name="Currency 3 10 2" xfId="2218"/>
    <cellStyle name="Currency 3 10 2 2" xfId="2219"/>
    <cellStyle name="Currency 3 10 2 3" xfId="2220"/>
    <cellStyle name="Currency 3 10 3" xfId="2221"/>
    <cellStyle name="Currency 3 100" xfId="2222"/>
    <cellStyle name="Currency 3 101" xfId="2223"/>
    <cellStyle name="Currency 3 102" xfId="2224"/>
    <cellStyle name="Currency 3 103" xfId="2225"/>
    <cellStyle name="Currency 3 104" xfId="2226"/>
    <cellStyle name="Currency 3 105" xfId="2227"/>
    <cellStyle name="Currency 3 106" xfId="2228"/>
    <cellStyle name="Currency 3 107" xfId="2229"/>
    <cellStyle name="Currency 3 108" xfId="2230"/>
    <cellStyle name="Currency 3 109" xfId="2231"/>
    <cellStyle name="Currency 3 11" xfId="2232"/>
    <cellStyle name="Currency 3 11 2" xfId="2233"/>
    <cellStyle name="Currency 3 11 2 2" xfId="2234"/>
    <cellStyle name="Currency 3 11 2 3" xfId="2235"/>
    <cellStyle name="Currency 3 11 3" xfId="2236"/>
    <cellStyle name="Currency 3 110" xfId="2237"/>
    <cellStyle name="Currency 3 111" xfId="2238"/>
    <cellStyle name="Currency 3 112" xfId="2239"/>
    <cellStyle name="Currency 3 113" xfId="2240"/>
    <cellStyle name="Currency 3 114" xfId="2241"/>
    <cellStyle name="Currency 3 115" xfId="2242"/>
    <cellStyle name="Currency 3 116" xfId="2243"/>
    <cellStyle name="Currency 3 117" xfId="2244"/>
    <cellStyle name="Currency 3 118" xfId="2245"/>
    <cellStyle name="Currency 3 119" xfId="2246"/>
    <cellStyle name="Currency 3 12" xfId="2247"/>
    <cellStyle name="Currency 3 12 2" xfId="2248"/>
    <cellStyle name="Currency 3 12 2 2" xfId="2249"/>
    <cellStyle name="Currency 3 12 2 3" xfId="2250"/>
    <cellStyle name="Currency 3 12 3" xfId="2251"/>
    <cellStyle name="Currency 3 120" xfId="2252"/>
    <cellStyle name="Currency 3 121" xfId="2253"/>
    <cellStyle name="Currency 3 122" xfId="2254"/>
    <cellStyle name="Currency 3 123" xfId="2255"/>
    <cellStyle name="Currency 3 124" xfId="2256"/>
    <cellStyle name="Currency 3 125" xfId="2257"/>
    <cellStyle name="Currency 3 126" xfId="2258"/>
    <cellStyle name="Currency 3 127" xfId="2259"/>
    <cellStyle name="Currency 3 128" xfId="2260"/>
    <cellStyle name="Currency 3 129" xfId="2261"/>
    <cellStyle name="Currency 3 13" xfId="2262"/>
    <cellStyle name="Currency 3 13 2" xfId="2263"/>
    <cellStyle name="Currency 3 13 2 2" xfId="2264"/>
    <cellStyle name="Currency 3 13 2 3" xfId="2265"/>
    <cellStyle name="Currency 3 13 3" xfId="2266"/>
    <cellStyle name="Currency 3 130" xfId="2267"/>
    <cellStyle name="Currency 3 131" xfId="2268"/>
    <cellStyle name="Currency 3 132" xfId="2269"/>
    <cellStyle name="Currency 3 133" xfId="2270"/>
    <cellStyle name="Currency 3 134" xfId="2271"/>
    <cellStyle name="Currency 3 135" xfId="2272"/>
    <cellStyle name="Currency 3 136" xfId="2273"/>
    <cellStyle name="Currency 3 137" xfId="2274"/>
    <cellStyle name="Currency 3 138" xfId="2275"/>
    <cellStyle name="Currency 3 139" xfId="2276"/>
    <cellStyle name="Currency 3 14" xfId="2277"/>
    <cellStyle name="Currency 3 14 2" xfId="2278"/>
    <cellStyle name="Currency 3 14 2 2" xfId="2279"/>
    <cellStyle name="Currency 3 14 2 3" xfId="2280"/>
    <cellStyle name="Currency 3 14 3" xfId="2281"/>
    <cellStyle name="Currency 3 15" xfId="2282"/>
    <cellStyle name="Currency 3 15 2" xfId="2283"/>
    <cellStyle name="Currency 3 15 2 2" xfId="2284"/>
    <cellStyle name="Currency 3 15 2 3" xfId="2285"/>
    <cellStyle name="Currency 3 15 3" xfId="2286"/>
    <cellStyle name="Currency 3 16" xfId="2287"/>
    <cellStyle name="Currency 3 16 2" xfId="2288"/>
    <cellStyle name="Currency 3 16 2 2" xfId="2289"/>
    <cellStyle name="Currency 3 16 2 3" xfId="2290"/>
    <cellStyle name="Currency 3 16 3" xfId="2291"/>
    <cellStyle name="Currency 3 17" xfId="2292"/>
    <cellStyle name="Currency 3 17 2" xfId="2293"/>
    <cellStyle name="Currency 3 17 2 2" xfId="2294"/>
    <cellStyle name="Currency 3 17 2 3" xfId="2295"/>
    <cellStyle name="Currency 3 17 3" xfId="2296"/>
    <cellStyle name="Currency 3 18" xfId="2297"/>
    <cellStyle name="Currency 3 18 2" xfId="2298"/>
    <cellStyle name="Currency 3 18 2 2" xfId="2299"/>
    <cellStyle name="Currency 3 18 2 3" xfId="2300"/>
    <cellStyle name="Currency 3 18 3" xfId="2301"/>
    <cellStyle name="Currency 3 19" xfId="2302"/>
    <cellStyle name="Currency 3 19 2" xfId="2303"/>
    <cellStyle name="Currency 3 19 2 2" xfId="2304"/>
    <cellStyle name="Currency 3 19 2 3" xfId="2305"/>
    <cellStyle name="Currency 3 19 3" xfId="2306"/>
    <cellStyle name="Currency 3 2" xfId="2307"/>
    <cellStyle name="Currency 3 2 10" xfId="2308"/>
    <cellStyle name="Currency 3 2 11" xfId="2309"/>
    <cellStyle name="Currency 3 2 12" xfId="2310"/>
    <cellStyle name="Currency 3 2 13" xfId="2311"/>
    <cellStyle name="Currency 3 2 14" xfId="2312"/>
    <cellStyle name="Currency 3 2 15" xfId="2313"/>
    <cellStyle name="Currency 3 2 15 2" xfId="2314"/>
    <cellStyle name="Currency 3 2 16" xfId="2315"/>
    <cellStyle name="Currency 3 2 17" xfId="2316"/>
    <cellStyle name="Currency 3 2 18" xfId="2317"/>
    <cellStyle name="Currency 3 2 18 2" xfId="2318"/>
    <cellStyle name="Currency 3 2 19" xfId="2319"/>
    <cellStyle name="Currency 3 2 2" xfId="2320"/>
    <cellStyle name="Currency 3 2 2 10" xfId="2321"/>
    <cellStyle name="Currency 3 2 2 11" xfId="2322"/>
    <cellStyle name="Currency 3 2 2 12" xfId="2323"/>
    <cellStyle name="Currency 3 2 2 13" xfId="2324"/>
    <cellStyle name="Currency 3 2 2 14" xfId="2325"/>
    <cellStyle name="Currency 3 2 2 15" xfId="2326"/>
    <cellStyle name="Currency 3 2 2 16" xfId="2327"/>
    <cellStyle name="Currency 3 2 2 17" xfId="2328"/>
    <cellStyle name="Currency 3 2 2 18" xfId="2329"/>
    <cellStyle name="Currency 3 2 2 2" xfId="2330"/>
    <cellStyle name="Currency 3 2 2 2 10" xfId="2331"/>
    <cellStyle name="Currency 3 2 2 2 11" xfId="2332"/>
    <cellStyle name="Currency 3 2 2 2 12" xfId="2333"/>
    <cellStyle name="Currency 3 2 2 2 13" xfId="2334"/>
    <cellStyle name="Currency 3 2 2 2 14" xfId="2335"/>
    <cellStyle name="Currency 3 2 2 2 15" xfId="2336"/>
    <cellStyle name="Currency 3 2 2 2 16" xfId="2337"/>
    <cellStyle name="Currency 3 2 2 2 17" xfId="2338"/>
    <cellStyle name="Currency 3 2 2 2 2" xfId="2339"/>
    <cellStyle name="Currency 3 2 2 2 2 2" xfId="2340"/>
    <cellStyle name="Currency 3 2 2 2 2 2 2" xfId="2341"/>
    <cellStyle name="Currency 3 2 2 2 2 2 3" xfId="2342"/>
    <cellStyle name="Currency 3 2 2 2 2 2 4" xfId="2343"/>
    <cellStyle name="Currency 3 2 2 2 2 2 5" xfId="2344"/>
    <cellStyle name="Currency 3 2 2 2 2 3" xfId="2345"/>
    <cellStyle name="Currency 3 2 2 2 2 4" xfId="2346"/>
    <cellStyle name="Currency 3 2 2 2 2 5" xfId="2347"/>
    <cellStyle name="Currency 3 2 2 2 3" xfId="2348"/>
    <cellStyle name="Currency 3 2 2 2 4" xfId="2349"/>
    <cellStyle name="Currency 3 2 2 2 5" xfId="2350"/>
    <cellStyle name="Currency 3 2 2 2 6" xfId="2351"/>
    <cellStyle name="Currency 3 2 2 2 7" xfId="2352"/>
    <cellStyle name="Currency 3 2 2 2 8" xfId="2353"/>
    <cellStyle name="Currency 3 2 2 2 9" xfId="2354"/>
    <cellStyle name="Currency 3 2 2 3" xfId="2355"/>
    <cellStyle name="Currency 3 2 2 4" xfId="2356"/>
    <cellStyle name="Currency 3 2 2 5" xfId="2357"/>
    <cellStyle name="Currency 3 2 2 6" xfId="2358"/>
    <cellStyle name="Currency 3 2 2 7" xfId="2359"/>
    <cellStyle name="Currency 3 2 2 8" xfId="2360"/>
    <cellStyle name="Currency 3 2 2 9" xfId="2361"/>
    <cellStyle name="Currency 3 2 20" xfId="2362"/>
    <cellStyle name="Currency 3 2 21" xfId="2363"/>
    <cellStyle name="Currency 3 2 3" xfId="2364"/>
    <cellStyle name="Currency 3 2 4" xfId="2365"/>
    <cellStyle name="Currency 3 2 5" xfId="2366"/>
    <cellStyle name="Currency 3 2 6" xfId="2367"/>
    <cellStyle name="Currency 3 2 7" xfId="2368"/>
    <cellStyle name="Currency 3 2 8" xfId="2369"/>
    <cellStyle name="Currency 3 2 9" xfId="2370"/>
    <cellStyle name="Currency 3 20" xfId="2371"/>
    <cellStyle name="Currency 3 20 2" xfId="2372"/>
    <cellStyle name="Currency 3 20 3" xfId="2373"/>
    <cellStyle name="Currency 3 20 4" xfId="2374"/>
    <cellStyle name="Currency 3 21" xfId="2375"/>
    <cellStyle name="Currency 3 21 2" xfId="2376"/>
    <cellStyle name="Currency 3 22" xfId="2377"/>
    <cellStyle name="Currency 3 22 2" xfId="2378"/>
    <cellStyle name="Currency 3 23" xfId="2379"/>
    <cellStyle name="Currency 3 23 2" xfId="2380"/>
    <cellStyle name="Currency 3 24" xfId="2381"/>
    <cellStyle name="Currency 3 24 2" xfId="2382"/>
    <cellStyle name="Currency 3 25" xfId="2383"/>
    <cellStyle name="Currency 3 25 2" xfId="2384"/>
    <cellStyle name="Currency 3 26" xfId="2385"/>
    <cellStyle name="Currency 3 26 2" xfId="2386"/>
    <cellStyle name="Currency 3 27" xfId="2387"/>
    <cellStyle name="Currency 3 27 2" xfId="2388"/>
    <cellStyle name="Currency 3 28" xfId="2389"/>
    <cellStyle name="Currency 3 28 2" xfId="2390"/>
    <cellStyle name="Currency 3 29" xfId="2391"/>
    <cellStyle name="Currency 3 29 2" xfId="2392"/>
    <cellStyle name="Currency 3 3" xfId="2393"/>
    <cellStyle name="Currency 3 3 10" xfId="2394"/>
    <cellStyle name="Currency 3 3 10 2" xfId="2395"/>
    <cellStyle name="Currency 3 3 11" xfId="2396"/>
    <cellStyle name="Currency 3 3 11 2" xfId="2397"/>
    <cellStyle name="Currency 3 3 12" xfId="2398"/>
    <cellStyle name="Currency 3 3 13" xfId="2399"/>
    <cellStyle name="Currency 3 3 14" xfId="2400"/>
    <cellStyle name="Currency 3 3 14 2" xfId="2401"/>
    <cellStyle name="Currency 3 3 15" xfId="2402"/>
    <cellStyle name="Currency 3 3 2" xfId="2403"/>
    <cellStyle name="Currency 3 3 2 10" xfId="2404"/>
    <cellStyle name="Currency 3 3 2 10 2" xfId="2405"/>
    <cellStyle name="Currency 3 3 2 10 2 2" xfId="2406"/>
    <cellStyle name="Currency 3 3 2 10 3" xfId="2407"/>
    <cellStyle name="Currency 3 3 2 11" xfId="2408"/>
    <cellStyle name="Currency 3 3 2 11 2" xfId="2409"/>
    <cellStyle name="Currency 3 3 2 11 2 2" xfId="2410"/>
    <cellStyle name="Currency 3 3 2 11 3" xfId="2411"/>
    <cellStyle name="Currency 3 3 2 12" xfId="2412"/>
    <cellStyle name="Currency 3 3 2 12 2" xfId="2413"/>
    <cellStyle name="Currency 3 3 2 12 2 2" xfId="2414"/>
    <cellStyle name="Currency 3 3 2 12 3" xfId="2415"/>
    <cellStyle name="Currency 3 3 2 12 4" xfId="2416"/>
    <cellStyle name="Currency 3 3 2 13" xfId="2417"/>
    <cellStyle name="Currency 3 3 2 13 2" xfId="2418"/>
    <cellStyle name="Currency 3 3 2 13 2 2" xfId="2419"/>
    <cellStyle name="Currency 3 3 2 13 3" xfId="2420"/>
    <cellStyle name="Currency 3 3 2 14" xfId="2421"/>
    <cellStyle name="Currency 3 3 2 15" xfId="2422"/>
    <cellStyle name="Currency 3 3 2 2" xfId="2423"/>
    <cellStyle name="Currency 3 3 2 2 2" xfId="2424"/>
    <cellStyle name="Currency 3 3 2 2 2 2" xfId="2425"/>
    <cellStyle name="Currency 3 3 2 2 3" xfId="2426"/>
    <cellStyle name="Currency 3 3 2 3" xfId="2427"/>
    <cellStyle name="Currency 3 3 2 3 2" xfId="2428"/>
    <cellStyle name="Currency 3 3 2 3 2 2" xfId="2429"/>
    <cellStyle name="Currency 3 3 2 3 3" xfId="2430"/>
    <cellStyle name="Currency 3 3 2 4" xfId="2431"/>
    <cellStyle name="Currency 3 3 2 4 2" xfId="2432"/>
    <cellStyle name="Currency 3 3 2 4 2 2" xfId="2433"/>
    <cellStyle name="Currency 3 3 2 4 3" xfId="2434"/>
    <cellStyle name="Currency 3 3 2 5" xfId="2435"/>
    <cellStyle name="Currency 3 3 2 5 2" xfId="2436"/>
    <cellStyle name="Currency 3 3 2 5 2 2" xfId="2437"/>
    <cellStyle name="Currency 3 3 2 5 3" xfId="2438"/>
    <cellStyle name="Currency 3 3 2 6" xfId="2439"/>
    <cellStyle name="Currency 3 3 2 6 2" xfId="2440"/>
    <cellStyle name="Currency 3 3 2 6 2 2" xfId="2441"/>
    <cellStyle name="Currency 3 3 2 6 3" xfId="2442"/>
    <cellStyle name="Currency 3 3 2 7" xfId="2443"/>
    <cellStyle name="Currency 3 3 2 7 2" xfId="2444"/>
    <cellStyle name="Currency 3 3 2 7 2 2" xfId="2445"/>
    <cellStyle name="Currency 3 3 2 7 3" xfId="2446"/>
    <cellStyle name="Currency 3 3 2 8" xfId="2447"/>
    <cellStyle name="Currency 3 3 2 8 2" xfId="2448"/>
    <cellStyle name="Currency 3 3 2 8 2 2" xfId="2449"/>
    <cellStyle name="Currency 3 3 2 8 3" xfId="2450"/>
    <cellStyle name="Currency 3 3 2 9" xfId="2451"/>
    <cellStyle name="Currency 3 3 2 9 2" xfId="2452"/>
    <cellStyle name="Currency 3 3 2 9 2 2" xfId="2453"/>
    <cellStyle name="Currency 3 3 2 9 3" xfId="2454"/>
    <cellStyle name="Currency 3 3 3" xfId="2455"/>
    <cellStyle name="Currency 3 3 3 2" xfId="2456"/>
    <cellStyle name="Currency 3 3 4" xfId="2457"/>
    <cellStyle name="Currency 3 3 4 2" xfId="2458"/>
    <cellStyle name="Currency 3 3 5" xfId="2459"/>
    <cellStyle name="Currency 3 3 5 2" xfId="2460"/>
    <cellStyle name="Currency 3 3 6" xfId="2461"/>
    <cellStyle name="Currency 3 3 6 2" xfId="2462"/>
    <cellStyle name="Currency 3 3 7" xfId="2463"/>
    <cellStyle name="Currency 3 3 7 2" xfId="2464"/>
    <cellStyle name="Currency 3 3 8" xfId="2465"/>
    <cellStyle name="Currency 3 3 8 2" xfId="2466"/>
    <cellStyle name="Currency 3 3 9" xfId="2467"/>
    <cellStyle name="Currency 3 3 9 2" xfId="2468"/>
    <cellStyle name="Currency 3 30" xfId="2469"/>
    <cellStyle name="Currency 3 30 2" xfId="2470"/>
    <cellStyle name="Currency 3 31" xfId="2471"/>
    <cellStyle name="Currency 3 31 2" xfId="2472"/>
    <cellStyle name="Currency 3 32" xfId="2473"/>
    <cellStyle name="Currency 3 32 2" xfId="2474"/>
    <cellStyle name="Currency 3 33" xfId="2475"/>
    <cellStyle name="Currency 3 33 2" xfId="2476"/>
    <cellStyle name="Currency 3 34" xfId="2477"/>
    <cellStyle name="Currency 3 34 2" xfId="2478"/>
    <cellStyle name="Currency 3 35" xfId="2479"/>
    <cellStyle name="Currency 3 35 2" xfId="2480"/>
    <cellStyle name="Currency 3 36" xfId="2481"/>
    <cellStyle name="Currency 3 36 2" xfId="2482"/>
    <cellStyle name="Currency 3 37" xfId="2483"/>
    <cellStyle name="Currency 3 37 2" xfId="2484"/>
    <cellStyle name="Currency 3 38" xfId="2485"/>
    <cellStyle name="Currency 3 38 2" xfId="2486"/>
    <cellStyle name="Currency 3 39" xfId="2487"/>
    <cellStyle name="Currency 3 39 2" xfId="2488"/>
    <cellStyle name="Currency 3 4" xfId="2489"/>
    <cellStyle name="Currency 3 4 2" xfId="2490"/>
    <cellStyle name="Currency 3 4 2 2" xfId="2491"/>
    <cellStyle name="Currency 3 4 2 2 2" xfId="2492"/>
    <cellStyle name="Currency 3 4 2 3" xfId="2493"/>
    <cellStyle name="Currency 3 4 2 4" xfId="2494"/>
    <cellStyle name="Currency 3 4 2 5" xfId="2495"/>
    <cellStyle name="Currency 3 4 3" xfId="2496"/>
    <cellStyle name="Currency 3 4 4" xfId="2497"/>
    <cellStyle name="Currency 3 4 5" xfId="2498"/>
    <cellStyle name="Currency 3 4 6" xfId="2499"/>
    <cellStyle name="Currency 3 40" xfId="2500"/>
    <cellStyle name="Currency 3 40 2" xfId="2501"/>
    <cellStyle name="Currency 3 41" xfId="2502"/>
    <cellStyle name="Currency 3 41 2" xfId="2503"/>
    <cellStyle name="Currency 3 42" xfId="2504"/>
    <cellStyle name="Currency 3 42 2" xfId="2505"/>
    <cellStyle name="Currency 3 43" xfId="2506"/>
    <cellStyle name="Currency 3 43 2" xfId="2507"/>
    <cellStyle name="Currency 3 44" xfId="2508"/>
    <cellStyle name="Currency 3 44 2" xfId="2509"/>
    <cellStyle name="Currency 3 45" xfId="2510"/>
    <cellStyle name="Currency 3 45 2" xfId="2511"/>
    <cellStyle name="Currency 3 46" xfId="2512"/>
    <cellStyle name="Currency 3 46 2" xfId="2513"/>
    <cellStyle name="Currency 3 47" xfId="2514"/>
    <cellStyle name="Currency 3 47 2" xfId="2515"/>
    <cellStyle name="Currency 3 48" xfId="2516"/>
    <cellStyle name="Currency 3 48 2" xfId="2517"/>
    <cellStyle name="Currency 3 49" xfId="2518"/>
    <cellStyle name="Currency 3 49 2" xfId="2519"/>
    <cellStyle name="Currency 3 5" xfId="2520"/>
    <cellStyle name="Currency 3 5 2" xfId="2521"/>
    <cellStyle name="Currency 3 5 2 2" xfId="2522"/>
    <cellStyle name="Currency 3 5 2 3" xfId="2523"/>
    <cellStyle name="Currency 3 5 3" xfId="2524"/>
    <cellStyle name="Currency 3 50" xfId="2525"/>
    <cellStyle name="Currency 3 50 2" xfId="2526"/>
    <cellStyle name="Currency 3 51" xfId="2527"/>
    <cellStyle name="Currency 3 51 2" xfId="2528"/>
    <cellStyle name="Currency 3 52" xfId="2529"/>
    <cellStyle name="Currency 3 52 2" xfId="2530"/>
    <cellStyle name="Currency 3 53" xfId="2531"/>
    <cellStyle name="Currency 3 53 2" xfId="2532"/>
    <cellStyle name="Currency 3 54" xfId="2533"/>
    <cellStyle name="Currency 3 54 2" xfId="2534"/>
    <cellStyle name="Currency 3 55" xfId="2535"/>
    <cellStyle name="Currency 3 55 2" xfId="2536"/>
    <cellStyle name="Currency 3 56" xfId="2537"/>
    <cellStyle name="Currency 3 56 2" xfId="2538"/>
    <cellStyle name="Currency 3 57" xfId="2539"/>
    <cellStyle name="Currency 3 57 2" xfId="2540"/>
    <cellStyle name="Currency 3 58" xfId="2541"/>
    <cellStyle name="Currency 3 58 2" xfId="2542"/>
    <cellStyle name="Currency 3 59" xfId="2543"/>
    <cellStyle name="Currency 3 59 2" xfId="2544"/>
    <cellStyle name="Currency 3 6" xfId="2545"/>
    <cellStyle name="Currency 3 6 2" xfId="2546"/>
    <cellStyle name="Currency 3 6 2 2" xfId="2547"/>
    <cellStyle name="Currency 3 6 2 3" xfId="2548"/>
    <cellStyle name="Currency 3 6 3" xfId="2549"/>
    <cellStyle name="Currency 3 60" xfId="2550"/>
    <cellStyle name="Currency 3 60 2" xfId="2551"/>
    <cellStyle name="Currency 3 61" xfId="2552"/>
    <cellStyle name="Currency 3 61 2" xfId="2553"/>
    <cellStyle name="Currency 3 62" xfId="2554"/>
    <cellStyle name="Currency 3 63" xfId="2555"/>
    <cellStyle name="Currency 3 64" xfId="2556"/>
    <cellStyle name="Currency 3 65" xfId="2557"/>
    <cellStyle name="Currency 3 66" xfId="2558"/>
    <cellStyle name="Currency 3 67" xfId="2559"/>
    <cellStyle name="Currency 3 68" xfId="2560"/>
    <cellStyle name="Currency 3 69" xfId="2561"/>
    <cellStyle name="Currency 3 7" xfId="2562"/>
    <cellStyle name="Currency 3 7 2" xfId="2563"/>
    <cellStyle name="Currency 3 7 2 2" xfId="2564"/>
    <cellStyle name="Currency 3 7 2 3" xfId="2565"/>
    <cellStyle name="Currency 3 7 3" xfId="2566"/>
    <cellStyle name="Currency 3 70" xfId="2567"/>
    <cellStyle name="Currency 3 71" xfId="2568"/>
    <cellStyle name="Currency 3 72" xfId="2569"/>
    <cellStyle name="Currency 3 73" xfId="2570"/>
    <cellStyle name="Currency 3 74" xfId="2571"/>
    <cellStyle name="Currency 3 75" xfId="2572"/>
    <cellStyle name="Currency 3 76" xfId="2573"/>
    <cellStyle name="Currency 3 77" xfId="2574"/>
    <cellStyle name="Currency 3 78" xfId="2575"/>
    <cellStyle name="Currency 3 79" xfId="2576"/>
    <cellStyle name="Currency 3 8" xfId="2577"/>
    <cellStyle name="Currency 3 8 2" xfId="2578"/>
    <cellStyle name="Currency 3 8 2 2" xfId="2579"/>
    <cellStyle name="Currency 3 8 2 3" xfId="2580"/>
    <cellStyle name="Currency 3 8 3" xfId="2581"/>
    <cellStyle name="Currency 3 80" xfId="2582"/>
    <cellStyle name="Currency 3 81" xfId="2583"/>
    <cellStyle name="Currency 3 82" xfId="2584"/>
    <cellStyle name="Currency 3 83" xfId="2585"/>
    <cellStyle name="Currency 3 84" xfId="2586"/>
    <cellStyle name="Currency 3 85" xfId="2587"/>
    <cellStyle name="Currency 3 86" xfId="2588"/>
    <cellStyle name="Currency 3 87" xfId="2589"/>
    <cellStyle name="Currency 3 88" xfId="2590"/>
    <cellStyle name="Currency 3 89" xfId="2591"/>
    <cellStyle name="Currency 3 9" xfId="2592"/>
    <cellStyle name="Currency 3 9 2" xfId="2593"/>
    <cellStyle name="Currency 3 9 2 2" xfId="2594"/>
    <cellStyle name="Currency 3 9 2 3" xfId="2595"/>
    <cellStyle name="Currency 3 9 3" xfId="2596"/>
    <cellStyle name="Currency 3 90" xfId="2597"/>
    <cellStyle name="Currency 3 91" xfId="2598"/>
    <cellStyle name="Currency 3 92" xfId="2599"/>
    <cellStyle name="Currency 3 92 2" xfId="2600"/>
    <cellStyle name="Currency 3 93" xfId="2601"/>
    <cellStyle name="Currency 3 94" xfId="2602"/>
    <cellStyle name="Currency 3 95" xfId="2603"/>
    <cellStyle name="Currency 3 96" xfId="2604"/>
    <cellStyle name="Currency 3 97" xfId="2605"/>
    <cellStyle name="Currency 3 98" xfId="2606"/>
    <cellStyle name="Currency 3 99" xfId="2607"/>
    <cellStyle name="Currency 30" xfId="2608"/>
    <cellStyle name="Currency 31" xfId="2609"/>
    <cellStyle name="Currency 32" xfId="2610"/>
    <cellStyle name="Currency 33" xfId="2611"/>
    <cellStyle name="Currency 34" xfId="2612"/>
    <cellStyle name="Currency 35" xfId="2613"/>
    <cellStyle name="Currency 36" xfId="2614"/>
    <cellStyle name="Currency 37" xfId="9408"/>
    <cellStyle name="Currency 37 2" xfId="9419"/>
    <cellStyle name="Currency 4" xfId="2615"/>
    <cellStyle name="Currency 4 10" xfId="2616"/>
    <cellStyle name="Currency 4 11" xfId="2617"/>
    <cellStyle name="Currency 4 12" xfId="2618"/>
    <cellStyle name="Currency 4 13" xfId="2619"/>
    <cellStyle name="Currency 4 14" xfId="2620"/>
    <cellStyle name="Currency 4 15" xfId="2621"/>
    <cellStyle name="Currency 4 16" xfId="2622"/>
    <cellStyle name="Currency 4 17" xfId="2623"/>
    <cellStyle name="Currency 4 18" xfId="2624"/>
    <cellStyle name="Currency 4 19" xfId="2625"/>
    <cellStyle name="Currency 4 2" xfId="2626"/>
    <cellStyle name="Currency 4 2 2" xfId="2627"/>
    <cellStyle name="Currency 4 2 2 2" xfId="2628"/>
    <cellStyle name="Currency 4 2 2 3" xfId="2629"/>
    <cellStyle name="Currency 4 2 2 4" xfId="2630"/>
    <cellStyle name="Currency 4 2 2 5" xfId="2631"/>
    <cellStyle name="Currency 4 2 2 6" xfId="2632"/>
    <cellStyle name="Currency 4 2 2 7" xfId="2633"/>
    <cellStyle name="Currency 4 2 2 8" xfId="2634"/>
    <cellStyle name="Currency 4 2 2 9" xfId="2635"/>
    <cellStyle name="Currency 4 2 3" xfId="2636"/>
    <cellStyle name="Currency 4 2 4" xfId="2637"/>
    <cellStyle name="Currency 4 2 5" xfId="2638"/>
    <cellStyle name="Currency 4 2 6" xfId="2639"/>
    <cellStyle name="Currency 4 2 7" xfId="2640"/>
    <cellStyle name="Currency 4 2 8" xfId="2641"/>
    <cellStyle name="Currency 4 2 9" xfId="2642"/>
    <cellStyle name="Currency 4 20" xfId="2643"/>
    <cellStyle name="Currency 4 21" xfId="2644"/>
    <cellStyle name="Currency 4 22" xfId="2645"/>
    <cellStyle name="Currency 4 23" xfId="2646"/>
    <cellStyle name="Currency 4 24" xfId="2647"/>
    <cellStyle name="Currency 4 25" xfId="2648"/>
    <cellStyle name="Currency 4 26" xfId="2649"/>
    <cellStyle name="Currency 4 27" xfId="2650"/>
    <cellStyle name="Currency 4 28" xfId="2651"/>
    <cellStyle name="Currency 4 29" xfId="2652"/>
    <cellStyle name="Currency 4 3" xfId="2653"/>
    <cellStyle name="Currency 4 30" xfId="2654"/>
    <cellStyle name="Currency 4 31" xfId="2655"/>
    <cellStyle name="Currency 4 32" xfId="2656"/>
    <cellStyle name="Currency 4 33" xfId="2657"/>
    <cellStyle name="Currency 4 34" xfId="2658"/>
    <cellStyle name="Currency 4 35" xfId="2659"/>
    <cellStyle name="Currency 4 36" xfId="2660"/>
    <cellStyle name="Currency 4 37" xfId="2661"/>
    <cellStyle name="Currency 4 38" xfId="2662"/>
    <cellStyle name="Currency 4 39" xfId="2663"/>
    <cellStyle name="Currency 4 4" xfId="2664"/>
    <cellStyle name="Currency 4 40" xfId="2665"/>
    <cellStyle name="Currency 4 41" xfId="2666"/>
    <cellStyle name="Currency 4 42" xfId="2667"/>
    <cellStyle name="Currency 4 43" xfId="2668"/>
    <cellStyle name="Currency 4 44" xfId="2669"/>
    <cellStyle name="Currency 4 45" xfId="2670"/>
    <cellStyle name="Currency 4 46" xfId="2671"/>
    <cellStyle name="Currency 4 5" xfId="2672"/>
    <cellStyle name="Currency 4 6" xfId="2673"/>
    <cellStyle name="Currency 4 7" xfId="2674"/>
    <cellStyle name="Currency 4 8" xfId="2675"/>
    <cellStyle name="Currency 4 9" xfId="2676"/>
    <cellStyle name="Currency 5" xfId="2677"/>
    <cellStyle name="Currency 5 10" xfId="2678"/>
    <cellStyle name="Currency 5 100" xfId="2679"/>
    <cellStyle name="Currency 5 11" xfId="2680"/>
    <cellStyle name="Currency 5 12" xfId="2681"/>
    <cellStyle name="Currency 5 13" xfId="2682"/>
    <cellStyle name="Currency 5 14" xfId="2683"/>
    <cellStyle name="Currency 5 15" xfId="2684"/>
    <cellStyle name="Currency 5 16" xfId="2685"/>
    <cellStyle name="Currency 5 17" xfId="2686"/>
    <cellStyle name="Currency 5 18" xfId="2687"/>
    <cellStyle name="Currency 5 19" xfId="2688"/>
    <cellStyle name="Currency 5 2" xfId="2689"/>
    <cellStyle name="Currency 5 2 10" xfId="2690"/>
    <cellStyle name="Currency 5 2 10 2" xfId="2691"/>
    <cellStyle name="Currency 5 2 11" xfId="2692"/>
    <cellStyle name="Currency 5 2 11 2" xfId="2693"/>
    <cellStyle name="Currency 5 2 12" xfId="2694"/>
    <cellStyle name="Currency 5 2 13" xfId="2695"/>
    <cellStyle name="Currency 5 2 14" xfId="2696"/>
    <cellStyle name="Currency 5 2 14 2" xfId="2697"/>
    <cellStyle name="Currency 5 2 15" xfId="2698"/>
    <cellStyle name="Currency 5 2 2" xfId="2699"/>
    <cellStyle name="Currency 5 2 2 10" xfId="2700"/>
    <cellStyle name="Currency 5 2 2 10 2" xfId="2701"/>
    <cellStyle name="Currency 5 2 2 10 2 2" xfId="2702"/>
    <cellStyle name="Currency 5 2 2 10 3" xfId="2703"/>
    <cellStyle name="Currency 5 2 2 11" xfId="2704"/>
    <cellStyle name="Currency 5 2 2 11 2" xfId="2705"/>
    <cellStyle name="Currency 5 2 2 11 2 2" xfId="2706"/>
    <cellStyle name="Currency 5 2 2 11 3" xfId="2707"/>
    <cellStyle name="Currency 5 2 2 12" xfId="2708"/>
    <cellStyle name="Currency 5 2 2 12 2" xfId="2709"/>
    <cellStyle name="Currency 5 2 2 12 2 2" xfId="2710"/>
    <cellStyle name="Currency 5 2 2 12 3" xfId="2711"/>
    <cellStyle name="Currency 5 2 2 12 4" xfId="2712"/>
    <cellStyle name="Currency 5 2 2 13" xfId="2713"/>
    <cellStyle name="Currency 5 2 2 13 2" xfId="2714"/>
    <cellStyle name="Currency 5 2 2 13 2 2" xfId="2715"/>
    <cellStyle name="Currency 5 2 2 13 3" xfId="2716"/>
    <cellStyle name="Currency 5 2 2 14" xfId="2717"/>
    <cellStyle name="Currency 5 2 2 15" xfId="2718"/>
    <cellStyle name="Currency 5 2 2 2" xfId="2719"/>
    <cellStyle name="Currency 5 2 2 2 2" xfId="2720"/>
    <cellStyle name="Currency 5 2 2 2 2 2" xfId="2721"/>
    <cellStyle name="Currency 5 2 2 2 3" xfId="2722"/>
    <cellStyle name="Currency 5 2 2 3" xfId="2723"/>
    <cellStyle name="Currency 5 2 2 3 2" xfId="2724"/>
    <cellStyle name="Currency 5 2 2 3 2 2" xfId="2725"/>
    <cellStyle name="Currency 5 2 2 3 3" xfId="2726"/>
    <cellStyle name="Currency 5 2 2 4" xfId="2727"/>
    <cellStyle name="Currency 5 2 2 4 2" xfId="2728"/>
    <cellStyle name="Currency 5 2 2 4 2 2" xfId="2729"/>
    <cellStyle name="Currency 5 2 2 4 3" xfId="2730"/>
    <cellStyle name="Currency 5 2 2 5" xfId="2731"/>
    <cellStyle name="Currency 5 2 2 5 2" xfId="2732"/>
    <cellStyle name="Currency 5 2 2 5 2 2" xfId="2733"/>
    <cellStyle name="Currency 5 2 2 5 3" xfId="2734"/>
    <cellStyle name="Currency 5 2 2 6" xfId="2735"/>
    <cellStyle name="Currency 5 2 2 6 2" xfId="2736"/>
    <cellStyle name="Currency 5 2 2 6 2 2" xfId="2737"/>
    <cellStyle name="Currency 5 2 2 6 3" xfId="2738"/>
    <cellStyle name="Currency 5 2 2 7" xfId="2739"/>
    <cellStyle name="Currency 5 2 2 7 2" xfId="2740"/>
    <cellStyle name="Currency 5 2 2 7 2 2" xfId="2741"/>
    <cellStyle name="Currency 5 2 2 7 3" xfId="2742"/>
    <cellStyle name="Currency 5 2 2 8" xfId="2743"/>
    <cellStyle name="Currency 5 2 2 8 2" xfId="2744"/>
    <cellStyle name="Currency 5 2 2 8 2 2" xfId="2745"/>
    <cellStyle name="Currency 5 2 2 8 3" xfId="2746"/>
    <cellStyle name="Currency 5 2 2 9" xfId="2747"/>
    <cellStyle name="Currency 5 2 2 9 2" xfId="2748"/>
    <cellStyle name="Currency 5 2 2 9 2 2" xfId="2749"/>
    <cellStyle name="Currency 5 2 2 9 3" xfId="2750"/>
    <cellStyle name="Currency 5 2 3" xfId="2751"/>
    <cellStyle name="Currency 5 2 3 2" xfId="2752"/>
    <cellStyle name="Currency 5 2 4" xfId="2753"/>
    <cellStyle name="Currency 5 2 4 2" xfId="2754"/>
    <cellStyle name="Currency 5 2 5" xfId="2755"/>
    <cellStyle name="Currency 5 2 5 2" xfId="2756"/>
    <cellStyle name="Currency 5 2 6" xfId="2757"/>
    <cellStyle name="Currency 5 2 6 2" xfId="2758"/>
    <cellStyle name="Currency 5 2 7" xfId="2759"/>
    <cellStyle name="Currency 5 2 7 2" xfId="2760"/>
    <cellStyle name="Currency 5 2 8" xfId="2761"/>
    <cellStyle name="Currency 5 2 8 2" xfId="2762"/>
    <cellStyle name="Currency 5 2 9" xfId="2763"/>
    <cellStyle name="Currency 5 2 9 2" xfId="2764"/>
    <cellStyle name="Currency 5 20" xfId="2765"/>
    <cellStyle name="Currency 5 21" xfId="2766"/>
    <cellStyle name="Currency 5 22" xfId="2767"/>
    <cellStyle name="Currency 5 23" xfId="2768"/>
    <cellStyle name="Currency 5 24" xfId="2769"/>
    <cellStyle name="Currency 5 25" xfId="2770"/>
    <cellStyle name="Currency 5 26" xfId="2771"/>
    <cellStyle name="Currency 5 27" xfId="2772"/>
    <cellStyle name="Currency 5 28" xfId="2773"/>
    <cellStyle name="Currency 5 29" xfId="2774"/>
    <cellStyle name="Currency 5 3" xfId="2775"/>
    <cellStyle name="Currency 5 3 2" xfId="2776"/>
    <cellStyle name="Currency 5 3 3" xfId="2777"/>
    <cellStyle name="Currency 5 30" xfId="2778"/>
    <cellStyle name="Currency 5 31" xfId="2779"/>
    <cellStyle name="Currency 5 32" xfId="2780"/>
    <cellStyle name="Currency 5 33" xfId="2781"/>
    <cellStyle name="Currency 5 34" xfId="2782"/>
    <cellStyle name="Currency 5 35" xfId="2783"/>
    <cellStyle name="Currency 5 36" xfId="2784"/>
    <cellStyle name="Currency 5 37" xfId="2785"/>
    <cellStyle name="Currency 5 38" xfId="2786"/>
    <cellStyle name="Currency 5 39" xfId="2787"/>
    <cellStyle name="Currency 5 4" xfId="2788"/>
    <cellStyle name="Currency 5 40" xfId="2789"/>
    <cellStyle name="Currency 5 41" xfId="2790"/>
    <cellStyle name="Currency 5 42" xfId="2791"/>
    <cellStyle name="Currency 5 43" xfId="2792"/>
    <cellStyle name="Currency 5 44" xfId="2793"/>
    <cellStyle name="Currency 5 45" xfId="2794"/>
    <cellStyle name="Currency 5 46" xfId="2795"/>
    <cellStyle name="Currency 5 47" xfId="2796"/>
    <cellStyle name="Currency 5 48" xfId="2797"/>
    <cellStyle name="Currency 5 49" xfId="2798"/>
    <cellStyle name="Currency 5 5" xfId="2799"/>
    <cellStyle name="Currency 5 50" xfId="2800"/>
    <cellStyle name="Currency 5 51" xfId="2801"/>
    <cellStyle name="Currency 5 52" xfId="2802"/>
    <cellStyle name="Currency 5 53" xfId="2803"/>
    <cellStyle name="Currency 5 54" xfId="2804"/>
    <cellStyle name="Currency 5 55" xfId="2805"/>
    <cellStyle name="Currency 5 56" xfId="2806"/>
    <cellStyle name="Currency 5 57" xfId="2807"/>
    <cellStyle name="Currency 5 58" xfId="2808"/>
    <cellStyle name="Currency 5 59" xfId="2809"/>
    <cellStyle name="Currency 5 6" xfId="2810"/>
    <cellStyle name="Currency 5 60" xfId="2811"/>
    <cellStyle name="Currency 5 61" xfId="2812"/>
    <cellStyle name="Currency 5 62" xfId="2813"/>
    <cellStyle name="Currency 5 63" xfId="2814"/>
    <cellStyle name="Currency 5 64" xfId="2815"/>
    <cellStyle name="Currency 5 65" xfId="2816"/>
    <cellStyle name="Currency 5 66" xfId="2817"/>
    <cellStyle name="Currency 5 67" xfId="2818"/>
    <cellStyle name="Currency 5 68" xfId="2819"/>
    <cellStyle name="Currency 5 69" xfId="2820"/>
    <cellStyle name="Currency 5 7" xfId="2821"/>
    <cellStyle name="Currency 5 70" xfId="2822"/>
    <cellStyle name="Currency 5 71" xfId="2823"/>
    <cellStyle name="Currency 5 72" xfId="2824"/>
    <cellStyle name="Currency 5 73" xfId="2825"/>
    <cellStyle name="Currency 5 74" xfId="2826"/>
    <cellStyle name="Currency 5 75" xfId="2827"/>
    <cellStyle name="Currency 5 76" xfId="2828"/>
    <cellStyle name="Currency 5 77" xfId="2829"/>
    <cellStyle name="Currency 5 78" xfId="2830"/>
    <cellStyle name="Currency 5 79" xfId="2831"/>
    <cellStyle name="Currency 5 8" xfId="2832"/>
    <cellStyle name="Currency 5 80" xfId="2833"/>
    <cellStyle name="Currency 5 81" xfId="2834"/>
    <cellStyle name="Currency 5 82" xfId="2835"/>
    <cellStyle name="Currency 5 83" xfId="2836"/>
    <cellStyle name="Currency 5 84" xfId="2837"/>
    <cellStyle name="Currency 5 85" xfId="2838"/>
    <cellStyle name="Currency 5 86" xfId="2839"/>
    <cellStyle name="Currency 5 87" xfId="2840"/>
    <cellStyle name="Currency 5 88" xfId="2841"/>
    <cellStyle name="Currency 5 89" xfId="2842"/>
    <cellStyle name="Currency 5 9" xfId="2843"/>
    <cellStyle name="Currency 5 90" xfId="2844"/>
    <cellStyle name="Currency 5 91" xfId="2845"/>
    <cellStyle name="Currency 5 92" xfId="2846"/>
    <cellStyle name="Currency 5 93" xfId="2847"/>
    <cellStyle name="Currency 5 94" xfId="2848"/>
    <cellStyle name="Currency 5 95" xfId="2849"/>
    <cellStyle name="Currency 5 96" xfId="2850"/>
    <cellStyle name="Currency 5 97" xfId="2851"/>
    <cellStyle name="Currency 5 98" xfId="2852"/>
    <cellStyle name="Currency 5 99" xfId="2853"/>
    <cellStyle name="Currency 6" xfId="2854"/>
    <cellStyle name="Currency 6 10" xfId="2855"/>
    <cellStyle name="Currency 6 11" xfId="2856"/>
    <cellStyle name="Currency 6 12" xfId="2857"/>
    <cellStyle name="Currency 6 13" xfId="2858"/>
    <cellStyle name="Currency 6 14" xfId="2859"/>
    <cellStyle name="Currency 6 15" xfId="2860"/>
    <cellStyle name="Currency 6 16" xfId="2861"/>
    <cellStyle name="Currency 6 17" xfId="2862"/>
    <cellStyle name="Currency 6 18" xfId="2863"/>
    <cellStyle name="Currency 6 2" xfId="2864"/>
    <cellStyle name="Currency 6 2 2" xfId="2865"/>
    <cellStyle name="Currency 6 2 2 2" xfId="2866"/>
    <cellStyle name="Currency 6 2 3" xfId="2867"/>
    <cellStyle name="Currency 6 3" xfId="2868"/>
    <cellStyle name="Currency 6 4" xfId="2869"/>
    <cellStyle name="Currency 6 5" xfId="2870"/>
    <cellStyle name="Currency 6 6" xfId="2871"/>
    <cellStyle name="Currency 6 7" xfId="2872"/>
    <cellStyle name="Currency 6 8" xfId="2873"/>
    <cellStyle name="Currency 6 9" xfId="2874"/>
    <cellStyle name="Currency 7" xfId="2875"/>
    <cellStyle name="Currency 7 10" xfId="2876"/>
    <cellStyle name="Currency 7 11" xfId="2877"/>
    <cellStyle name="Currency 7 12" xfId="2878"/>
    <cellStyle name="Currency 7 13" xfId="2879"/>
    <cellStyle name="Currency 7 13 2" xfId="2880"/>
    <cellStyle name="Currency 7 13 2 2" xfId="2881"/>
    <cellStyle name="Currency 7 13 3" xfId="2882"/>
    <cellStyle name="Currency 7 13 4" xfId="2883"/>
    <cellStyle name="Currency 7 14" xfId="2884"/>
    <cellStyle name="Currency 7 15" xfId="2885"/>
    <cellStyle name="Currency 7 16" xfId="2886"/>
    <cellStyle name="Currency 7 17" xfId="2887"/>
    <cellStyle name="Currency 7 2" xfId="2888"/>
    <cellStyle name="Currency 7 2 10" xfId="2889"/>
    <cellStyle name="Currency 7 2 10 2" xfId="2890"/>
    <cellStyle name="Currency 7 2 10 2 2" xfId="2891"/>
    <cellStyle name="Currency 7 2 10 3" xfId="2892"/>
    <cellStyle name="Currency 7 2 11" xfId="2893"/>
    <cellStyle name="Currency 7 2 11 2" xfId="2894"/>
    <cellStyle name="Currency 7 2 11 2 2" xfId="2895"/>
    <cellStyle name="Currency 7 2 11 3" xfId="2896"/>
    <cellStyle name="Currency 7 2 12" xfId="2897"/>
    <cellStyle name="Currency 7 2 12 2" xfId="2898"/>
    <cellStyle name="Currency 7 2 13" xfId="2899"/>
    <cellStyle name="Currency 7 2 13 2" xfId="2900"/>
    <cellStyle name="Currency 7 2 14" xfId="2901"/>
    <cellStyle name="Currency 7 2 2" xfId="2902"/>
    <cellStyle name="Currency 7 2 2 2" xfId="2903"/>
    <cellStyle name="Currency 7 2 2 2 2" xfId="2904"/>
    <cellStyle name="Currency 7 2 2 3" xfId="2905"/>
    <cellStyle name="Currency 7 2 3" xfId="2906"/>
    <cellStyle name="Currency 7 2 3 2" xfId="2907"/>
    <cellStyle name="Currency 7 2 3 2 2" xfId="2908"/>
    <cellStyle name="Currency 7 2 3 3" xfId="2909"/>
    <cellStyle name="Currency 7 2 4" xfId="2910"/>
    <cellStyle name="Currency 7 2 4 2" xfId="2911"/>
    <cellStyle name="Currency 7 2 4 2 2" xfId="2912"/>
    <cellStyle name="Currency 7 2 4 3" xfId="2913"/>
    <cellStyle name="Currency 7 2 5" xfId="2914"/>
    <cellStyle name="Currency 7 2 5 2" xfId="2915"/>
    <cellStyle name="Currency 7 2 5 2 2" xfId="2916"/>
    <cellStyle name="Currency 7 2 5 3" xfId="2917"/>
    <cellStyle name="Currency 7 2 6" xfId="2918"/>
    <cellStyle name="Currency 7 2 6 2" xfId="2919"/>
    <cellStyle name="Currency 7 2 6 2 2" xfId="2920"/>
    <cellStyle name="Currency 7 2 6 3" xfId="2921"/>
    <cellStyle name="Currency 7 2 7" xfId="2922"/>
    <cellStyle name="Currency 7 2 7 2" xfId="2923"/>
    <cellStyle name="Currency 7 2 7 2 2" xfId="2924"/>
    <cellStyle name="Currency 7 2 7 3" xfId="2925"/>
    <cellStyle name="Currency 7 2 8" xfId="2926"/>
    <cellStyle name="Currency 7 2 8 2" xfId="2927"/>
    <cellStyle name="Currency 7 2 8 2 2" xfId="2928"/>
    <cellStyle name="Currency 7 2 8 3" xfId="2929"/>
    <cellStyle name="Currency 7 2 9" xfId="2930"/>
    <cellStyle name="Currency 7 2 9 2" xfId="2931"/>
    <cellStyle name="Currency 7 2 9 2 2" xfId="2932"/>
    <cellStyle name="Currency 7 2 9 3" xfId="2933"/>
    <cellStyle name="Currency 7 3" xfId="2934"/>
    <cellStyle name="Currency 7 3 2" xfId="2935"/>
    <cellStyle name="Currency 7 3 2 2" xfId="2936"/>
    <cellStyle name="Currency 7 3 3" xfId="2937"/>
    <cellStyle name="Currency 7 4" xfId="2938"/>
    <cellStyle name="Currency 7 5" xfId="2939"/>
    <cellStyle name="Currency 7 6" xfId="2940"/>
    <cellStyle name="Currency 7 7" xfId="2941"/>
    <cellStyle name="Currency 7 8" xfId="2942"/>
    <cellStyle name="Currency 7 9" xfId="2943"/>
    <cellStyle name="Currency 8" xfId="2944"/>
    <cellStyle name="Currency 9" xfId="2945"/>
    <cellStyle name="Currency No$" xfId="2946"/>
    <cellStyle name="Currency Total" xfId="2947"/>
    <cellStyle name="Currency Total 2" xfId="2948"/>
    <cellStyle name="Currency x2 No$" xfId="2949"/>
    <cellStyle name="Currency0" xfId="2950"/>
    <cellStyle name="Custom - Style1" xfId="2951"/>
    <cellStyle name="Custom - Style8" xfId="2952"/>
    <cellStyle name="Data   - Style2" xfId="2953"/>
    <cellStyle name="Date" xfId="2954"/>
    <cellStyle name="Dollarsign" xfId="2955"/>
    <cellStyle name="DOUBLEL" xfId="2956"/>
    <cellStyle name="DOUBLEL 2" xfId="2957"/>
    <cellStyle name="DOUBLEL 3" xfId="2958"/>
    <cellStyle name="DOUBLEL 4" xfId="2959"/>
    <cellStyle name="eatme" xfId="2960"/>
    <cellStyle name="Explanatory Text 2" xfId="2961"/>
    <cellStyle name="Explanatory Text 3" xfId="2962"/>
    <cellStyle name="Explanatory Text 4" xfId="2963"/>
    <cellStyle name="Explanatory Text 5" xfId="2964"/>
    <cellStyle name="Explanatory Text 6" xfId="2965"/>
    <cellStyle name="Fixed" xfId="2966"/>
    <cellStyle name="Formula" xfId="2967"/>
    <cellStyle name="Gas Cost x5" xfId="2968"/>
    <cellStyle name="Good 2" xfId="2969"/>
    <cellStyle name="Good 3" xfId="2970"/>
    <cellStyle name="Good 4" xfId="2971"/>
    <cellStyle name="Good 5" xfId="2972"/>
    <cellStyle name="Good 6" xfId="2973"/>
    <cellStyle name="Hardcoded" xfId="2974"/>
    <cellStyle name="Head Title" xfId="2975"/>
    <cellStyle name="Heading 1 2" xfId="2976"/>
    <cellStyle name="Heading 1 3" xfId="2977"/>
    <cellStyle name="Heading 1 4" xfId="2978"/>
    <cellStyle name="Heading 1 5" xfId="2979"/>
    <cellStyle name="Heading 1 6" xfId="2980"/>
    <cellStyle name="Heading 2 2" xfId="2981"/>
    <cellStyle name="Heading 2 3" xfId="2982"/>
    <cellStyle name="Heading 2 4" xfId="2983"/>
    <cellStyle name="Heading 2 5" xfId="2984"/>
    <cellStyle name="Heading 2 6" xfId="2985"/>
    <cellStyle name="Heading 3 2" xfId="2986"/>
    <cellStyle name="Heading 3 3" xfId="2987"/>
    <cellStyle name="Heading 3 4" xfId="2988"/>
    <cellStyle name="Heading 3 5" xfId="2989"/>
    <cellStyle name="Heading 3 6" xfId="2990"/>
    <cellStyle name="Heading 4 2" xfId="2991"/>
    <cellStyle name="Heading 4 3" xfId="2992"/>
    <cellStyle name="Heading 4 4" xfId="2993"/>
    <cellStyle name="Heading 4 5" xfId="2994"/>
    <cellStyle name="Heading 4 6" xfId="2995"/>
    <cellStyle name="HeadlineStyle" xfId="2996"/>
    <cellStyle name="HeadlineStyle 10" xfId="2997"/>
    <cellStyle name="HeadlineStyle 11" xfId="2998"/>
    <cellStyle name="HeadlineStyle 12" xfId="2999"/>
    <cellStyle name="HeadlineStyle 13" xfId="3000"/>
    <cellStyle name="HeadlineStyle 14" xfId="3001"/>
    <cellStyle name="HeadlineStyle 15" xfId="3002"/>
    <cellStyle name="HeadlineStyle 16" xfId="3003"/>
    <cellStyle name="HeadlineStyle 2" xfId="3004"/>
    <cellStyle name="HeadlineStyle 3" xfId="3005"/>
    <cellStyle name="HeadlineStyle 4" xfId="3006"/>
    <cellStyle name="HeadlineStyle 5" xfId="3007"/>
    <cellStyle name="HeadlineStyle 6" xfId="3008"/>
    <cellStyle name="HeadlineStyle 7" xfId="3009"/>
    <cellStyle name="HeadlineStyle 8" xfId="3010"/>
    <cellStyle name="HeadlineStyle 9" xfId="3011"/>
    <cellStyle name="HeadlineStyleJustified" xfId="3012"/>
    <cellStyle name="HeadlineStyleJustified 10" xfId="3013"/>
    <cellStyle name="HeadlineStyleJustified 11" xfId="3014"/>
    <cellStyle name="HeadlineStyleJustified 12" xfId="3015"/>
    <cellStyle name="HeadlineStyleJustified 13" xfId="3016"/>
    <cellStyle name="HeadlineStyleJustified 14" xfId="3017"/>
    <cellStyle name="HeadlineStyleJustified 15" xfId="3018"/>
    <cellStyle name="HeadlineStyleJustified 16" xfId="3019"/>
    <cellStyle name="HeadlineStyleJustified 2" xfId="3020"/>
    <cellStyle name="HeadlineStyleJustified 3" xfId="3021"/>
    <cellStyle name="HeadlineStyleJustified 4" xfId="3022"/>
    <cellStyle name="HeadlineStyleJustified 5" xfId="3023"/>
    <cellStyle name="HeadlineStyleJustified 6" xfId="3024"/>
    <cellStyle name="HeadlineStyleJustified 7" xfId="3025"/>
    <cellStyle name="HeadlineStyleJustified 8" xfId="3026"/>
    <cellStyle name="HeadlineStyleJustified 9" xfId="3027"/>
    <cellStyle name="Hyperlink" xfId="9415" builtinId="8"/>
    <cellStyle name="Hyperlink 2" xfId="3028"/>
    <cellStyle name="Hyperlink 2 2" xfId="3029"/>
    <cellStyle name="Hyperlink 3" xfId="3030"/>
    <cellStyle name="inc/dec" xfId="3031"/>
    <cellStyle name="inc/dec 2" xfId="3032"/>
    <cellStyle name="Input 2" xfId="3033"/>
    <cellStyle name="Input 3" xfId="3034"/>
    <cellStyle name="Input 4" xfId="3035"/>
    <cellStyle name="Input 5" xfId="3036"/>
    <cellStyle name="Input 6" xfId="3037"/>
    <cellStyle name="Input 7" xfId="3038"/>
    <cellStyle name="Labels - Style3" xfId="3039"/>
    <cellStyle name="Labor" xfId="3040"/>
    <cellStyle name="Lines" xfId="3041"/>
    <cellStyle name="Linked Amount" xfId="3042"/>
    <cellStyle name="Linked Cell 2" xfId="3043"/>
    <cellStyle name="Linked Cell 3" xfId="3044"/>
    <cellStyle name="Linked Cell 4" xfId="3045"/>
    <cellStyle name="Linked Cell 5" xfId="3046"/>
    <cellStyle name="Linked Cell 6" xfId="3047"/>
    <cellStyle name="Neutral 2" xfId="3048"/>
    <cellStyle name="Neutral 3" xfId="3049"/>
    <cellStyle name="Neutral 4" xfId="3050"/>
    <cellStyle name="Neutral 5" xfId="3051"/>
    <cellStyle name="Neutral 6" xfId="3052"/>
    <cellStyle name="Normal" xfId="0" builtinId="0"/>
    <cellStyle name="Normal - Style1" xfId="3053"/>
    <cellStyle name="Normal - Style2" xfId="3054"/>
    <cellStyle name="Normal - Style3" xfId="3055"/>
    <cellStyle name="Normal - Style4" xfId="3056"/>
    <cellStyle name="Normal - Style5" xfId="3057"/>
    <cellStyle name="Normal - Style6" xfId="3058"/>
    <cellStyle name="Normal - Style7" xfId="3059"/>
    <cellStyle name="Normal - Style8" xfId="3060"/>
    <cellStyle name="Normal 10" xfId="3061"/>
    <cellStyle name="Normal 10 10" xfId="19"/>
    <cellStyle name="Normal 10 10 2" xfId="3062"/>
    <cellStyle name="Normal 10 10 2 2" xfId="3063"/>
    <cellStyle name="Normal 10 10 2 3" xfId="3064"/>
    <cellStyle name="Normal 10 10 3" xfId="3065"/>
    <cellStyle name="Normal 10 10 3 2" xfId="9405"/>
    <cellStyle name="Normal 10 10 4" xfId="3066"/>
    <cellStyle name="Normal 10 10 5" xfId="3067"/>
    <cellStyle name="Normal 10 10 6" xfId="3068"/>
    <cellStyle name="Normal 10 10 6 2" xfId="9395"/>
    <cellStyle name="Normal 10 10 7" xfId="3069"/>
    <cellStyle name="Normal 10 10 8" xfId="9404"/>
    <cellStyle name="Normal 10 10 8 2" xfId="9423"/>
    <cellStyle name="Normal 10 11" xfId="22"/>
    <cellStyle name="Normal 10 11 2" xfId="3070"/>
    <cellStyle name="Normal 10 11 2 2" xfId="3071"/>
    <cellStyle name="Normal 10 11 3" xfId="3072"/>
    <cellStyle name="Normal 10 11 4" xfId="9422"/>
    <cellStyle name="Normal 10 12" xfId="3073"/>
    <cellStyle name="Normal 10 12 2" xfId="3074"/>
    <cellStyle name="Normal 10 12 2 2" xfId="3075"/>
    <cellStyle name="Normal 10 12 3" xfId="3076"/>
    <cellStyle name="Normal 10 13" xfId="3077"/>
    <cellStyle name="Normal 10 13 2" xfId="3078"/>
    <cellStyle name="Normal 10 13 2 2" xfId="3079"/>
    <cellStyle name="Normal 10 13 3" xfId="3080"/>
    <cellStyle name="Normal 10 14" xfId="3081"/>
    <cellStyle name="Normal 10 14 10" xfId="3082"/>
    <cellStyle name="Normal 10 14 10 2" xfId="3083"/>
    <cellStyle name="Normal 10 14 10 2 2" xfId="3084"/>
    <cellStyle name="Normal 10 14 10 3" xfId="3085"/>
    <cellStyle name="Normal 10 14 11" xfId="3086"/>
    <cellStyle name="Normal 10 14 11 2" xfId="3087"/>
    <cellStyle name="Normal 10 14 11 2 2" xfId="3088"/>
    <cellStyle name="Normal 10 14 11 3" xfId="3089"/>
    <cellStyle name="Normal 10 14 12" xfId="3090"/>
    <cellStyle name="Normal 10 14 12 2" xfId="3091"/>
    <cellStyle name="Normal 10 14 12 2 2" xfId="3092"/>
    <cellStyle name="Normal 10 14 12 3" xfId="3093"/>
    <cellStyle name="Normal 10 14 13" xfId="3094"/>
    <cellStyle name="Normal 10 14 13 2" xfId="3095"/>
    <cellStyle name="Normal 10 14 14" xfId="3096"/>
    <cellStyle name="Normal 10 14 2" xfId="3097"/>
    <cellStyle name="Normal 10 14 2 2" xfId="3098"/>
    <cellStyle name="Normal 10 14 2 2 2" xfId="3099"/>
    <cellStyle name="Normal 10 14 2 3" xfId="3100"/>
    <cellStyle name="Normal 10 14 3" xfId="3101"/>
    <cellStyle name="Normal 10 14 3 2" xfId="3102"/>
    <cellStyle name="Normal 10 14 3 2 2" xfId="3103"/>
    <cellStyle name="Normal 10 14 3 3" xfId="3104"/>
    <cellStyle name="Normal 10 14 4" xfId="3105"/>
    <cellStyle name="Normal 10 14 4 2" xfId="3106"/>
    <cellStyle name="Normal 10 14 4 2 2" xfId="3107"/>
    <cellStyle name="Normal 10 14 4 3" xfId="3108"/>
    <cellStyle name="Normal 10 14 5" xfId="3109"/>
    <cellStyle name="Normal 10 14 5 2" xfId="3110"/>
    <cellStyle name="Normal 10 14 5 2 2" xfId="3111"/>
    <cellStyle name="Normal 10 14 5 3" xfId="3112"/>
    <cellStyle name="Normal 10 14 6" xfId="3113"/>
    <cellStyle name="Normal 10 14 6 2" xfId="3114"/>
    <cellStyle name="Normal 10 14 6 2 2" xfId="3115"/>
    <cellStyle name="Normal 10 14 6 3" xfId="3116"/>
    <cellStyle name="Normal 10 14 7" xfId="3117"/>
    <cellStyle name="Normal 10 14 7 2" xfId="3118"/>
    <cellStyle name="Normal 10 14 7 2 2" xfId="3119"/>
    <cellStyle name="Normal 10 14 7 3" xfId="3120"/>
    <cellStyle name="Normal 10 14 8" xfId="3121"/>
    <cellStyle name="Normal 10 14 8 2" xfId="3122"/>
    <cellStyle name="Normal 10 14 8 2 2" xfId="3123"/>
    <cellStyle name="Normal 10 14 8 3" xfId="3124"/>
    <cellStyle name="Normal 10 14 9" xfId="3125"/>
    <cellStyle name="Normal 10 14 9 2" xfId="3126"/>
    <cellStyle name="Normal 10 14 9 2 2" xfId="3127"/>
    <cellStyle name="Normal 10 14 9 3" xfId="3128"/>
    <cellStyle name="Normal 10 15" xfId="3129"/>
    <cellStyle name="Normal 10 15 2" xfId="3130"/>
    <cellStyle name="Normal 10 15 2 2" xfId="3131"/>
    <cellStyle name="Normal 10 15 3" xfId="3132"/>
    <cellStyle name="Normal 10 16" xfId="3133"/>
    <cellStyle name="Normal 10 16 2" xfId="3134"/>
    <cellStyle name="Normal 10 16 2 2" xfId="3135"/>
    <cellStyle name="Normal 10 16 3" xfId="3136"/>
    <cellStyle name="Normal 10 17" xfId="3137"/>
    <cellStyle name="Normal 10 17 2" xfId="3138"/>
    <cellStyle name="Normal 10 17 2 2" xfId="3139"/>
    <cellStyle name="Normal 10 17 3" xfId="3140"/>
    <cellStyle name="Normal 10 18" xfId="3141"/>
    <cellStyle name="Normal 10 18 2" xfId="3142"/>
    <cellStyle name="Normal 10 18 2 2" xfId="3143"/>
    <cellStyle name="Normal 10 18 3" xfId="3144"/>
    <cellStyle name="Normal 10 19" xfId="3145"/>
    <cellStyle name="Normal 10 19 2" xfId="3146"/>
    <cellStyle name="Normal 10 19 2 2" xfId="3147"/>
    <cellStyle name="Normal 10 19 3" xfId="3148"/>
    <cellStyle name="Normal 10 2" xfId="3149"/>
    <cellStyle name="Normal 10 2 2" xfId="3150"/>
    <cellStyle name="Normal 10 2 2 2" xfId="3151"/>
    <cellStyle name="Normal 10 2 2 3" xfId="3152"/>
    <cellStyle name="Normal 10 2 3" xfId="3153"/>
    <cellStyle name="Normal 10 2 4" xfId="3154"/>
    <cellStyle name="Normal 10 20" xfId="3155"/>
    <cellStyle name="Normal 10 20 2" xfId="3156"/>
    <cellStyle name="Normal 10 20 2 2" xfId="3157"/>
    <cellStyle name="Normal 10 20 3" xfId="3158"/>
    <cellStyle name="Normal 10 21" xfId="3159"/>
    <cellStyle name="Normal 10 21 2" xfId="3160"/>
    <cellStyle name="Normal 10 21 2 2" xfId="3161"/>
    <cellStyle name="Normal 10 21 3" xfId="3162"/>
    <cellStyle name="Normal 10 21 4" xfId="3163"/>
    <cellStyle name="Normal 10 21 5" xfId="3164"/>
    <cellStyle name="Normal 10 22" xfId="3165"/>
    <cellStyle name="Normal 10 22 2" xfId="3166"/>
    <cellStyle name="Normal 10 22 3" xfId="3167"/>
    <cellStyle name="Normal 10 23" xfId="3168"/>
    <cellStyle name="Normal 10 23 2" xfId="20"/>
    <cellStyle name="Normal 10 23 3" xfId="3169"/>
    <cellStyle name="Normal 10 24" xfId="3170"/>
    <cellStyle name="Normal 10 25" xfId="3171"/>
    <cellStyle name="Normal 10 26" xfId="3172"/>
    <cellStyle name="Normal 10 26 2" xfId="3173"/>
    <cellStyle name="Normal 10 27" xfId="3174"/>
    <cellStyle name="Normal 10 28" xfId="3175"/>
    <cellStyle name="Normal 10 29" xfId="3176"/>
    <cellStyle name="Normal 10 3" xfId="3177"/>
    <cellStyle name="Normal 10 3 2" xfId="3178"/>
    <cellStyle name="Normal 10 3 2 2" xfId="3179"/>
    <cellStyle name="Normal 10 3 2 3" xfId="3180"/>
    <cellStyle name="Normal 10 3 3" xfId="3181"/>
    <cellStyle name="Normal 10 3 4" xfId="3182"/>
    <cellStyle name="Normal 10 30" xfId="3183"/>
    <cellStyle name="Normal 10 31" xfId="3184"/>
    <cellStyle name="Normal 10 32" xfId="3185"/>
    <cellStyle name="Normal 10 33" xfId="3186"/>
    <cellStyle name="Normal 10 34" xfId="3187"/>
    <cellStyle name="Normal 10 35" xfId="3188"/>
    <cellStyle name="Normal 10 36" xfId="3189"/>
    <cellStyle name="Normal 10 37" xfId="3190"/>
    <cellStyle name="Normal 10 38" xfId="3191"/>
    <cellStyle name="Normal 10 39" xfId="3192"/>
    <cellStyle name="Normal 10 4" xfId="3193"/>
    <cellStyle name="Normal 10 4 2" xfId="3194"/>
    <cellStyle name="Normal 10 4 2 2" xfId="3195"/>
    <cellStyle name="Normal 10 4 2 3" xfId="3196"/>
    <cellStyle name="Normal 10 4 3" xfId="3197"/>
    <cellStyle name="Normal 10 4 4" xfId="3198"/>
    <cellStyle name="Normal 10 40" xfId="3199"/>
    <cellStyle name="Normal 10 41" xfId="3200"/>
    <cellStyle name="Normal 10 42" xfId="3201"/>
    <cellStyle name="Normal 10 43" xfId="3202"/>
    <cellStyle name="Normal 10 44" xfId="3203"/>
    <cellStyle name="Normal 10 45" xfId="3204"/>
    <cellStyle name="Normal 10 46" xfId="3205"/>
    <cellStyle name="Normal 10 47" xfId="3206"/>
    <cellStyle name="Normal 10 48" xfId="3207"/>
    <cellStyle name="Normal 10 49" xfId="3208"/>
    <cellStyle name="Normal 10 5" xfId="3209"/>
    <cellStyle name="Normal 10 5 2" xfId="3210"/>
    <cellStyle name="Normal 10 5 2 2" xfId="3211"/>
    <cellStyle name="Normal 10 5 2 3" xfId="3212"/>
    <cellStyle name="Normal 10 5 3" xfId="3213"/>
    <cellStyle name="Normal 10 5 4" xfId="3214"/>
    <cellStyle name="Normal 10 50" xfId="3215"/>
    <cellStyle name="Normal 10 51" xfId="3216"/>
    <cellStyle name="Normal 10 52" xfId="3217"/>
    <cellStyle name="Normal 10 53" xfId="3218"/>
    <cellStyle name="Normal 10 54" xfId="3219"/>
    <cellStyle name="Normal 10 55" xfId="3220"/>
    <cellStyle name="Normal 10 56" xfId="3221"/>
    <cellStyle name="Normal 10 57" xfId="3222"/>
    <cellStyle name="Normal 10 58" xfId="3223"/>
    <cellStyle name="Normal 10 59" xfId="3224"/>
    <cellStyle name="Normal 10 6" xfId="3225"/>
    <cellStyle name="Normal 10 6 2" xfId="3226"/>
    <cellStyle name="Normal 10 6 2 2" xfId="3227"/>
    <cellStyle name="Normal 10 6 2 3" xfId="3228"/>
    <cellStyle name="Normal 10 6 3" xfId="3229"/>
    <cellStyle name="Normal 10 6 4" xfId="3230"/>
    <cellStyle name="Normal 10 60" xfId="3231"/>
    <cellStyle name="Normal 10 61" xfId="3232"/>
    <cellStyle name="Normal 10 62" xfId="3233"/>
    <cellStyle name="Normal 10 63" xfId="3234"/>
    <cellStyle name="Normal 10 64" xfId="3235"/>
    <cellStyle name="Normal 10 65" xfId="3236"/>
    <cellStyle name="Normal 10 66" xfId="3237"/>
    <cellStyle name="Normal 10 67" xfId="3238"/>
    <cellStyle name="Normal 10 68" xfId="3239"/>
    <cellStyle name="Normal 10 69" xfId="3240"/>
    <cellStyle name="Normal 10 7" xfId="3241"/>
    <cellStyle name="Normal 10 7 2" xfId="3242"/>
    <cellStyle name="Normal 10 7 2 2" xfId="3243"/>
    <cellStyle name="Normal 10 7 2 3" xfId="3244"/>
    <cellStyle name="Normal 10 7 3" xfId="3245"/>
    <cellStyle name="Normal 10 7 4" xfId="3246"/>
    <cellStyle name="Normal 10 70" xfId="3247"/>
    <cellStyle name="Normal 10 71" xfId="3248"/>
    <cellStyle name="Normal 10 71 2" xfId="3249"/>
    <cellStyle name="Normal 10 72" xfId="3250"/>
    <cellStyle name="Normal 10 73" xfId="3251"/>
    <cellStyle name="Normal 10 8" xfId="3252"/>
    <cellStyle name="Normal 10 8 2" xfId="3253"/>
    <cellStyle name="Normal 10 8 2 2" xfId="3254"/>
    <cellStyle name="Normal 10 8 2 3" xfId="3255"/>
    <cellStyle name="Normal 10 8 3" xfId="3256"/>
    <cellStyle name="Normal 10 8 4" xfId="3257"/>
    <cellStyle name="Normal 10 9" xfId="3258"/>
    <cellStyle name="Normal 10 9 2" xfId="3259"/>
    <cellStyle name="Normal 10 9 2 2" xfId="3260"/>
    <cellStyle name="Normal 10 9 3" xfId="3261"/>
    <cellStyle name="Normal 10 9 4" xfId="3262"/>
    <cellStyle name="Normal 10 9 5" xfId="3263"/>
    <cellStyle name="Normal 100" xfId="3264"/>
    <cellStyle name="Normal 101" xfId="3265"/>
    <cellStyle name="Normal 102" xfId="3266"/>
    <cellStyle name="Normal 103" xfId="3267"/>
    <cellStyle name="Normal 104" xfId="3268"/>
    <cellStyle name="Normal 105" xfId="3269"/>
    <cellStyle name="Normal 106" xfId="3270"/>
    <cellStyle name="Normal 107" xfId="3271"/>
    <cellStyle name="Normal 108" xfId="3272"/>
    <cellStyle name="Normal 109" xfId="3273"/>
    <cellStyle name="Normal 11" xfId="3274"/>
    <cellStyle name="Normal 11 10" xfId="3275"/>
    <cellStyle name="Normal 11 11" xfId="3276"/>
    <cellStyle name="Normal 11 12" xfId="3277"/>
    <cellStyle name="Normal 11 13" xfId="3278"/>
    <cellStyle name="Normal 11 14" xfId="3279"/>
    <cellStyle name="Normal 11 2" xfId="3280"/>
    <cellStyle name="Normal 11 2 10" xfId="3281"/>
    <cellStyle name="Normal 11 2 2" xfId="3282"/>
    <cellStyle name="Normal 11 2 2 2" xfId="3283"/>
    <cellStyle name="Normal 11 2 2 2 2" xfId="3284"/>
    <cellStyle name="Normal 11 2 2 3" xfId="3285"/>
    <cellStyle name="Normal 11 2 2 4" xfId="3286"/>
    <cellStyle name="Normal 11 2 2 5" xfId="3287"/>
    <cellStyle name="Normal 11 2 2 6" xfId="3288"/>
    <cellStyle name="Normal 11 2 2 7" xfId="3289"/>
    <cellStyle name="Normal 11 2 2 8" xfId="3290"/>
    <cellStyle name="Normal 11 2 2 9" xfId="3291"/>
    <cellStyle name="Normal 11 2 3" xfId="3292"/>
    <cellStyle name="Normal 11 2 4" xfId="3293"/>
    <cellStyle name="Normal 11 2 5" xfId="3294"/>
    <cellStyle name="Normal 11 2 6" xfId="3295"/>
    <cellStyle name="Normal 11 2 7" xfId="3296"/>
    <cellStyle name="Normal 11 2 8" xfId="3297"/>
    <cellStyle name="Normal 11 2 9" xfId="3298"/>
    <cellStyle name="Normal 11 3" xfId="3299"/>
    <cellStyle name="Normal 11 4" xfId="3300"/>
    <cellStyle name="Normal 11 5" xfId="3301"/>
    <cellStyle name="Normal 11 5 2" xfId="3302"/>
    <cellStyle name="Normal 11 6" xfId="3303"/>
    <cellStyle name="Normal 11 6 2" xfId="3304"/>
    <cellStyle name="Normal 11 7" xfId="3305"/>
    <cellStyle name="Normal 11 8" xfId="3306"/>
    <cellStyle name="Normal 11 9" xfId="3307"/>
    <cellStyle name="Normal 110" xfId="3308"/>
    <cellStyle name="Normal 111" xfId="3309"/>
    <cellStyle name="Normal 112" xfId="3310"/>
    <cellStyle name="Normal 113" xfId="3311"/>
    <cellStyle name="Normal 114" xfId="3312"/>
    <cellStyle name="Normal 115" xfId="3313"/>
    <cellStyle name="Normal 116" xfId="3314"/>
    <cellStyle name="Normal 117" xfId="3315"/>
    <cellStyle name="Normal 118" xfId="3316"/>
    <cellStyle name="Normal 119" xfId="3317"/>
    <cellStyle name="Normal 12" xfId="3318"/>
    <cellStyle name="Normal 12 10" xfId="3319"/>
    <cellStyle name="Normal 12 10 2" xfId="9421"/>
    <cellStyle name="Normal 12 11" xfId="3320"/>
    <cellStyle name="Normal 12 12" xfId="3321"/>
    <cellStyle name="Normal 12 13" xfId="3322"/>
    <cellStyle name="Normal 12 14" xfId="3323"/>
    <cellStyle name="Normal 12 15" xfId="3324"/>
    <cellStyle name="Normal 12 16" xfId="3325"/>
    <cellStyle name="Normal 12 17" xfId="3326"/>
    <cellStyle name="Normal 12 18" xfId="3327"/>
    <cellStyle name="Normal 12 19" xfId="3328"/>
    <cellStyle name="Normal 12 2" xfId="3329"/>
    <cellStyle name="Normal 12 2 2" xfId="3330"/>
    <cellStyle name="Normal 12 2 2 2" xfId="3331"/>
    <cellStyle name="Normal 12 2 3" xfId="3332"/>
    <cellStyle name="Normal 12 2 4" xfId="3333"/>
    <cellStyle name="Normal 12 20" xfId="3334"/>
    <cellStyle name="Normal 12 21" xfId="3335"/>
    <cellStyle name="Normal 12 22" xfId="3336"/>
    <cellStyle name="Normal 12 23" xfId="3337"/>
    <cellStyle name="Normal 12 24" xfId="3338"/>
    <cellStyle name="Normal 12 25" xfId="3339"/>
    <cellStyle name="Normal 12 26" xfId="3340"/>
    <cellStyle name="Normal 12 27" xfId="3341"/>
    <cellStyle name="Normal 12 28" xfId="3342"/>
    <cellStyle name="Normal 12 29" xfId="3343"/>
    <cellStyle name="Normal 12 3" xfId="3344"/>
    <cellStyle name="Normal 12 30" xfId="3345"/>
    <cellStyle name="Normal 12 31" xfId="3346"/>
    <cellStyle name="Normal 12 32" xfId="3347"/>
    <cellStyle name="Normal 12 33" xfId="3348"/>
    <cellStyle name="Normal 12 34" xfId="3349"/>
    <cellStyle name="Normal 12 35" xfId="3350"/>
    <cellStyle name="Normal 12 36" xfId="3351"/>
    <cellStyle name="Normal 12 37" xfId="3352"/>
    <cellStyle name="Normal 12 38" xfId="3353"/>
    <cellStyle name="Normal 12 39" xfId="3354"/>
    <cellStyle name="Normal 12 4" xfId="3355"/>
    <cellStyle name="Normal 12 40" xfId="3356"/>
    <cellStyle name="Normal 12 41" xfId="3357"/>
    <cellStyle name="Normal 12 42" xfId="3358"/>
    <cellStyle name="Normal 12 43" xfId="3359"/>
    <cellStyle name="Normal 12 44" xfId="3360"/>
    <cellStyle name="Normal 12 45" xfId="3361"/>
    <cellStyle name="Normal 12 46" xfId="3362"/>
    <cellStyle name="Normal 12 47" xfId="3363"/>
    <cellStyle name="Normal 12 48" xfId="3364"/>
    <cellStyle name="Normal 12 49" xfId="3365"/>
    <cellStyle name="Normal 12 5" xfId="3366"/>
    <cellStyle name="Normal 12 50 2" xfId="9426"/>
    <cellStyle name="Normal 12 6" xfId="3367"/>
    <cellStyle name="Normal 12 7" xfId="3368"/>
    <cellStyle name="Normal 12 8" xfId="3369"/>
    <cellStyle name="Normal 12 9" xfId="3370"/>
    <cellStyle name="Normal 120" xfId="3371"/>
    <cellStyle name="Normal 121" xfId="3372"/>
    <cellStyle name="Normal 122" xfId="3373"/>
    <cellStyle name="Normal 123" xfId="3374"/>
    <cellStyle name="Normal 124" xfId="3375"/>
    <cellStyle name="Normal 125" xfId="3376"/>
    <cellStyle name="Normal 125 2" xfId="3377"/>
    <cellStyle name="Normal 126" xfId="3378"/>
    <cellStyle name="Normal 126 2" xfId="3379"/>
    <cellStyle name="Normal 127" xfId="3380"/>
    <cellStyle name="Normal 127 2" xfId="3381"/>
    <cellStyle name="Normal 128" xfId="3382"/>
    <cellStyle name="Normal 129" xfId="3383"/>
    <cellStyle name="Normal 129 2" xfId="3384"/>
    <cellStyle name="Normal 13" xfId="3385"/>
    <cellStyle name="Normal 13 10" xfId="3386"/>
    <cellStyle name="Normal 13 11" xfId="3387"/>
    <cellStyle name="Normal 13 12" xfId="3388"/>
    <cellStyle name="Normal 13 13" xfId="3389"/>
    <cellStyle name="Normal 13 14" xfId="3390"/>
    <cellStyle name="Normal 13 15" xfId="3391"/>
    <cellStyle name="Normal 13 16" xfId="3392"/>
    <cellStyle name="Normal 13 17" xfId="3393"/>
    <cellStyle name="Normal 13 18" xfId="3394"/>
    <cellStyle name="Normal 13 19" xfId="3395"/>
    <cellStyle name="Normal 13 2" xfId="3396"/>
    <cellStyle name="Normal 13 2 2" xfId="3397"/>
    <cellStyle name="Normal 13 2 2 2" xfId="3398"/>
    <cellStyle name="Normal 13 2 2 3" xfId="3399"/>
    <cellStyle name="Normal 13 2 3" xfId="3400"/>
    <cellStyle name="Normal 13 2 3 2" xfId="3401"/>
    <cellStyle name="Normal 13 2 4" xfId="3402"/>
    <cellStyle name="Normal 13 2 5" xfId="3403"/>
    <cellStyle name="Normal 13 20" xfId="3404"/>
    <cellStyle name="Normal 13 21" xfId="3405"/>
    <cellStyle name="Normal 13 21 2" xfId="3406"/>
    <cellStyle name="Normal 13 22" xfId="3407"/>
    <cellStyle name="Normal 13 3" xfId="3408"/>
    <cellStyle name="Normal 13 3 2" xfId="3409"/>
    <cellStyle name="Normal 13 3 3" xfId="3410"/>
    <cellStyle name="Normal 13 4" xfId="3411"/>
    <cellStyle name="Normal 13 4 2" xfId="3412"/>
    <cellStyle name="Normal 13 4 2 2" xfId="3413"/>
    <cellStyle name="Normal 13 4 3" xfId="3414"/>
    <cellStyle name="Normal 13 5" xfId="3415"/>
    <cellStyle name="Normal 13 5 2" xfId="3416"/>
    <cellStyle name="Normal 13 6" xfId="3417"/>
    <cellStyle name="Normal 13 7" xfId="3418"/>
    <cellStyle name="Normal 13 8" xfId="3419"/>
    <cellStyle name="Normal 13 9" xfId="3420"/>
    <cellStyle name="Normal 130" xfId="3421"/>
    <cellStyle name="Normal 130 2" xfId="3422"/>
    <cellStyle name="Normal 131" xfId="3423"/>
    <cellStyle name="Normal 131 2" xfId="3424"/>
    <cellStyle name="Normal 131 3" xfId="3425"/>
    <cellStyle name="Normal 132" xfId="3426"/>
    <cellStyle name="Normal 132 2" xfId="3427"/>
    <cellStyle name="Normal 133" xfId="3428"/>
    <cellStyle name="Normal 134" xfId="3429"/>
    <cellStyle name="Normal 134 2" xfId="3430"/>
    <cellStyle name="Normal 134 2 2" xfId="3431"/>
    <cellStyle name="Normal 135" xfId="3432"/>
    <cellStyle name="Normal 136" xfId="3433"/>
    <cellStyle name="Normal 137" xfId="3434"/>
    <cellStyle name="Normal 138" xfId="3435"/>
    <cellStyle name="Normal 139" xfId="3436"/>
    <cellStyle name="Normal 139 2" xfId="3437"/>
    <cellStyle name="Normal 14" xfId="3438"/>
    <cellStyle name="Normal 14 10" xfId="3439"/>
    <cellStyle name="Normal 14 10 2" xfId="3440"/>
    <cellStyle name="Normal 14 11" xfId="3441"/>
    <cellStyle name="Normal 14 12" xfId="3442"/>
    <cellStyle name="Normal 14 12 10 2 2 2" xfId="9418"/>
    <cellStyle name="Normal 14 13" xfId="3443"/>
    <cellStyle name="Normal 14 14" xfId="3444"/>
    <cellStyle name="Normal 14 2" xfId="3445"/>
    <cellStyle name="Normal 14 2 2" xfId="3446"/>
    <cellStyle name="Normal 14 2 3" xfId="3447"/>
    <cellStyle name="Normal 14 2 4" xfId="3448"/>
    <cellStyle name="Normal 14 3" xfId="3449"/>
    <cellStyle name="Normal 14 3 2" xfId="3450"/>
    <cellStyle name="Normal 14 3 3" xfId="3451"/>
    <cellStyle name="Normal 14 4" xfId="3452"/>
    <cellStyle name="Normal 14 4 2" xfId="3453"/>
    <cellStyle name="Normal 14 4 2 2" xfId="3454"/>
    <cellStyle name="Normal 14 4 3" xfId="3455"/>
    <cellStyle name="Normal 14 5" xfId="3456"/>
    <cellStyle name="Normal 14 5 2" xfId="3457"/>
    <cellStyle name="Normal 14 5 3" xfId="3458"/>
    <cellStyle name="Normal 14 5 4" xfId="3459"/>
    <cellStyle name="Normal 14 6" xfId="3460"/>
    <cellStyle name="Normal 14 6 2" xfId="3461"/>
    <cellStyle name="Normal 14 7" xfId="3462"/>
    <cellStyle name="Normal 14 7 2" xfId="3463"/>
    <cellStyle name="Normal 14 8" xfId="3464"/>
    <cellStyle name="Normal 14 8 2" xfId="3465"/>
    <cellStyle name="Normal 14 9" xfId="3466"/>
    <cellStyle name="Normal 14 9 2" xfId="3467"/>
    <cellStyle name="Normal 140" xfId="3468"/>
    <cellStyle name="Normal 140 2" xfId="3469"/>
    <cellStyle name="Normal 140 2 2" xfId="3470"/>
    <cellStyle name="Normal 140 3" xfId="3471"/>
    <cellStyle name="Normal 141" xfId="3472"/>
    <cellStyle name="Normal 142" xfId="3473"/>
    <cellStyle name="Normal 143" xfId="3474"/>
    <cellStyle name="Normal 144" xfId="3475"/>
    <cellStyle name="Normal 145" xfId="3476"/>
    <cellStyle name="Normal 146" xfId="3477"/>
    <cellStyle name="Normal 147" xfId="3478"/>
    <cellStyle name="Normal 148" xfId="3479"/>
    <cellStyle name="Normal 149" xfId="3480"/>
    <cellStyle name="Normal 15" xfId="3481"/>
    <cellStyle name="Normal 15 2" xfId="3482"/>
    <cellStyle name="Normal 15 2 2" xfId="3483"/>
    <cellStyle name="Normal 15 2 3" xfId="3484"/>
    <cellStyle name="Normal 15 3" xfId="3485"/>
    <cellStyle name="Normal 15 3 2" xfId="3486"/>
    <cellStyle name="Normal 15 3 3" xfId="3487"/>
    <cellStyle name="Normal 15 4" xfId="3488"/>
    <cellStyle name="Normal 15 4 2" xfId="3489"/>
    <cellStyle name="Normal 15 4 3" xfId="3490"/>
    <cellStyle name="Normal 15 5" xfId="3491"/>
    <cellStyle name="Normal 15 6" xfId="3492"/>
    <cellStyle name="Normal 15 7" xfId="3493"/>
    <cellStyle name="Normal 15 8" xfId="3494"/>
    <cellStyle name="Normal 150" xfId="3495"/>
    <cellStyle name="Normal 151" xfId="3496"/>
    <cellStyle name="Normal 152" xfId="3497"/>
    <cellStyle name="Normal 153" xfId="3498"/>
    <cellStyle name="Normal 154" xfId="3499"/>
    <cellStyle name="Normal 155" xfId="3500"/>
    <cellStyle name="Normal 156" xfId="3501"/>
    <cellStyle name="Normal 157" xfId="3502"/>
    <cellStyle name="Normal 158" xfId="3503"/>
    <cellStyle name="Normal 159" xfId="3504"/>
    <cellStyle name="Normal 16" xfId="3505"/>
    <cellStyle name="Normal 16 2" xfId="3506"/>
    <cellStyle name="Normal 16 2 2" xfId="3507"/>
    <cellStyle name="Normal 16 2 2 2" xfId="3508"/>
    <cellStyle name="Normal 16 2 3" xfId="3509"/>
    <cellStyle name="Normal 16 3" xfId="3510"/>
    <cellStyle name="Normal 16 3 2" xfId="3511"/>
    <cellStyle name="Normal 16 4" xfId="3512"/>
    <cellStyle name="Normal 16 5" xfId="3513"/>
    <cellStyle name="Normal 16 6" xfId="3514"/>
    <cellStyle name="Normal 16 7" xfId="3515"/>
    <cellStyle name="Normal 160" xfId="3516"/>
    <cellStyle name="Normal 161" xfId="3517"/>
    <cellStyle name="Normal 162" xfId="3518"/>
    <cellStyle name="Normal 163" xfId="3519"/>
    <cellStyle name="Normal 164" xfId="3520"/>
    <cellStyle name="Normal 165" xfId="3521"/>
    <cellStyle name="Normal 166" xfId="3522"/>
    <cellStyle name="Normal 167" xfId="3523"/>
    <cellStyle name="Normal 168" xfId="3524"/>
    <cellStyle name="Normal 169" xfId="3525"/>
    <cellStyle name="Normal 17" xfId="3526"/>
    <cellStyle name="Normal 17 2" xfId="3527"/>
    <cellStyle name="Normal 17 2 2" xfId="3528"/>
    <cellStyle name="Normal 17 2 2 2" xfId="3529"/>
    <cellStyle name="Normal 17 2 3" xfId="3530"/>
    <cellStyle name="Normal 17 3" xfId="3531"/>
    <cellStyle name="Normal 17 3 2" xfId="3532"/>
    <cellStyle name="Normal 17 4" xfId="3533"/>
    <cellStyle name="Normal 17 4 2" xfId="3534"/>
    <cellStyle name="Normal 17 4 3" xfId="3535"/>
    <cellStyle name="Normal 170" xfId="3536"/>
    <cellStyle name="Normal 171" xfId="3537"/>
    <cellStyle name="Normal 172" xfId="3538"/>
    <cellStyle name="Normal 173" xfId="3539"/>
    <cellStyle name="Normal 174" xfId="3540"/>
    <cellStyle name="Normal 175" xfId="3541"/>
    <cellStyle name="Normal 176" xfId="3542"/>
    <cellStyle name="Normal 177" xfId="3543"/>
    <cellStyle name="Normal 178" xfId="3544"/>
    <cellStyle name="Normal 179" xfId="3545"/>
    <cellStyle name="Normal 18" xfId="3546"/>
    <cellStyle name="Normal 18 2" xfId="3547"/>
    <cellStyle name="Normal 18 2 2" xfId="3548"/>
    <cellStyle name="Normal 18 2 3" xfId="3549"/>
    <cellStyle name="Normal 18 3" xfId="3550"/>
    <cellStyle name="Normal 18 3 2" xfId="3551"/>
    <cellStyle name="Normal 18 4" xfId="3552"/>
    <cellStyle name="Normal 18 5" xfId="3553"/>
    <cellStyle name="Normal 18 6" xfId="3554"/>
    <cellStyle name="Normal 180" xfId="3555"/>
    <cellStyle name="Normal 181" xfId="3556"/>
    <cellStyle name="Normal 182" xfId="3557"/>
    <cellStyle name="Normal 183" xfId="3558"/>
    <cellStyle name="Normal 184" xfId="3559"/>
    <cellStyle name="Normal 185" xfId="3560"/>
    <cellStyle name="Normal 186" xfId="3561"/>
    <cellStyle name="Normal 187" xfId="3562"/>
    <cellStyle name="Normal 188" xfId="3563"/>
    <cellStyle name="Normal 189" xfId="3564"/>
    <cellStyle name="Normal 19" xfId="3565"/>
    <cellStyle name="Normal 19 2" xfId="3566"/>
    <cellStyle name="Normal 190" xfId="3567"/>
    <cellStyle name="Normal 191" xfId="3568"/>
    <cellStyle name="Normal 192" xfId="3569"/>
    <cellStyle name="Normal 193" xfId="3570"/>
    <cellStyle name="Normal 194" xfId="3571"/>
    <cellStyle name="Normal 194 2" xfId="3572"/>
    <cellStyle name="Normal 195" xfId="3573"/>
    <cellStyle name="Normal 195 2" xfId="9388"/>
    <cellStyle name="Normal 196" xfId="3574"/>
    <cellStyle name="Normal 197" xfId="3575"/>
    <cellStyle name="Normal 198" xfId="3576"/>
    <cellStyle name="Normal 199" xfId="3577"/>
    <cellStyle name="Normal 199 2" xfId="9401"/>
    <cellStyle name="Normal 2" xfId="3"/>
    <cellStyle name="Normal 2 10" xfId="3578"/>
    <cellStyle name="Normal 2 10 2" xfId="3579"/>
    <cellStyle name="Normal 2 10 3" xfId="3580"/>
    <cellStyle name="Normal 2 10 4" xfId="3581"/>
    <cellStyle name="Normal 2 10 4 2" xfId="3582"/>
    <cellStyle name="Normal 2 10 5" xfId="3583"/>
    <cellStyle name="Normal 2 10 5 2" xfId="3584"/>
    <cellStyle name="Normal 2 10 6" xfId="3585"/>
    <cellStyle name="Normal 2 10 7" xfId="3586"/>
    <cellStyle name="Normal 2 10 8" xfId="3587"/>
    <cellStyle name="Normal 2 10 9" xfId="9378"/>
    <cellStyle name="Normal 2 100" xfId="3588"/>
    <cellStyle name="Normal 2 100 2" xfId="3589"/>
    <cellStyle name="Normal 2 101" xfId="3590"/>
    <cellStyle name="Normal 2 101 2" xfId="3591"/>
    <cellStyle name="Normal 2 102" xfId="3592"/>
    <cellStyle name="Normal 2 102 2" xfId="3593"/>
    <cellStyle name="Normal 2 103" xfId="3594"/>
    <cellStyle name="Normal 2 103 2" xfId="3595"/>
    <cellStyle name="Normal 2 104" xfId="3596"/>
    <cellStyle name="Normal 2 105" xfId="3597"/>
    <cellStyle name="Normal 2 105 2" xfId="3598"/>
    <cellStyle name="Normal 2 106" xfId="3599"/>
    <cellStyle name="Normal 2 106 2" xfId="3600"/>
    <cellStyle name="Normal 2 107" xfId="3601"/>
    <cellStyle name="Normal 2 107 2" xfId="3602"/>
    <cellStyle name="Normal 2 108" xfId="3603"/>
    <cellStyle name="Normal 2 108 2" xfId="3604"/>
    <cellStyle name="Normal 2 109" xfId="3605"/>
    <cellStyle name="Normal 2 109 2" xfId="3606"/>
    <cellStyle name="Normal 2 11" xfId="3607"/>
    <cellStyle name="Normal 2 11 2" xfId="3608"/>
    <cellStyle name="Normal 2 11 3" xfId="3609"/>
    <cellStyle name="Normal 2 11 4" xfId="3610"/>
    <cellStyle name="Normal 2 11 4 2" xfId="3611"/>
    <cellStyle name="Normal 2 11 5" xfId="3612"/>
    <cellStyle name="Normal 2 11 6" xfId="3613"/>
    <cellStyle name="Normal 2 110" xfId="3614"/>
    <cellStyle name="Normal 2 110 2" xfId="3615"/>
    <cellStyle name="Normal 2 111" xfId="3616"/>
    <cellStyle name="Normal 2 111 2" xfId="3617"/>
    <cellStyle name="Normal 2 112" xfId="3618"/>
    <cellStyle name="Normal 2 112 2" xfId="3619"/>
    <cellStyle name="Normal 2 113" xfId="3620"/>
    <cellStyle name="Normal 2 113 2" xfId="3621"/>
    <cellStyle name="Normal 2 114" xfId="3622"/>
    <cellStyle name="Normal 2 114 2" xfId="3623"/>
    <cellStyle name="Normal 2 115" xfId="3624"/>
    <cellStyle name="Normal 2 115 2" xfId="3625"/>
    <cellStyle name="Normal 2 116" xfId="3626"/>
    <cellStyle name="Normal 2 116 2" xfId="3627"/>
    <cellStyle name="Normal 2 117" xfId="3628"/>
    <cellStyle name="Normal 2 117 2" xfId="3629"/>
    <cellStyle name="Normal 2 118" xfId="3630"/>
    <cellStyle name="Normal 2 118 2" xfId="3631"/>
    <cellStyle name="Normal 2 119" xfId="3632"/>
    <cellStyle name="Normal 2 119 2" xfId="3633"/>
    <cellStyle name="Normal 2 12" xfId="3634"/>
    <cellStyle name="Normal 2 12 2" xfId="3635"/>
    <cellStyle name="Normal 2 12 2 2" xfId="3636"/>
    <cellStyle name="Normal 2 12 3" xfId="3637"/>
    <cellStyle name="Normal 2 12 4" xfId="3638"/>
    <cellStyle name="Normal 2 120" xfId="3639"/>
    <cellStyle name="Normal 2 120 2" xfId="3640"/>
    <cellStyle name="Normal 2 121" xfId="3641"/>
    <cellStyle name="Normal 2 121 2" xfId="3642"/>
    <cellStyle name="Normal 2 122" xfId="3643"/>
    <cellStyle name="Normal 2 122 2" xfId="3644"/>
    <cellStyle name="Normal 2 123" xfId="3645"/>
    <cellStyle name="Normal 2 123 2" xfId="3646"/>
    <cellStyle name="Normal 2 124" xfId="3647"/>
    <cellStyle name="Normal 2 124 2" xfId="3648"/>
    <cellStyle name="Normal 2 125" xfId="3649"/>
    <cellStyle name="Normal 2 125 2" xfId="3650"/>
    <cellStyle name="Normal 2 126" xfId="3651"/>
    <cellStyle name="Normal 2 126 2" xfId="3652"/>
    <cellStyle name="Normal 2 127" xfId="3653"/>
    <cellStyle name="Normal 2 127 2" xfId="3654"/>
    <cellStyle name="Normal 2 128" xfId="3655"/>
    <cellStyle name="Normal 2 128 2" xfId="3656"/>
    <cellStyle name="Normal 2 129" xfId="3657"/>
    <cellStyle name="Normal 2 129 2" xfId="3658"/>
    <cellStyle name="Normal 2 13" xfId="3659"/>
    <cellStyle name="Normal 2 13 2" xfId="3660"/>
    <cellStyle name="Normal 2 13 2 2" xfId="3661"/>
    <cellStyle name="Normal 2 13 3" xfId="3662"/>
    <cellStyle name="Normal 2 13 4" xfId="3663"/>
    <cellStyle name="Normal 2 130" xfId="3664"/>
    <cellStyle name="Normal 2 130 2" xfId="3665"/>
    <cellStyle name="Normal 2 131" xfId="3666"/>
    <cellStyle name="Normal 2 131 2" xfId="3667"/>
    <cellStyle name="Normal 2 132" xfId="3668"/>
    <cellStyle name="Normal 2 132 2" xfId="3669"/>
    <cellStyle name="Normal 2 133" xfId="3670"/>
    <cellStyle name="Normal 2 133 2" xfId="3671"/>
    <cellStyle name="Normal 2 134" xfId="3672"/>
    <cellStyle name="Normal 2 134 2" xfId="3673"/>
    <cellStyle name="Normal 2 135" xfId="3674"/>
    <cellStyle name="Normal 2 135 2" xfId="3675"/>
    <cellStyle name="Normal 2 136" xfId="3676"/>
    <cellStyle name="Normal 2 136 2" xfId="3677"/>
    <cellStyle name="Normal 2 137" xfId="3678"/>
    <cellStyle name="Normal 2 137 2" xfId="3679"/>
    <cellStyle name="Normal 2 138" xfId="3680"/>
    <cellStyle name="Normal 2 138 2" xfId="3681"/>
    <cellStyle name="Normal 2 139" xfId="3682"/>
    <cellStyle name="Normal 2 139 2" xfId="3683"/>
    <cellStyle name="Normal 2 14" xfId="3684"/>
    <cellStyle name="Normal 2 14 2" xfId="3685"/>
    <cellStyle name="Normal 2 14 2 2" xfId="3686"/>
    <cellStyle name="Normal 2 14 3" xfId="3687"/>
    <cellStyle name="Normal 2 140" xfId="3688"/>
    <cellStyle name="Normal 2 140 2" xfId="3689"/>
    <cellStyle name="Normal 2 141" xfId="3690"/>
    <cellStyle name="Normal 2 142" xfId="21"/>
    <cellStyle name="Normal 2 142 2" xfId="9396"/>
    <cellStyle name="Normal 2 143" xfId="3691"/>
    <cellStyle name="Normal 2 144" xfId="3692"/>
    <cellStyle name="Normal 2 145" xfId="3693"/>
    <cellStyle name="Normal 2 15" xfId="3694"/>
    <cellStyle name="Normal 2 15 2" xfId="3695"/>
    <cellStyle name="Normal 2 15 2 2" xfId="3696"/>
    <cellStyle name="Normal 2 15 3" xfId="3697"/>
    <cellStyle name="Normal 2 16" xfId="3698"/>
    <cellStyle name="Normal 2 16 2" xfId="3699"/>
    <cellStyle name="Normal 2 16 2 2" xfId="3700"/>
    <cellStyle name="Normal 2 16 3" xfId="3701"/>
    <cellStyle name="Normal 2 17" xfId="3702"/>
    <cellStyle name="Normal 2 17 2" xfId="3703"/>
    <cellStyle name="Normal 2 17 2 2" xfId="3704"/>
    <cellStyle name="Normal 2 17 3" xfId="3705"/>
    <cellStyle name="Normal 2 18" xfId="3706"/>
    <cellStyle name="Normal 2 18 2" xfId="3707"/>
    <cellStyle name="Normal 2 18 2 2" xfId="3708"/>
    <cellStyle name="Normal 2 18 3" xfId="3709"/>
    <cellStyle name="Normal 2 19" xfId="3710"/>
    <cellStyle name="Normal 2 19 2" xfId="3711"/>
    <cellStyle name="Normal 2 19 2 2" xfId="3712"/>
    <cellStyle name="Normal 2 19 3" xfId="3713"/>
    <cellStyle name="Normal 2 2" xfId="4"/>
    <cellStyle name="Normal 2 2 10" xfId="3714"/>
    <cellStyle name="Normal 2 2 10 2" xfId="3715"/>
    <cellStyle name="Normal 2 2 10 2 2" xfId="3716"/>
    <cellStyle name="Normal 2 2 10 3" xfId="3717"/>
    <cellStyle name="Normal 2 2 100" xfId="3718"/>
    <cellStyle name="Normal 2 2 100 2" xfId="3719"/>
    <cellStyle name="Normal 2 2 101" xfId="3720"/>
    <cellStyle name="Normal 2 2 101 2" xfId="3721"/>
    <cellStyle name="Normal 2 2 102" xfId="3722"/>
    <cellStyle name="Normal 2 2 102 2" xfId="3723"/>
    <cellStyle name="Normal 2 2 103" xfId="3724"/>
    <cellStyle name="Normal 2 2 103 2" xfId="3725"/>
    <cellStyle name="Normal 2 2 104" xfId="3726"/>
    <cellStyle name="Normal 2 2 104 2" xfId="3727"/>
    <cellStyle name="Normal 2 2 105" xfId="3728"/>
    <cellStyle name="Normal 2 2 105 2" xfId="3729"/>
    <cellStyle name="Normal 2 2 106" xfId="3730"/>
    <cellStyle name="Normal 2 2 106 2" xfId="3731"/>
    <cellStyle name="Normal 2 2 107" xfId="3732"/>
    <cellStyle name="Normal 2 2 107 2" xfId="3733"/>
    <cellStyle name="Normal 2 2 108" xfId="3734"/>
    <cellStyle name="Normal 2 2 108 2" xfId="3735"/>
    <cellStyle name="Normal 2 2 109" xfId="3736"/>
    <cellStyle name="Normal 2 2 109 2" xfId="3737"/>
    <cellStyle name="Normal 2 2 11" xfId="3738"/>
    <cellStyle name="Normal 2 2 11 2" xfId="3739"/>
    <cellStyle name="Normal 2 2 11 2 2" xfId="3740"/>
    <cellStyle name="Normal 2 2 11 3" xfId="3741"/>
    <cellStyle name="Normal 2 2 110" xfId="3742"/>
    <cellStyle name="Normal 2 2 110 2" xfId="3743"/>
    <cellStyle name="Normal 2 2 111" xfId="3744"/>
    <cellStyle name="Normal 2 2 111 2" xfId="3745"/>
    <cellStyle name="Normal 2 2 112" xfId="3746"/>
    <cellStyle name="Normal 2 2 112 2" xfId="3747"/>
    <cellStyle name="Normal 2 2 113" xfId="3748"/>
    <cellStyle name="Normal 2 2 113 2" xfId="3749"/>
    <cellStyle name="Normal 2 2 114" xfId="3750"/>
    <cellStyle name="Normal 2 2 114 2" xfId="3751"/>
    <cellStyle name="Normal 2 2 115" xfId="3752"/>
    <cellStyle name="Normal 2 2 115 2" xfId="3753"/>
    <cellStyle name="Normal 2 2 116" xfId="3754"/>
    <cellStyle name="Normal 2 2 116 2" xfId="3755"/>
    <cellStyle name="Normal 2 2 117" xfId="3756"/>
    <cellStyle name="Normal 2 2 117 2" xfId="3757"/>
    <cellStyle name="Normal 2 2 118" xfId="3758"/>
    <cellStyle name="Normal 2 2 118 2" xfId="3759"/>
    <cellStyle name="Normal 2 2 119" xfId="3760"/>
    <cellStyle name="Normal 2 2 119 2" xfId="3761"/>
    <cellStyle name="Normal 2 2 12" xfId="3762"/>
    <cellStyle name="Normal 2 2 12 2" xfId="3763"/>
    <cellStyle name="Normal 2 2 12 2 2" xfId="3764"/>
    <cellStyle name="Normal 2 2 12 3" xfId="3765"/>
    <cellStyle name="Normal 2 2 120" xfId="3766"/>
    <cellStyle name="Normal 2 2 120 2" xfId="3767"/>
    <cellStyle name="Normal 2 2 121" xfId="3768"/>
    <cellStyle name="Normal 2 2 121 2" xfId="3769"/>
    <cellStyle name="Normal 2 2 122" xfId="3770"/>
    <cellStyle name="Normal 2 2 122 2" xfId="3771"/>
    <cellStyle name="Normal 2 2 123" xfId="3772"/>
    <cellStyle name="Normal 2 2 123 2" xfId="3773"/>
    <cellStyle name="Normal 2 2 124" xfId="3774"/>
    <cellStyle name="Normal 2 2 124 2" xfId="3775"/>
    <cellStyle name="Normal 2 2 125" xfId="3776"/>
    <cellStyle name="Normal 2 2 125 2" xfId="3777"/>
    <cellStyle name="Normal 2 2 126" xfId="3778"/>
    <cellStyle name="Normal 2 2 126 2" xfId="3779"/>
    <cellStyle name="Normal 2 2 127" xfId="3780"/>
    <cellStyle name="Normal 2 2 127 2" xfId="3781"/>
    <cellStyle name="Normal 2 2 128" xfId="3782"/>
    <cellStyle name="Normal 2 2 128 2" xfId="3783"/>
    <cellStyle name="Normal 2 2 129" xfId="3784"/>
    <cellStyle name="Normal 2 2 129 2" xfId="3785"/>
    <cellStyle name="Normal 2 2 13" xfId="3786"/>
    <cellStyle name="Normal 2 2 13 2" xfId="3787"/>
    <cellStyle name="Normal 2 2 13 2 2" xfId="3788"/>
    <cellStyle name="Normal 2 2 13 3" xfId="3789"/>
    <cellStyle name="Normal 2 2 130" xfId="3790"/>
    <cellStyle name="Normal 2 2 130 2" xfId="3791"/>
    <cellStyle name="Normal 2 2 131" xfId="3792"/>
    <cellStyle name="Normal 2 2 131 2" xfId="3793"/>
    <cellStyle name="Normal 2 2 132" xfId="3794"/>
    <cellStyle name="Normal 2 2 132 2" xfId="3795"/>
    <cellStyle name="Normal 2 2 133" xfId="3796"/>
    <cellStyle name="Normal 2 2 133 2" xfId="3797"/>
    <cellStyle name="Normal 2 2 134" xfId="3798"/>
    <cellStyle name="Normal 2 2 134 2" xfId="3799"/>
    <cellStyle name="Normal 2 2 135" xfId="3800"/>
    <cellStyle name="Normal 2 2 135 2" xfId="3801"/>
    <cellStyle name="Normal 2 2 136" xfId="3802"/>
    <cellStyle name="Normal 2 2 136 2" xfId="3803"/>
    <cellStyle name="Normal 2 2 137" xfId="3804"/>
    <cellStyle name="Normal 2 2 137 2" xfId="3805"/>
    <cellStyle name="Normal 2 2 138" xfId="3806"/>
    <cellStyle name="Normal 2 2 138 2" xfId="3807"/>
    <cellStyle name="Normal 2 2 139" xfId="3808"/>
    <cellStyle name="Normal 2 2 139 2" xfId="3809"/>
    <cellStyle name="Normal 2 2 14" xfId="3810"/>
    <cellStyle name="Normal 2 2 14 2" xfId="3811"/>
    <cellStyle name="Normal 2 2 14 2 2" xfId="3812"/>
    <cellStyle name="Normal 2 2 14 3" xfId="3813"/>
    <cellStyle name="Normal 2 2 140" xfId="3814"/>
    <cellStyle name="Normal 2 2 140 2" xfId="3815"/>
    <cellStyle name="Normal 2 2 141" xfId="3816"/>
    <cellStyle name="Normal 2 2 141 2" xfId="3817"/>
    <cellStyle name="Normal 2 2 142" xfId="3818"/>
    <cellStyle name="Normal 2 2 142 2" xfId="3819"/>
    <cellStyle name="Normal 2 2 143" xfId="3820"/>
    <cellStyle name="Normal 2 2 143 2" xfId="3821"/>
    <cellStyle name="Normal 2 2 144" xfId="3822"/>
    <cellStyle name="Normal 2 2 144 2" xfId="3823"/>
    <cellStyle name="Normal 2 2 145" xfId="3824"/>
    <cellStyle name="Normal 2 2 145 2" xfId="3825"/>
    <cellStyle name="Normal 2 2 146" xfId="3826"/>
    <cellStyle name="Normal 2 2 146 2" xfId="3827"/>
    <cellStyle name="Normal 2 2 147" xfId="3828"/>
    <cellStyle name="Normal 2 2 147 2" xfId="3829"/>
    <cellStyle name="Normal 2 2 148" xfId="3830"/>
    <cellStyle name="Normal 2 2 148 2" xfId="3831"/>
    <cellStyle name="Normal 2 2 149" xfId="3832"/>
    <cellStyle name="Normal 2 2 149 2" xfId="3833"/>
    <cellStyle name="Normal 2 2 15" xfId="3834"/>
    <cellStyle name="Normal 2 2 15 2" xfId="3835"/>
    <cellStyle name="Normal 2 2 15 2 2" xfId="3836"/>
    <cellStyle name="Normal 2 2 15 3" xfId="3837"/>
    <cellStyle name="Normal 2 2 150" xfId="3838"/>
    <cellStyle name="Normal 2 2 150 2" xfId="3839"/>
    <cellStyle name="Normal 2 2 151" xfId="3840"/>
    <cellStyle name="Normal 2 2 151 2" xfId="3841"/>
    <cellStyle name="Normal 2 2 152" xfId="3842"/>
    <cellStyle name="Normal 2 2 152 2" xfId="3843"/>
    <cellStyle name="Normal 2 2 153" xfId="3844"/>
    <cellStyle name="Normal 2 2 153 2" xfId="3845"/>
    <cellStyle name="Normal 2 2 154" xfId="3846"/>
    <cellStyle name="Normal 2 2 154 2" xfId="3847"/>
    <cellStyle name="Normal 2 2 155" xfId="3848"/>
    <cellStyle name="Normal 2 2 155 2" xfId="3849"/>
    <cellStyle name="Normal 2 2 155 3" xfId="3850"/>
    <cellStyle name="Normal 2 2 156" xfId="3851"/>
    <cellStyle name="Normal 2 2 157" xfId="3852"/>
    <cellStyle name="Normal 2 2 16" xfId="3853"/>
    <cellStyle name="Normal 2 2 16 2" xfId="3854"/>
    <cellStyle name="Normal 2 2 16 2 2" xfId="3855"/>
    <cellStyle name="Normal 2 2 16 3" xfId="3856"/>
    <cellStyle name="Normal 2 2 17" xfId="3857"/>
    <cellStyle name="Normal 2 2 17 2" xfId="3858"/>
    <cellStyle name="Normal 2 2 17 2 2" xfId="3859"/>
    <cellStyle name="Normal 2 2 17 3" xfId="3860"/>
    <cellStyle name="Normal 2 2 18" xfId="3861"/>
    <cellStyle name="Normal 2 2 18 2" xfId="3862"/>
    <cellStyle name="Normal 2 2 18 2 2" xfId="3863"/>
    <cellStyle name="Normal 2 2 18 3" xfId="3864"/>
    <cellStyle name="Normal 2 2 19" xfId="3865"/>
    <cellStyle name="Normal 2 2 19 2" xfId="3866"/>
    <cellStyle name="Normal 2 2 19 2 2" xfId="3867"/>
    <cellStyle name="Normal 2 2 19 3" xfId="3868"/>
    <cellStyle name="Normal 2 2 2" xfId="3869"/>
    <cellStyle name="Normal 2 2 2 10" xfId="3870"/>
    <cellStyle name="Normal 2 2 2 10 2" xfId="3871"/>
    <cellStyle name="Normal 2 2 2 10 3" xfId="3872"/>
    <cellStyle name="Normal 2 2 2 100" xfId="3873"/>
    <cellStyle name="Normal 2 2 2 101" xfId="3874"/>
    <cellStyle name="Normal 2 2 2 102" xfId="3875"/>
    <cellStyle name="Normal 2 2 2 103" xfId="3876"/>
    <cellStyle name="Normal 2 2 2 104" xfId="3877"/>
    <cellStyle name="Normal 2 2 2 105" xfId="3878"/>
    <cellStyle name="Normal 2 2 2 106" xfId="3879"/>
    <cellStyle name="Normal 2 2 2 107" xfId="3880"/>
    <cellStyle name="Normal 2 2 2 108" xfId="3881"/>
    <cellStyle name="Normal 2 2 2 109" xfId="3882"/>
    <cellStyle name="Normal 2 2 2 11" xfId="3883"/>
    <cellStyle name="Normal 2 2 2 11 2" xfId="3884"/>
    <cellStyle name="Normal 2 2 2 110" xfId="3885"/>
    <cellStyle name="Normal 2 2 2 111" xfId="3886"/>
    <cellStyle name="Normal 2 2 2 112" xfId="3887"/>
    <cellStyle name="Normal 2 2 2 113" xfId="3888"/>
    <cellStyle name="Normal 2 2 2 114" xfId="3889"/>
    <cellStyle name="Normal 2 2 2 115" xfId="3890"/>
    <cellStyle name="Normal 2 2 2 116" xfId="3891"/>
    <cellStyle name="Normal 2 2 2 117" xfId="3892"/>
    <cellStyle name="Normal 2 2 2 118" xfId="3893"/>
    <cellStyle name="Normal 2 2 2 119" xfId="3894"/>
    <cellStyle name="Normal 2 2 2 12" xfId="3895"/>
    <cellStyle name="Normal 2 2 2 12 2" xfId="3896"/>
    <cellStyle name="Normal 2 2 2 120" xfId="3897"/>
    <cellStyle name="Normal 2 2 2 121" xfId="3898"/>
    <cellStyle name="Normal 2 2 2 122" xfId="3899"/>
    <cellStyle name="Normal 2 2 2 123" xfId="3900"/>
    <cellStyle name="Normal 2 2 2 124" xfId="3901"/>
    <cellStyle name="Normal 2 2 2 125" xfId="3902"/>
    <cellStyle name="Normal 2 2 2 126" xfId="3903"/>
    <cellStyle name="Normal 2 2 2 127" xfId="3904"/>
    <cellStyle name="Normal 2 2 2 128" xfId="3905"/>
    <cellStyle name="Normal 2 2 2 129" xfId="3906"/>
    <cellStyle name="Normal 2 2 2 13" xfId="3907"/>
    <cellStyle name="Normal 2 2 2 13 2" xfId="3908"/>
    <cellStyle name="Normal 2 2 2 130" xfId="3909"/>
    <cellStyle name="Normal 2 2 2 131" xfId="3910"/>
    <cellStyle name="Normal 2 2 2 132" xfId="3911"/>
    <cellStyle name="Normal 2 2 2 133" xfId="3912"/>
    <cellStyle name="Normal 2 2 2 134" xfId="3913"/>
    <cellStyle name="Normal 2 2 2 135" xfId="3914"/>
    <cellStyle name="Normal 2 2 2 136" xfId="3915"/>
    <cellStyle name="Normal 2 2 2 137" xfId="3916"/>
    <cellStyle name="Normal 2 2 2 138" xfId="3917"/>
    <cellStyle name="Normal 2 2 2 139" xfId="3918"/>
    <cellStyle name="Normal 2 2 2 14" xfId="3919"/>
    <cellStyle name="Normal 2 2 2 14 2" xfId="3920"/>
    <cellStyle name="Normal 2 2 2 140" xfId="3921"/>
    <cellStyle name="Normal 2 2 2 141" xfId="3922"/>
    <cellStyle name="Normal 2 2 2 142" xfId="3923"/>
    <cellStyle name="Normal 2 2 2 143" xfId="3924"/>
    <cellStyle name="Normal 2 2 2 144" xfId="3925"/>
    <cellStyle name="Normal 2 2 2 145" xfId="3926"/>
    <cellStyle name="Normal 2 2 2 146" xfId="3927"/>
    <cellStyle name="Normal 2 2 2 147" xfId="3928"/>
    <cellStyle name="Normal 2 2 2 147 2" xfId="3929"/>
    <cellStyle name="Normal 2 2 2 148" xfId="3930"/>
    <cellStyle name="Normal 2 2 2 148 2" xfId="3931"/>
    <cellStyle name="Normal 2 2 2 149" xfId="3932"/>
    <cellStyle name="Normal 2 2 2 149 2" xfId="3933"/>
    <cellStyle name="Normal 2 2 2 15" xfId="3934"/>
    <cellStyle name="Normal 2 2 2 15 2" xfId="3935"/>
    <cellStyle name="Normal 2 2 2 150" xfId="3936"/>
    <cellStyle name="Normal 2 2 2 151" xfId="3937"/>
    <cellStyle name="Normal 2 2 2 152" xfId="3938"/>
    <cellStyle name="Normal 2 2 2 16" xfId="3939"/>
    <cellStyle name="Normal 2 2 2 16 2" xfId="3940"/>
    <cellStyle name="Normal 2 2 2 17" xfId="3941"/>
    <cellStyle name="Normal 2 2 2 17 2" xfId="3942"/>
    <cellStyle name="Normal 2 2 2 18" xfId="3943"/>
    <cellStyle name="Normal 2 2 2 18 2" xfId="3944"/>
    <cellStyle name="Normal 2 2 2 19" xfId="3945"/>
    <cellStyle name="Normal 2 2 2 19 2" xfId="3946"/>
    <cellStyle name="Normal 2 2 2 2" xfId="3947"/>
    <cellStyle name="Normal 2 2 2 2 10" xfId="3948"/>
    <cellStyle name="Normal 2 2 2 2 10 2" xfId="3949"/>
    <cellStyle name="Normal 2 2 2 2 10 2 2" xfId="3950"/>
    <cellStyle name="Normal 2 2 2 2 10 3" xfId="3951"/>
    <cellStyle name="Normal 2 2 2 2 100" xfId="3952"/>
    <cellStyle name="Normal 2 2 2 2 100 2" xfId="3953"/>
    <cellStyle name="Normal 2 2 2 2 101" xfId="3954"/>
    <cellStyle name="Normal 2 2 2 2 101 2" xfId="3955"/>
    <cellStyle name="Normal 2 2 2 2 102" xfId="3956"/>
    <cellStyle name="Normal 2 2 2 2 102 2" xfId="3957"/>
    <cellStyle name="Normal 2 2 2 2 103" xfId="3958"/>
    <cellStyle name="Normal 2 2 2 2 103 2" xfId="3959"/>
    <cellStyle name="Normal 2 2 2 2 104" xfId="3960"/>
    <cellStyle name="Normal 2 2 2 2 104 2" xfId="3961"/>
    <cellStyle name="Normal 2 2 2 2 105" xfId="3962"/>
    <cellStyle name="Normal 2 2 2 2 105 2" xfId="3963"/>
    <cellStyle name="Normal 2 2 2 2 106" xfId="3964"/>
    <cellStyle name="Normal 2 2 2 2 106 2" xfId="3965"/>
    <cellStyle name="Normal 2 2 2 2 107" xfId="3966"/>
    <cellStyle name="Normal 2 2 2 2 107 2" xfId="3967"/>
    <cellStyle name="Normal 2 2 2 2 108" xfId="3968"/>
    <cellStyle name="Normal 2 2 2 2 108 2" xfId="3969"/>
    <cellStyle name="Normal 2 2 2 2 109" xfId="3970"/>
    <cellStyle name="Normal 2 2 2 2 109 2" xfId="3971"/>
    <cellStyle name="Normal 2 2 2 2 11" xfId="3972"/>
    <cellStyle name="Normal 2 2 2 2 11 2" xfId="3973"/>
    <cellStyle name="Normal 2 2 2 2 11 2 2" xfId="3974"/>
    <cellStyle name="Normal 2 2 2 2 11 3" xfId="3975"/>
    <cellStyle name="Normal 2 2 2 2 110" xfId="3976"/>
    <cellStyle name="Normal 2 2 2 2 110 2" xfId="3977"/>
    <cellStyle name="Normal 2 2 2 2 111" xfId="3978"/>
    <cellStyle name="Normal 2 2 2 2 111 2" xfId="3979"/>
    <cellStyle name="Normal 2 2 2 2 112" xfId="3980"/>
    <cellStyle name="Normal 2 2 2 2 112 2" xfId="3981"/>
    <cellStyle name="Normal 2 2 2 2 113" xfId="3982"/>
    <cellStyle name="Normal 2 2 2 2 113 2" xfId="3983"/>
    <cellStyle name="Normal 2 2 2 2 114" xfId="3984"/>
    <cellStyle name="Normal 2 2 2 2 114 2" xfId="3985"/>
    <cellStyle name="Normal 2 2 2 2 115" xfId="3986"/>
    <cellStyle name="Normal 2 2 2 2 115 2" xfId="3987"/>
    <cellStyle name="Normal 2 2 2 2 116" xfId="3988"/>
    <cellStyle name="Normal 2 2 2 2 116 2" xfId="3989"/>
    <cellStyle name="Normal 2 2 2 2 117" xfId="3990"/>
    <cellStyle name="Normal 2 2 2 2 117 2" xfId="3991"/>
    <cellStyle name="Normal 2 2 2 2 118" xfId="3992"/>
    <cellStyle name="Normal 2 2 2 2 118 2" xfId="3993"/>
    <cellStyle name="Normal 2 2 2 2 119" xfId="3994"/>
    <cellStyle name="Normal 2 2 2 2 119 2" xfId="3995"/>
    <cellStyle name="Normal 2 2 2 2 12" xfId="3996"/>
    <cellStyle name="Normal 2 2 2 2 12 2" xfId="3997"/>
    <cellStyle name="Normal 2 2 2 2 12 2 2" xfId="3998"/>
    <cellStyle name="Normal 2 2 2 2 12 3" xfId="3999"/>
    <cellStyle name="Normal 2 2 2 2 120" xfId="4000"/>
    <cellStyle name="Normal 2 2 2 2 120 2" xfId="4001"/>
    <cellStyle name="Normal 2 2 2 2 121" xfId="4002"/>
    <cellStyle name="Normal 2 2 2 2 121 2" xfId="4003"/>
    <cellStyle name="Normal 2 2 2 2 122" xfId="4004"/>
    <cellStyle name="Normal 2 2 2 2 122 2" xfId="4005"/>
    <cellStyle name="Normal 2 2 2 2 123" xfId="4006"/>
    <cellStyle name="Normal 2 2 2 2 123 2" xfId="4007"/>
    <cellStyle name="Normal 2 2 2 2 124" xfId="4008"/>
    <cellStyle name="Normal 2 2 2 2 124 2" xfId="4009"/>
    <cellStyle name="Normal 2 2 2 2 125" xfId="4010"/>
    <cellStyle name="Normal 2 2 2 2 125 2" xfId="4011"/>
    <cellStyle name="Normal 2 2 2 2 126" xfId="4012"/>
    <cellStyle name="Normal 2 2 2 2 126 2" xfId="4013"/>
    <cellStyle name="Normal 2 2 2 2 127" xfId="4014"/>
    <cellStyle name="Normal 2 2 2 2 127 2" xfId="4015"/>
    <cellStyle name="Normal 2 2 2 2 128" xfId="4016"/>
    <cellStyle name="Normal 2 2 2 2 128 2" xfId="4017"/>
    <cellStyle name="Normal 2 2 2 2 129" xfId="4018"/>
    <cellStyle name="Normal 2 2 2 2 129 2" xfId="4019"/>
    <cellStyle name="Normal 2 2 2 2 13" xfId="4020"/>
    <cellStyle name="Normal 2 2 2 2 13 2" xfId="4021"/>
    <cellStyle name="Normal 2 2 2 2 13 2 2" xfId="4022"/>
    <cellStyle name="Normal 2 2 2 2 13 3" xfId="4023"/>
    <cellStyle name="Normal 2 2 2 2 130" xfId="4024"/>
    <cellStyle name="Normal 2 2 2 2 130 2" xfId="4025"/>
    <cellStyle name="Normal 2 2 2 2 131" xfId="4026"/>
    <cellStyle name="Normal 2 2 2 2 131 2" xfId="4027"/>
    <cellStyle name="Normal 2 2 2 2 132" xfId="4028"/>
    <cellStyle name="Normal 2 2 2 2 132 2" xfId="4029"/>
    <cellStyle name="Normal 2 2 2 2 133" xfId="4030"/>
    <cellStyle name="Normal 2 2 2 2 133 2" xfId="4031"/>
    <cellStyle name="Normal 2 2 2 2 134" xfId="4032"/>
    <cellStyle name="Normal 2 2 2 2 134 2" xfId="4033"/>
    <cellStyle name="Normal 2 2 2 2 135" xfId="4034"/>
    <cellStyle name="Normal 2 2 2 2 135 2" xfId="4035"/>
    <cellStyle name="Normal 2 2 2 2 136" xfId="4036"/>
    <cellStyle name="Normal 2 2 2 2 136 2" xfId="4037"/>
    <cellStyle name="Normal 2 2 2 2 137" xfId="4038"/>
    <cellStyle name="Normal 2 2 2 2 137 2" xfId="4039"/>
    <cellStyle name="Normal 2 2 2 2 138" xfId="4040"/>
    <cellStyle name="Normal 2 2 2 2 138 2" xfId="4041"/>
    <cellStyle name="Normal 2 2 2 2 139" xfId="4042"/>
    <cellStyle name="Normal 2 2 2 2 139 2" xfId="4043"/>
    <cellStyle name="Normal 2 2 2 2 14" xfId="4044"/>
    <cellStyle name="Normal 2 2 2 2 14 2" xfId="4045"/>
    <cellStyle name="Normal 2 2 2 2 14 2 2" xfId="4046"/>
    <cellStyle name="Normal 2 2 2 2 14 3" xfId="4047"/>
    <cellStyle name="Normal 2 2 2 2 140" xfId="4048"/>
    <cellStyle name="Normal 2 2 2 2 140 2" xfId="4049"/>
    <cellStyle name="Normal 2 2 2 2 141" xfId="4050"/>
    <cellStyle name="Normal 2 2 2 2 141 2" xfId="4051"/>
    <cellStyle name="Normal 2 2 2 2 142" xfId="4052"/>
    <cellStyle name="Normal 2 2 2 2 142 2" xfId="4053"/>
    <cellStyle name="Normal 2 2 2 2 143" xfId="4054"/>
    <cellStyle name="Normal 2 2 2 2 143 2" xfId="4055"/>
    <cellStyle name="Normal 2 2 2 2 144" xfId="4056"/>
    <cellStyle name="Normal 2 2 2 2 145" xfId="4057"/>
    <cellStyle name="Normal 2 2 2 2 146" xfId="4058"/>
    <cellStyle name="Normal 2 2 2 2 147" xfId="4059"/>
    <cellStyle name="Normal 2 2 2 2 15" xfId="4060"/>
    <cellStyle name="Normal 2 2 2 2 15 2" xfId="4061"/>
    <cellStyle name="Normal 2 2 2 2 15 2 2" xfId="4062"/>
    <cellStyle name="Normal 2 2 2 2 15 3" xfId="4063"/>
    <cellStyle name="Normal 2 2 2 2 16" xfId="4064"/>
    <cellStyle name="Normal 2 2 2 2 16 2" xfId="4065"/>
    <cellStyle name="Normal 2 2 2 2 16 2 2" xfId="4066"/>
    <cellStyle name="Normal 2 2 2 2 16 3" xfId="4067"/>
    <cellStyle name="Normal 2 2 2 2 17" xfId="4068"/>
    <cellStyle name="Normal 2 2 2 2 17 2" xfId="4069"/>
    <cellStyle name="Normal 2 2 2 2 17 2 2" xfId="4070"/>
    <cellStyle name="Normal 2 2 2 2 17 3" xfId="4071"/>
    <cellStyle name="Normal 2 2 2 2 18" xfId="4072"/>
    <cellStyle name="Normal 2 2 2 2 18 2" xfId="4073"/>
    <cellStyle name="Normal 2 2 2 2 18 2 2" xfId="4074"/>
    <cellStyle name="Normal 2 2 2 2 18 3" xfId="4075"/>
    <cellStyle name="Normal 2 2 2 2 19" xfId="4076"/>
    <cellStyle name="Normal 2 2 2 2 19 2" xfId="4077"/>
    <cellStyle name="Normal 2 2 2 2 19 2 2" xfId="4078"/>
    <cellStyle name="Normal 2 2 2 2 19 3" xfId="4079"/>
    <cellStyle name="Normal 2 2 2 2 2" xfId="4080"/>
    <cellStyle name="Normal 2 2 2 2 2 2" xfId="4081"/>
    <cellStyle name="Normal 2 2 2 2 2 2 2" xfId="4082"/>
    <cellStyle name="Normal 2 2 2 2 2 2 3" xfId="4083"/>
    <cellStyle name="Normal 2 2 2 2 2 3" xfId="4084"/>
    <cellStyle name="Normal 2 2 2 2 2 3 2" xfId="4085"/>
    <cellStyle name="Normal 2 2 2 2 2 4" xfId="4086"/>
    <cellStyle name="Normal 2 2 2 2 2 5" xfId="4087"/>
    <cellStyle name="Normal 2 2 2 2 2 6" xfId="4088"/>
    <cellStyle name="Normal 2 2 2 2 2 7" xfId="4089"/>
    <cellStyle name="Normal 2 2 2 2 20" xfId="4090"/>
    <cellStyle name="Normal 2 2 2 2 20 2" xfId="4091"/>
    <cellStyle name="Normal 2 2 2 2 20 2 2" xfId="4092"/>
    <cellStyle name="Normal 2 2 2 2 20 3" xfId="4093"/>
    <cellStyle name="Normal 2 2 2 2 21" xfId="4094"/>
    <cellStyle name="Normal 2 2 2 2 21 2" xfId="4095"/>
    <cellStyle name="Normal 2 2 2 2 21 2 2" xfId="4096"/>
    <cellStyle name="Normal 2 2 2 2 21 3" xfId="4097"/>
    <cellStyle name="Normal 2 2 2 2 22" xfId="4098"/>
    <cellStyle name="Normal 2 2 2 2 22 2" xfId="4099"/>
    <cellStyle name="Normal 2 2 2 2 22 2 2" xfId="4100"/>
    <cellStyle name="Normal 2 2 2 2 22 3" xfId="4101"/>
    <cellStyle name="Normal 2 2 2 2 23" xfId="4102"/>
    <cellStyle name="Normal 2 2 2 2 23 2" xfId="4103"/>
    <cellStyle name="Normal 2 2 2 2 23 2 2" xfId="4104"/>
    <cellStyle name="Normal 2 2 2 2 23 3" xfId="4105"/>
    <cellStyle name="Normal 2 2 2 2 24" xfId="4106"/>
    <cellStyle name="Normal 2 2 2 2 24 2" xfId="4107"/>
    <cellStyle name="Normal 2 2 2 2 24 2 2" xfId="4108"/>
    <cellStyle name="Normal 2 2 2 2 24 3" xfId="4109"/>
    <cellStyle name="Normal 2 2 2 2 25" xfId="4110"/>
    <cellStyle name="Normal 2 2 2 2 25 2" xfId="4111"/>
    <cellStyle name="Normal 2 2 2 2 25 2 2" xfId="4112"/>
    <cellStyle name="Normal 2 2 2 2 25 3" xfId="4113"/>
    <cellStyle name="Normal 2 2 2 2 26" xfId="4114"/>
    <cellStyle name="Normal 2 2 2 2 26 2" xfId="4115"/>
    <cellStyle name="Normal 2 2 2 2 26 2 2" xfId="4116"/>
    <cellStyle name="Normal 2 2 2 2 26 3" xfId="4117"/>
    <cellStyle name="Normal 2 2 2 2 27" xfId="4118"/>
    <cellStyle name="Normal 2 2 2 2 27 2" xfId="4119"/>
    <cellStyle name="Normal 2 2 2 2 27 2 2" xfId="4120"/>
    <cellStyle name="Normal 2 2 2 2 27 3" xfId="4121"/>
    <cellStyle name="Normal 2 2 2 2 28" xfId="4122"/>
    <cellStyle name="Normal 2 2 2 2 28 2" xfId="4123"/>
    <cellStyle name="Normal 2 2 2 2 28 2 2" xfId="4124"/>
    <cellStyle name="Normal 2 2 2 2 28 3" xfId="4125"/>
    <cellStyle name="Normal 2 2 2 2 29" xfId="4126"/>
    <cellStyle name="Normal 2 2 2 2 29 2" xfId="4127"/>
    <cellStyle name="Normal 2 2 2 2 29 2 2" xfId="4128"/>
    <cellStyle name="Normal 2 2 2 2 29 3" xfId="4129"/>
    <cellStyle name="Normal 2 2 2 2 3" xfId="4130"/>
    <cellStyle name="Normal 2 2 2 2 3 10" xfId="4131"/>
    <cellStyle name="Normal 2 2 2 2 3 11" xfId="4132"/>
    <cellStyle name="Normal 2 2 2 2 3 2" xfId="4133"/>
    <cellStyle name="Normal 2 2 2 2 3 2 2" xfId="4134"/>
    <cellStyle name="Normal 2 2 2 2 3 2 3" xfId="4135"/>
    <cellStyle name="Normal 2 2 2 2 3 3" xfId="4136"/>
    <cellStyle name="Normal 2 2 2 2 3 4" xfId="4137"/>
    <cellStyle name="Normal 2 2 2 2 3 5" xfId="4138"/>
    <cellStyle name="Normal 2 2 2 2 3 6" xfId="4139"/>
    <cellStyle name="Normal 2 2 2 2 3 7" xfId="4140"/>
    <cellStyle name="Normal 2 2 2 2 3 8" xfId="4141"/>
    <cellStyle name="Normal 2 2 2 2 3 9" xfId="4142"/>
    <cellStyle name="Normal 2 2 2 2 30" xfId="4143"/>
    <cellStyle name="Normal 2 2 2 2 30 2" xfId="4144"/>
    <cellStyle name="Normal 2 2 2 2 30 2 2" xfId="4145"/>
    <cellStyle name="Normal 2 2 2 2 30 3" xfId="4146"/>
    <cellStyle name="Normal 2 2 2 2 31" xfId="4147"/>
    <cellStyle name="Normal 2 2 2 2 31 2" xfId="4148"/>
    <cellStyle name="Normal 2 2 2 2 31 2 2" xfId="4149"/>
    <cellStyle name="Normal 2 2 2 2 31 3" xfId="4150"/>
    <cellStyle name="Normal 2 2 2 2 32" xfId="4151"/>
    <cellStyle name="Normal 2 2 2 2 32 2" xfId="4152"/>
    <cellStyle name="Normal 2 2 2 2 32 2 2" xfId="4153"/>
    <cellStyle name="Normal 2 2 2 2 32 3" xfId="4154"/>
    <cellStyle name="Normal 2 2 2 2 33" xfId="4155"/>
    <cellStyle name="Normal 2 2 2 2 33 2" xfId="4156"/>
    <cellStyle name="Normal 2 2 2 2 33 2 2" xfId="4157"/>
    <cellStyle name="Normal 2 2 2 2 33 3" xfId="4158"/>
    <cellStyle name="Normal 2 2 2 2 34" xfId="4159"/>
    <cellStyle name="Normal 2 2 2 2 34 2" xfId="4160"/>
    <cellStyle name="Normal 2 2 2 2 34 2 2" xfId="4161"/>
    <cellStyle name="Normal 2 2 2 2 34 3" xfId="4162"/>
    <cellStyle name="Normal 2 2 2 2 35" xfId="4163"/>
    <cellStyle name="Normal 2 2 2 2 35 2" xfId="4164"/>
    <cellStyle name="Normal 2 2 2 2 35 2 2" xfId="4165"/>
    <cellStyle name="Normal 2 2 2 2 35 3" xfId="4166"/>
    <cellStyle name="Normal 2 2 2 2 36" xfId="4167"/>
    <cellStyle name="Normal 2 2 2 2 36 2" xfId="4168"/>
    <cellStyle name="Normal 2 2 2 2 36 2 2" xfId="4169"/>
    <cellStyle name="Normal 2 2 2 2 36 3" xfId="4170"/>
    <cellStyle name="Normal 2 2 2 2 37" xfId="4171"/>
    <cellStyle name="Normal 2 2 2 2 37 2" xfId="4172"/>
    <cellStyle name="Normal 2 2 2 2 37 2 2" xfId="4173"/>
    <cellStyle name="Normal 2 2 2 2 37 3" xfId="4174"/>
    <cellStyle name="Normal 2 2 2 2 38" xfId="4175"/>
    <cellStyle name="Normal 2 2 2 2 38 2" xfId="4176"/>
    <cellStyle name="Normal 2 2 2 2 38 2 2" xfId="4177"/>
    <cellStyle name="Normal 2 2 2 2 38 3" xfId="4178"/>
    <cellStyle name="Normal 2 2 2 2 39" xfId="4179"/>
    <cellStyle name="Normal 2 2 2 2 39 2" xfId="4180"/>
    <cellStyle name="Normal 2 2 2 2 39 2 2" xfId="4181"/>
    <cellStyle name="Normal 2 2 2 2 39 3" xfId="4182"/>
    <cellStyle name="Normal 2 2 2 2 4" xfId="4183"/>
    <cellStyle name="Normal 2 2 2 2 4 2" xfId="4184"/>
    <cellStyle name="Normal 2 2 2 2 4 2 2" xfId="4185"/>
    <cellStyle name="Normal 2 2 2 2 4 3" xfId="4186"/>
    <cellStyle name="Normal 2 2 2 2 40" xfId="4187"/>
    <cellStyle name="Normal 2 2 2 2 40 2" xfId="4188"/>
    <cellStyle name="Normal 2 2 2 2 40 2 2" xfId="4189"/>
    <cellStyle name="Normal 2 2 2 2 40 3" xfId="4190"/>
    <cellStyle name="Normal 2 2 2 2 41" xfId="4191"/>
    <cellStyle name="Normal 2 2 2 2 41 2" xfId="4192"/>
    <cellStyle name="Normal 2 2 2 2 41 2 2" xfId="4193"/>
    <cellStyle name="Normal 2 2 2 2 41 3" xfId="4194"/>
    <cellStyle name="Normal 2 2 2 2 42" xfId="4195"/>
    <cellStyle name="Normal 2 2 2 2 42 2" xfId="4196"/>
    <cellStyle name="Normal 2 2 2 2 42 2 2" xfId="4197"/>
    <cellStyle name="Normal 2 2 2 2 42 3" xfId="4198"/>
    <cellStyle name="Normal 2 2 2 2 43" xfId="4199"/>
    <cellStyle name="Normal 2 2 2 2 43 2" xfId="4200"/>
    <cellStyle name="Normal 2 2 2 2 43 2 2" xfId="4201"/>
    <cellStyle name="Normal 2 2 2 2 43 3" xfId="4202"/>
    <cellStyle name="Normal 2 2 2 2 44" xfId="4203"/>
    <cellStyle name="Normal 2 2 2 2 44 2" xfId="4204"/>
    <cellStyle name="Normal 2 2 2 2 44 2 2" xfId="4205"/>
    <cellStyle name="Normal 2 2 2 2 44 3" xfId="4206"/>
    <cellStyle name="Normal 2 2 2 2 45" xfId="4207"/>
    <cellStyle name="Normal 2 2 2 2 45 2" xfId="4208"/>
    <cellStyle name="Normal 2 2 2 2 45 2 2" xfId="4209"/>
    <cellStyle name="Normal 2 2 2 2 45 3" xfId="4210"/>
    <cellStyle name="Normal 2 2 2 2 46" xfId="4211"/>
    <cellStyle name="Normal 2 2 2 2 46 2" xfId="4212"/>
    <cellStyle name="Normal 2 2 2 2 46 2 2" xfId="4213"/>
    <cellStyle name="Normal 2 2 2 2 46 3" xfId="4214"/>
    <cellStyle name="Normal 2 2 2 2 47" xfId="4215"/>
    <cellStyle name="Normal 2 2 2 2 47 2" xfId="4216"/>
    <cellStyle name="Normal 2 2 2 2 47 2 2" xfId="4217"/>
    <cellStyle name="Normal 2 2 2 2 47 3" xfId="4218"/>
    <cellStyle name="Normal 2 2 2 2 48" xfId="4219"/>
    <cellStyle name="Normal 2 2 2 2 48 2" xfId="4220"/>
    <cellStyle name="Normal 2 2 2 2 48 2 2" xfId="4221"/>
    <cellStyle name="Normal 2 2 2 2 48 3" xfId="4222"/>
    <cellStyle name="Normal 2 2 2 2 49" xfId="4223"/>
    <cellStyle name="Normal 2 2 2 2 49 2" xfId="4224"/>
    <cellStyle name="Normal 2 2 2 2 49 2 2" xfId="4225"/>
    <cellStyle name="Normal 2 2 2 2 49 3" xfId="4226"/>
    <cellStyle name="Normal 2 2 2 2 5" xfId="4227"/>
    <cellStyle name="Normal 2 2 2 2 5 2" xfId="4228"/>
    <cellStyle name="Normal 2 2 2 2 5 2 2" xfId="4229"/>
    <cellStyle name="Normal 2 2 2 2 5 3" xfId="4230"/>
    <cellStyle name="Normal 2 2 2 2 50" xfId="4231"/>
    <cellStyle name="Normal 2 2 2 2 50 2" xfId="4232"/>
    <cellStyle name="Normal 2 2 2 2 50 2 2" xfId="4233"/>
    <cellStyle name="Normal 2 2 2 2 50 3" xfId="4234"/>
    <cellStyle name="Normal 2 2 2 2 51" xfId="4235"/>
    <cellStyle name="Normal 2 2 2 2 51 2" xfId="4236"/>
    <cellStyle name="Normal 2 2 2 2 51 2 2" xfId="4237"/>
    <cellStyle name="Normal 2 2 2 2 51 3" xfId="4238"/>
    <cellStyle name="Normal 2 2 2 2 52" xfId="4239"/>
    <cellStyle name="Normal 2 2 2 2 52 2" xfId="4240"/>
    <cellStyle name="Normal 2 2 2 2 52 2 2" xfId="4241"/>
    <cellStyle name="Normal 2 2 2 2 52 3" xfId="4242"/>
    <cellStyle name="Normal 2 2 2 2 53" xfId="4243"/>
    <cellStyle name="Normal 2 2 2 2 53 2" xfId="4244"/>
    <cellStyle name="Normal 2 2 2 2 53 2 2" xfId="4245"/>
    <cellStyle name="Normal 2 2 2 2 53 3" xfId="4246"/>
    <cellStyle name="Normal 2 2 2 2 54" xfId="4247"/>
    <cellStyle name="Normal 2 2 2 2 54 2" xfId="4248"/>
    <cellStyle name="Normal 2 2 2 2 54 2 2" xfId="4249"/>
    <cellStyle name="Normal 2 2 2 2 54 3" xfId="4250"/>
    <cellStyle name="Normal 2 2 2 2 55" xfId="4251"/>
    <cellStyle name="Normal 2 2 2 2 55 2" xfId="4252"/>
    <cellStyle name="Normal 2 2 2 2 55 2 2" xfId="4253"/>
    <cellStyle name="Normal 2 2 2 2 55 3" xfId="4254"/>
    <cellStyle name="Normal 2 2 2 2 56" xfId="4255"/>
    <cellStyle name="Normal 2 2 2 2 56 2" xfId="4256"/>
    <cellStyle name="Normal 2 2 2 2 56 2 2" xfId="4257"/>
    <cellStyle name="Normal 2 2 2 2 56 3" xfId="4258"/>
    <cellStyle name="Normal 2 2 2 2 57" xfId="4259"/>
    <cellStyle name="Normal 2 2 2 2 57 2" xfId="4260"/>
    <cellStyle name="Normal 2 2 2 2 57 2 2" xfId="4261"/>
    <cellStyle name="Normal 2 2 2 2 57 3" xfId="4262"/>
    <cellStyle name="Normal 2 2 2 2 58" xfId="4263"/>
    <cellStyle name="Normal 2 2 2 2 58 2" xfId="4264"/>
    <cellStyle name="Normal 2 2 2 2 58 2 2" xfId="4265"/>
    <cellStyle name="Normal 2 2 2 2 58 3" xfId="4266"/>
    <cellStyle name="Normal 2 2 2 2 59" xfId="4267"/>
    <cellStyle name="Normal 2 2 2 2 59 2" xfId="4268"/>
    <cellStyle name="Normal 2 2 2 2 59 2 2" xfId="4269"/>
    <cellStyle name="Normal 2 2 2 2 59 3" xfId="4270"/>
    <cellStyle name="Normal 2 2 2 2 6" xfId="4271"/>
    <cellStyle name="Normal 2 2 2 2 6 2" xfId="4272"/>
    <cellStyle name="Normal 2 2 2 2 6 2 2" xfId="4273"/>
    <cellStyle name="Normal 2 2 2 2 6 3" xfId="4274"/>
    <cellStyle name="Normal 2 2 2 2 60" xfId="4275"/>
    <cellStyle name="Normal 2 2 2 2 60 2" xfId="4276"/>
    <cellStyle name="Normal 2 2 2 2 60 2 2" xfId="4277"/>
    <cellStyle name="Normal 2 2 2 2 60 3" xfId="4278"/>
    <cellStyle name="Normal 2 2 2 2 61" xfId="4279"/>
    <cellStyle name="Normal 2 2 2 2 61 2" xfId="4280"/>
    <cellStyle name="Normal 2 2 2 2 61 2 2" xfId="4281"/>
    <cellStyle name="Normal 2 2 2 2 61 3" xfId="4282"/>
    <cellStyle name="Normal 2 2 2 2 62" xfId="4283"/>
    <cellStyle name="Normal 2 2 2 2 62 2" xfId="4284"/>
    <cellStyle name="Normal 2 2 2 2 63" xfId="4285"/>
    <cellStyle name="Normal 2 2 2 2 63 2" xfId="4286"/>
    <cellStyle name="Normal 2 2 2 2 63 3" xfId="4287"/>
    <cellStyle name="Normal 2 2 2 2 64" xfId="4288"/>
    <cellStyle name="Normal 2 2 2 2 64 2" xfId="4289"/>
    <cellStyle name="Normal 2 2 2 2 65" xfId="4290"/>
    <cellStyle name="Normal 2 2 2 2 65 2" xfId="4291"/>
    <cellStyle name="Normal 2 2 2 2 66" xfId="4292"/>
    <cellStyle name="Normal 2 2 2 2 66 2" xfId="4293"/>
    <cellStyle name="Normal 2 2 2 2 67" xfId="4294"/>
    <cellStyle name="Normal 2 2 2 2 67 2" xfId="4295"/>
    <cellStyle name="Normal 2 2 2 2 68" xfId="4296"/>
    <cellStyle name="Normal 2 2 2 2 68 2" xfId="4297"/>
    <cellStyle name="Normal 2 2 2 2 69" xfId="4298"/>
    <cellStyle name="Normal 2 2 2 2 69 2" xfId="4299"/>
    <cellStyle name="Normal 2 2 2 2 7" xfId="4300"/>
    <cellStyle name="Normal 2 2 2 2 7 2" xfId="4301"/>
    <cellStyle name="Normal 2 2 2 2 7 2 2" xfId="4302"/>
    <cellStyle name="Normal 2 2 2 2 7 3" xfId="4303"/>
    <cellStyle name="Normal 2 2 2 2 70" xfId="4304"/>
    <cellStyle name="Normal 2 2 2 2 70 2" xfId="4305"/>
    <cellStyle name="Normal 2 2 2 2 71" xfId="4306"/>
    <cellStyle name="Normal 2 2 2 2 71 2" xfId="4307"/>
    <cellStyle name="Normal 2 2 2 2 72" xfId="4308"/>
    <cellStyle name="Normal 2 2 2 2 72 2" xfId="4309"/>
    <cellStyle name="Normal 2 2 2 2 73" xfId="4310"/>
    <cellStyle name="Normal 2 2 2 2 73 2" xfId="4311"/>
    <cellStyle name="Normal 2 2 2 2 74" xfId="4312"/>
    <cellStyle name="Normal 2 2 2 2 74 2" xfId="4313"/>
    <cellStyle name="Normal 2 2 2 2 75" xfId="4314"/>
    <cellStyle name="Normal 2 2 2 2 75 2" xfId="4315"/>
    <cellStyle name="Normal 2 2 2 2 76" xfId="4316"/>
    <cellStyle name="Normal 2 2 2 2 76 2" xfId="4317"/>
    <cellStyle name="Normal 2 2 2 2 77" xfId="4318"/>
    <cellStyle name="Normal 2 2 2 2 77 2" xfId="4319"/>
    <cellStyle name="Normal 2 2 2 2 78" xfId="4320"/>
    <cellStyle name="Normal 2 2 2 2 78 2" xfId="4321"/>
    <cellStyle name="Normal 2 2 2 2 79" xfId="4322"/>
    <cellStyle name="Normal 2 2 2 2 79 2" xfId="4323"/>
    <cellStyle name="Normal 2 2 2 2 8" xfId="4324"/>
    <cellStyle name="Normal 2 2 2 2 8 2" xfId="4325"/>
    <cellStyle name="Normal 2 2 2 2 8 2 2" xfId="4326"/>
    <cellStyle name="Normal 2 2 2 2 8 3" xfId="4327"/>
    <cellStyle name="Normal 2 2 2 2 80" xfId="4328"/>
    <cellStyle name="Normal 2 2 2 2 80 2" xfId="4329"/>
    <cellStyle name="Normal 2 2 2 2 81" xfId="4330"/>
    <cellStyle name="Normal 2 2 2 2 81 2" xfId="4331"/>
    <cellStyle name="Normal 2 2 2 2 82" xfId="4332"/>
    <cellStyle name="Normal 2 2 2 2 82 2" xfId="4333"/>
    <cellStyle name="Normal 2 2 2 2 83" xfId="4334"/>
    <cellStyle name="Normal 2 2 2 2 83 2" xfId="4335"/>
    <cellStyle name="Normal 2 2 2 2 84" xfId="4336"/>
    <cellStyle name="Normal 2 2 2 2 84 2" xfId="4337"/>
    <cellStyle name="Normal 2 2 2 2 85" xfId="4338"/>
    <cellStyle name="Normal 2 2 2 2 85 2" xfId="4339"/>
    <cellStyle name="Normal 2 2 2 2 86" xfId="4340"/>
    <cellStyle name="Normal 2 2 2 2 86 2" xfId="4341"/>
    <cellStyle name="Normal 2 2 2 2 87" xfId="4342"/>
    <cellStyle name="Normal 2 2 2 2 87 2" xfId="4343"/>
    <cellStyle name="Normal 2 2 2 2 88" xfId="4344"/>
    <cellStyle name="Normal 2 2 2 2 88 2" xfId="4345"/>
    <cellStyle name="Normal 2 2 2 2 89" xfId="4346"/>
    <cellStyle name="Normal 2 2 2 2 89 2" xfId="4347"/>
    <cellStyle name="Normal 2 2 2 2 9" xfId="4348"/>
    <cellStyle name="Normal 2 2 2 2 9 2" xfId="4349"/>
    <cellStyle name="Normal 2 2 2 2 9 2 2" xfId="4350"/>
    <cellStyle name="Normal 2 2 2 2 9 3" xfId="4351"/>
    <cellStyle name="Normal 2 2 2 2 90" xfId="4352"/>
    <cellStyle name="Normal 2 2 2 2 90 2" xfId="4353"/>
    <cellStyle name="Normal 2 2 2 2 91" xfId="4354"/>
    <cellStyle name="Normal 2 2 2 2 91 2" xfId="4355"/>
    <cellStyle name="Normal 2 2 2 2 92" xfId="4356"/>
    <cellStyle name="Normal 2 2 2 2 92 2" xfId="4357"/>
    <cellStyle name="Normal 2 2 2 2 92 3" xfId="4358"/>
    <cellStyle name="Normal 2 2 2 2 93" xfId="4359"/>
    <cellStyle name="Normal 2 2 2 2 93 2" xfId="4360"/>
    <cellStyle name="Normal 2 2 2 2 94" xfId="4361"/>
    <cellStyle name="Normal 2 2 2 2 94 2" xfId="4362"/>
    <cellStyle name="Normal 2 2 2 2 95" xfId="4363"/>
    <cellStyle name="Normal 2 2 2 2 95 2" xfId="4364"/>
    <cellStyle name="Normal 2 2 2 2 96" xfId="4365"/>
    <cellStyle name="Normal 2 2 2 2 96 2" xfId="4366"/>
    <cellStyle name="Normal 2 2 2 2 97" xfId="4367"/>
    <cellStyle name="Normal 2 2 2 2 97 2" xfId="4368"/>
    <cellStyle name="Normal 2 2 2 2 98" xfId="4369"/>
    <cellStyle name="Normal 2 2 2 2 98 2" xfId="4370"/>
    <cellStyle name="Normal 2 2 2 2 99" xfId="4371"/>
    <cellStyle name="Normal 2 2 2 2 99 2" xfId="4372"/>
    <cellStyle name="Normal 2 2 2 20" xfId="4373"/>
    <cellStyle name="Normal 2 2 2 20 2" xfId="4374"/>
    <cellStyle name="Normal 2 2 2 21" xfId="4375"/>
    <cellStyle name="Normal 2 2 2 21 2" xfId="4376"/>
    <cellStyle name="Normal 2 2 2 22" xfId="4377"/>
    <cellStyle name="Normal 2 2 2 22 2" xfId="4378"/>
    <cellStyle name="Normal 2 2 2 23" xfId="4379"/>
    <cellStyle name="Normal 2 2 2 23 2" xfId="4380"/>
    <cellStyle name="Normal 2 2 2 24" xfId="4381"/>
    <cellStyle name="Normal 2 2 2 24 2" xfId="4382"/>
    <cellStyle name="Normal 2 2 2 25" xfId="4383"/>
    <cellStyle name="Normal 2 2 2 25 2" xfId="4384"/>
    <cellStyle name="Normal 2 2 2 26" xfId="4385"/>
    <cellStyle name="Normal 2 2 2 26 2" xfId="4386"/>
    <cellStyle name="Normal 2 2 2 27" xfId="4387"/>
    <cellStyle name="Normal 2 2 2 27 2" xfId="4388"/>
    <cellStyle name="Normal 2 2 2 28" xfId="4389"/>
    <cellStyle name="Normal 2 2 2 28 2" xfId="4390"/>
    <cellStyle name="Normal 2 2 2 29" xfId="4391"/>
    <cellStyle name="Normal 2 2 2 29 2" xfId="4392"/>
    <cellStyle name="Normal 2 2 2 3" xfId="4393"/>
    <cellStyle name="Normal 2 2 2 3 2" xfId="4394"/>
    <cellStyle name="Normal 2 2 2 3 2 2" xfId="4395"/>
    <cellStyle name="Normal 2 2 2 3 2 3" xfId="4396"/>
    <cellStyle name="Normal 2 2 2 3 3" xfId="4397"/>
    <cellStyle name="Normal 2 2 2 3 3 2" xfId="4398"/>
    <cellStyle name="Normal 2 2 2 3 4" xfId="4399"/>
    <cellStyle name="Normal 2 2 2 3 5" xfId="4400"/>
    <cellStyle name="Normal 2 2 2 3 6" xfId="4401"/>
    <cellStyle name="Normal 2 2 2 3 7" xfId="4402"/>
    <cellStyle name="Normal 2 2 2 30" xfId="4403"/>
    <cellStyle name="Normal 2 2 2 30 2" xfId="4404"/>
    <cellStyle name="Normal 2 2 2 31" xfId="4405"/>
    <cellStyle name="Normal 2 2 2 31 2" xfId="4406"/>
    <cellStyle name="Normal 2 2 2 32" xfId="4407"/>
    <cellStyle name="Normal 2 2 2 32 2" xfId="4408"/>
    <cellStyle name="Normal 2 2 2 33" xfId="4409"/>
    <cellStyle name="Normal 2 2 2 33 2" xfId="4410"/>
    <cellStyle name="Normal 2 2 2 34" xfId="4411"/>
    <cellStyle name="Normal 2 2 2 34 2" xfId="4412"/>
    <cellStyle name="Normal 2 2 2 35" xfId="4413"/>
    <cellStyle name="Normal 2 2 2 35 2" xfId="4414"/>
    <cellStyle name="Normal 2 2 2 36" xfId="4415"/>
    <cellStyle name="Normal 2 2 2 36 2" xfId="4416"/>
    <cellStyle name="Normal 2 2 2 37" xfId="4417"/>
    <cellStyle name="Normal 2 2 2 37 2" xfId="4418"/>
    <cellStyle name="Normal 2 2 2 38" xfId="4419"/>
    <cellStyle name="Normal 2 2 2 38 2" xfId="4420"/>
    <cellStyle name="Normal 2 2 2 39" xfId="4421"/>
    <cellStyle name="Normal 2 2 2 39 2" xfId="4422"/>
    <cellStyle name="Normal 2 2 2 4" xfId="4423"/>
    <cellStyle name="Normal 2 2 2 4 2" xfId="4424"/>
    <cellStyle name="Normal 2 2 2 4 2 2" xfId="4425"/>
    <cellStyle name="Normal 2 2 2 4 2 3" xfId="4426"/>
    <cellStyle name="Normal 2 2 2 4 3" xfId="4427"/>
    <cellStyle name="Normal 2 2 2 4 3 2" xfId="4428"/>
    <cellStyle name="Normal 2 2 2 4 4" xfId="4429"/>
    <cellStyle name="Normal 2 2 2 4 5" xfId="4430"/>
    <cellStyle name="Normal 2 2 2 4 6" xfId="4431"/>
    <cellStyle name="Normal 2 2 2 4 7" xfId="4432"/>
    <cellStyle name="Normal 2 2 2 40" xfId="4433"/>
    <cellStyle name="Normal 2 2 2 40 2" xfId="4434"/>
    <cellStyle name="Normal 2 2 2 41" xfId="4435"/>
    <cellStyle name="Normal 2 2 2 41 2" xfId="4436"/>
    <cellStyle name="Normal 2 2 2 42" xfId="4437"/>
    <cellStyle name="Normal 2 2 2 42 2" xfId="4438"/>
    <cellStyle name="Normal 2 2 2 43" xfId="4439"/>
    <cellStyle name="Normal 2 2 2 43 2" xfId="4440"/>
    <cellStyle name="Normal 2 2 2 44" xfId="4441"/>
    <cellStyle name="Normal 2 2 2 44 2" xfId="4442"/>
    <cellStyle name="Normal 2 2 2 45" xfId="4443"/>
    <cellStyle name="Normal 2 2 2 45 2" xfId="4444"/>
    <cellStyle name="Normal 2 2 2 46" xfId="4445"/>
    <cellStyle name="Normal 2 2 2 46 2" xfId="4446"/>
    <cellStyle name="Normal 2 2 2 47" xfId="4447"/>
    <cellStyle name="Normal 2 2 2 47 2" xfId="4448"/>
    <cellStyle name="Normal 2 2 2 48" xfId="4449"/>
    <cellStyle name="Normal 2 2 2 48 2" xfId="4450"/>
    <cellStyle name="Normal 2 2 2 49" xfId="4451"/>
    <cellStyle name="Normal 2 2 2 49 2" xfId="4452"/>
    <cellStyle name="Normal 2 2 2 5" xfId="4453"/>
    <cellStyle name="Normal 2 2 2 5 10" xfId="4454"/>
    <cellStyle name="Normal 2 2 2 5 10 2" xfId="4455"/>
    <cellStyle name="Normal 2 2 2 5 11" xfId="4456"/>
    <cellStyle name="Normal 2 2 2 5 11 2" xfId="4457"/>
    <cellStyle name="Normal 2 2 2 5 12" xfId="4458"/>
    <cellStyle name="Normal 2 2 2 5 12 2" xfId="4459"/>
    <cellStyle name="Normal 2 2 2 5 13" xfId="4460"/>
    <cellStyle name="Normal 2 2 2 5 13 2" xfId="4461"/>
    <cellStyle name="Normal 2 2 2 5 14" xfId="4462"/>
    <cellStyle name="Normal 2 2 2 5 14 2" xfId="4463"/>
    <cellStyle name="Normal 2 2 2 5 15" xfId="4464"/>
    <cellStyle name="Normal 2 2 2 5 15 2" xfId="4465"/>
    <cellStyle name="Normal 2 2 2 5 16" xfId="4466"/>
    <cellStyle name="Normal 2 2 2 5 16 2" xfId="4467"/>
    <cellStyle name="Normal 2 2 2 5 17" xfId="4468"/>
    <cellStyle name="Normal 2 2 2 5 17 2" xfId="4469"/>
    <cellStyle name="Normal 2 2 2 5 18" xfId="4470"/>
    <cellStyle name="Normal 2 2 2 5 18 2" xfId="4471"/>
    <cellStyle name="Normal 2 2 2 5 19" xfId="4472"/>
    <cellStyle name="Normal 2 2 2 5 19 2" xfId="4473"/>
    <cellStyle name="Normal 2 2 2 5 2" xfId="4474"/>
    <cellStyle name="Normal 2 2 2 5 2 2" xfId="4475"/>
    <cellStyle name="Normal 2 2 2 5 2 2 2" xfId="4476"/>
    <cellStyle name="Normal 2 2 2 5 2 2 2 2" xfId="4477"/>
    <cellStyle name="Normal 2 2 2 5 2 2 3" xfId="4478"/>
    <cellStyle name="Normal 2 2 2 5 2 3" xfId="4479"/>
    <cellStyle name="Normal 2 2 2 5 2 3 2" xfId="4480"/>
    <cellStyle name="Normal 2 2 2 5 2 3 2 2" xfId="4481"/>
    <cellStyle name="Normal 2 2 2 5 2 3 3" xfId="4482"/>
    <cellStyle name="Normal 2 2 2 5 2 4" xfId="4483"/>
    <cellStyle name="Normal 2 2 2 5 2 4 2" xfId="4484"/>
    <cellStyle name="Normal 2 2 2 5 2 4 2 2" xfId="4485"/>
    <cellStyle name="Normal 2 2 2 5 2 4 3" xfId="4486"/>
    <cellStyle name="Normal 2 2 2 5 2 5" xfId="4487"/>
    <cellStyle name="Normal 2 2 2 5 2 5 2" xfId="4488"/>
    <cellStyle name="Normal 2 2 2 5 2 5 2 2" xfId="4489"/>
    <cellStyle name="Normal 2 2 2 5 2 5 3" xfId="4490"/>
    <cellStyle name="Normal 2 2 2 5 2 6" xfId="4491"/>
    <cellStyle name="Normal 2 2 2 5 2 6 2" xfId="4492"/>
    <cellStyle name="Normal 2 2 2 5 2 6 3" xfId="4493"/>
    <cellStyle name="Normal 2 2 2 5 2 7" xfId="4494"/>
    <cellStyle name="Normal 2 2 2 5 2 7 2" xfId="4495"/>
    <cellStyle name="Normal 2 2 2 5 2 8" xfId="4496"/>
    <cellStyle name="Normal 2 2 2 5 2 9" xfId="4497"/>
    <cellStyle name="Normal 2 2 2 5 20" xfId="4498"/>
    <cellStyle name="Normal 2 2 2 5 20 2" xfId="4499"/>
    <cellStyle name="Normal 2 2 2 5 21" xfId="4500"/>
    <cellStyle name="Normal 2 2 2 5 21 2" xfId="4501"/>
    <cellStyle name="Normal 2 2 2 5 22" xfId="4502"/>
    <cellStyle name="Normal 2 2 2 5 22 2" xfId="4503"/>
    <cellStyle name="Normal 2 2 2 5 23" xfId="4504"/>
    <cellStyle name="Normal 2 2 2 5 23 2" xfId="4505"/>
    <cellStyle name="Normal 2 2 2 5 24" xfId="4506"/>
    <cellStyle name="Normal 2 2 2 5 24 2" xfId="4507"/>
    <cellStyle name="Normal 2 2 2 5 25" xfId="4508"/>
    <cellStyle name="Normal 2 2 2 5 25 2" xfId="4509"/>
    <cellStyle name="Normal 2 2 2 5 26" xfId="4510"/>
    <cellStyle name="Normal 2 2 2 5 26 2" xfId="4511"/>
    <cellStyle name="Normal 2 2 2 5 27" xfId="4512"/>
    <cellStyle name="Normal 2 2 2 5 27 2" xfId="4513"/>
    <cellStyle name="Normal 2 2 2 5 28" xfId="4514"/>
    <cellStyle name="Normal 2 2 2 5 28 2" xfId="4515"/>
    <cellStyle name="Normal 2 2 2 5 29" xfId="4516"/>
    <cellStyle name="Normal 2 2 2 5 29 2" xfId="4517"/>
    <cellStyle name="Normal 2 2 2 5 3" xfId="4518"/>
    <cellStyle name="Normal 2 2 2 5 3 2" xfId="4519"/>
    <cellStyle name="Normal 2 2 2 5 30" xfId="4520"/>
    <cellStyle name="Normal 2 2 2 5 30 2" xfId="4521"/>
    <cellStyle name="Normal 2 2 2 5 31" xfId="4522"/>
    <cellStyle name="Normal 2 2 2 5 31 2" xfId="4523"/>
    <cellStyle name="Normal 2 2 2 5 32" xfId="4524"/>
    <cellStyle name="Normal 2 2 2 5 32 2" xfId="4525"/>
    <cellStyle name="Normal 2 2 2 5 33" xfId="4526"/>
    <cellStyle name="Normal 2 2 2 5 33 2" xfId="4527"/>
    <cellStyle name="Normal 2 2 2 5 34" xfId="4528"/>
    <cellStyle name="Normal 2 2 2 5 34 2" xfId="4529"/>
    <cellStyle name="Normal 2 2 2 5 35" xfId="4530"/>
    <cellStyle name="Normal 2 2 2 5 35 2" xfId="4531"/>
    <cellStyle name="Normal 2 2 2 5 36" xfId="4532"/>
    <cellStyle name="Normal 2 2 2 5 36 2" xfId="4533"/>
    <cellStyle name="Normal 2 2 2 5 37" xfId="4534"/>
    <cellStyle name="Normal 2 2 2 5 37 2" xfId="4535"/>
    <cellStyle name="Normal 2 2 2 5 38" xfId="4536"/>
    <cellStyle name="Normal 2 2 2 5 38 2" xfId="4537"/>
    <cellStyle name="Normal 2 2 2 5 39" xfId="4538"/>
    <cellStyle name="Normal 2 2 2 5 39 2" xfId="4539"/>
    <cellStyle name="Normal 2 2 2 5 4" xfId="4540"/>
    <cellStyle name="Normal 2 2 2 5 4 2" xfId="4541"/>
    <cellStyle name="Normal 2 2 2 5 40" xfId="4542"/>
    <cellStyle name="Normal 2 2 2 5 40 2" xfId="4543"/>
    <cellStyle name="Normal 2 2 2 5 41" xfId="4544"/>
    <cellStyle name="Normal 2 2 2 5 41 2" xfId="4545"/>
    <cellStyle name="Normal 2 2 2 5 42" xfId="4546"/>
    <cellStyle name="Normal 2 2 2 5 43" xfId="4547"/>
    <cellStyle name="Normal 2 2 2 5 44" xfId="4548"/>
    <cellStyle name="Normal 2 2 2 5 45" xfId="4549"/>
    <cellStyle name="Normal 2 2 2 5 5" xfId="4550"/>
    <cellStyle name="Normal 2 2 2 5 5 2" xfId="4551"/>
    <cellStyle name="Normal 2 2 2 5 6" xfId="4552"/>
    <cellStyle name="Normal 2 2 2 5 6 2" xfId="4553"/>
    <cellStyle name="Normal 2 2 2 5 6 3" xfId="4554"/>
    <cellStyle name="Normal 2 2 2 5 7" xfId="4555"/>
    <cellStyle name="Normal 2 2 2 5 7 2" xfId="4556"/>
    <cellStyle name="Normal 2 2 2 5 8" xfId="4557"/>
    <cellStyle name="Normal 2 2 2 5 8 2" xfId="4558"/>
    <cellStyle name="Normal 2 2 2 5 8 3" xfId="4559"/>
    <cellStyle name="Normal 2 2 2 5 9" xfId="4560"/>
    <cellStyle name="Normal 2 2 2 5 9 2" xfId="4561"/>
    <cellStyle name="Normal 2 2 2 50" xfId="4562"/>
    <cellStyle name="Normal 2 2 2 50 2" xfId="4563"/>
    <cellStyle name="Normal 2 2 2 51" xfId="4564"/>
    <cellStyle name="Normal 2 2 2 51 2" xfId="4565"/>
    <cellStyle name="Normal 2 2 2 52" xfId="4566"/>
    <cellStyle name="Normal 2 2 2 52 2" xfId="4567"/>
    <cellStyle name="Normal 2 2 2 53" xfId="4568"/>
    <cellStyle name="Normal 2 2 2 53 2" xfId="4569"/>
    <cellStyle name="Normal 2 2 2 54" xfId="4570"/>
    <cellStyle name="Normal 2 2 2 54 2" xfId="4571"/>
    <cellStyle name="Normal 2 2 2 55" xfId="4572"/>
    <cellStyle name="Normal 2 2 2 55 2" xfId="4573"/>
    <cellStyle name="Normal 2 2 2 56" xfId="4574"/>
    <cellStyle name="Normal 2 2 2 56 2" xfId="4575"/>
    <cellStyle name="Normal 2 2 2 57" xfId="4576"/>
    <cellStyle name="Normal 2 2 2 57 2" xfId="4577"/>
    <cellStyle name="Normal 2 2 2 58" xfId="4578"/>
    <cellStyle name="Normal 2 2 2 58 2" xfId="4579"/>
    <cellStyle name="Normal 2 2 2 59" xfId="4580"/>
    <cellStyle name="Normal 2 2 2 59 2" xfId="4581"/>
    <cellStyle name="Normal 2 2 2 6" xfId="4582"/>
    <cellStyle name="Normal 2 2 2 6 10" xfId="4583"/>
    <cellStyle name="Normal 2 2 2 6 10 2" xfId="4584"/>
    <cellStyle name="Normal 2 2 2 6 11" xfId="4585"/>
    <cellStyle name="Normal 2 2 2 6 11 2" xfId="4586"/>
    <cellStyle name="Normal 2 2 2 6 12" xfId="4587"/>
    <cellStyle name="Normal 2 2 2 6 12 2" xfId="4588"/>
    <cellStyle name="Normal 2 2 2 6 13" xfId="4589"/>
    <cellStyle name="Normal 2 2 2 6 13 2" xfId="4590"/>
    <cellStyle name="Normal 2 2 2 6 14" xfId="4591"/>
    <cellStyle name="Normal 2 2 2 6 14 2" xfId="4592"/>
    <cellStyle name="Normal 2 2 2 6 15" xfId="4593"/>
    <cellStyle name="Normal 2 2 2 6 15 2" xfId="4594"/>
    <cellStyle name="Normal 2 2 2 6 16" xfId="4595"/>
    <cellStyle name="Normal 2 2 2 6 16 2" xfId="4596"/>
    <cellStyle name="Normal 2 2 2 6 17" xfId="4597"/>
    <cellStyle name="Normal 2 2 2 6 17 2" xfId="4598"/>
    <cellStyle name="Normal 2 2 2 6 18" xfId="4599"/>
    <cellStyle name="Normal 2 2 2 6 18 2" xfId="4600"/>
    <cellStyle name="Normal 2 2 2 6 19" xfId="4601"/>
    <cellStyle name="Normal 2 2 2 6 19 2" xfId="4602"/>
    <cellStyle name="Normal 2 2 2 6 2" xfId="4603"/>
    <cellStyle name="Normal 2 2 2 6 2 2" xfId="4604"/>
    <cellStyle name="Normal 2 2 2 6 2 3" xfId="4605"/>
    <cellStyle name="Normal 2 2 2 6 20" xfId="4606"/>
    <cellStyle name="Normal 2 2 2 6 20 2" xfId="4607"/>
    <cellStyle name="Normal 2 2 2 6 21" xfId="4608"/>
    <cellStyle name="Normal 2 2 2 6 21 2" xfId="4609"/>
    <cellStyle name="Normal 2 2 2 6 22" xfId="4610"/>
    <cellStyle name="Normal 2 2 2 6 23" xfId="4611"/>
    <cellStyle name="Normal 2 2 2 6 24" xfId="4612"/>
    <cellStyle name="Normal 2 2 2 6 25" xfId="4613"/>
    <cellStyle name="Normal 2 2 2 6 3" xfId="4614"/>
    <cellStyle name="Normal 2 2 2 6 3 2" xfId="4615"/>
    <cellStyle name="Normal 2 2 2 6 4" xfId="4616"/>
    <cellStyle name="Normal 2 2 2 6 4 2" xfId="4617"/>
    <cellStyle name="Normal 2 2 2 6 4 3" xfId="4618"/>
    <cellStyle name="Normal 2 2 2 6 5" xfId="4619"/>
    <cellStyle name="Normal 2 2 2 6 5 2" xfId="4620"/>
    <cellStyle name="Normal 2 2 2 6 6" xfId="4621"/>
    <cellStyle name="Normal 2 2 2 6 6 2" xfId="4622"/>
    <cellStyle name="Normal 2 2 2 6 7" xfId="4623"/>
    <cellStyle name="Normal 2 2 2 6 7 2" xfId="4624"/>
    <cellStyle name="Normal 2 2 2 6 8" xfId="4625"/>
    <cellStyle name="Normal 2 2 2 6 8 2" xfId="4626"/>
    <cellStyle name="Normal 2 2 2 6 9" xfId="4627"/>
    <cellStyle name="Normal 2 2 2 6 9 2" xfId="4628"/>
    <cellStyle name="Normal 2 2 2 60" xfId="4629"/>
    <cellStyle name="Normal 2 2 2 60 2" xfId="4630"/>
    <cellStyle name="Normal 2 2 2 61" xfId="4631"/>
    <cellStyle name="Normal 2 2 2 61 2" xfId="4632"/>
    <cellStyle name="Normal 2 2 2 62" xfId="4633"/>
    <cellStyle name="Normal 2 2 2 62 2" xfId="4634"/>
    <cellStyle name="Normal 2 2 2 63" xfId="4635"/>
    <cellStyle name="Normal 2 2 2 63 2" xfId="4636"/>
    <cellStyle name="Normal 2 2 2 64" xfId="4637"/>
    <cellStyle name="Normal 2 2 2 65" xfId="4638"/>
    <cellStyle name="Normal 2 2 2 66" xfId="4639"/>
    <cellStyle name="Normal 2 2 2 67" xfId="4640"/>
    <cellStyle name="Normal 2 2 2 68" xfId="4641"/>
    <cellStyle name="Normal 2 2 2 69" xfId="4642"/>
    <cellStyle name="Normal 2 2 2 7" xfId="4643"/>
    <cellStyle name="Normal 2 2 2 7 2" xfId="4644"/>
    <cellStyle name="Normal 2 2 2 7 2 2" xfId="4645"/>
    <cellStyle name="Normal 2 2 2 7 2 3" xfId="4646"/>
    <cellStyle name="Normal 2 2 2 7 3" xfId="4647"/>
    <cellStyle name="Normal 2 2 2 7 4" xfId="4648"/>
    <cellStyle name="Normal 2 2 2 70" xfId="4649"/>
    <cellStyle name="Normal 2 2 2 71" xfId="4650"/>
    <cellStyle name="Normal 2 2 2 72" xfId="4651"/>
    <cellStyle name="Normal 2 2 2 73" xfId="4652"/>
    <cellStyle name="Normal 2 2 2 74" xfId="4653"/>
    <cellStyle name="Normal 2 2 2 75" xfId="4654"/>
    <cellStyle name="Normal 2 2 2 76" xfId="4655"/>
    <cellStyle name="Normal 2 2 2 77" xfId="4656"/>
    <cellStyle name="Normal 2 2 2 78" xfId="4657"/>
    <cellStyle name="Normal 2 2 2 79" xfId="4658"/>
    <cellStyle name="Normal 2 2 2 8" xfId="4659"/>
    <cellStyle name="Normal 2 2 2 8 2" xfId="4660"/>
    <cellStyle name="Normal 2 2 2 8 2 2" xfId="4661"/>
    <cellStyle name="Normal 2 2 2 8 3" xfId="4662"/>
    <cellStyle name="Normal 2 2 2 80" xfId="4663"/>
    <cellStyle name="Normal 2 2 2 81" xfId="4664"/>
    <cellStyle name="Normal 2 2 2 82" xfId="4665"/>
    <cellStyle name="Normal 2 2 2 83" xfId="4666"/>
    <cellStyle name="Normal 2 2 2 84" xfId="4667"/>
    <cellStyle name="Normal 2 2 2 85" xfId="4668"/>
    <cellStyle name="Normal 2 2 2 86" xfId="4669"/>
    <cellStyle name="Normal 2 2 2 87" xfId="4670"/>
    <cellStyle name="Normal 2 2 2 88" xfId="4671"/>
    <cellStyle name="Normal 2 2 2 89" xfId="4672"/>
    <cellStyle name="Normal 2 2 2 9" xfId="4673"/>
    <cellStyle name="Normal 2 2 2 9 2" xfId="4674"/>
    <cellStyle name="Normal 2 2 2 9 2 2" xfId="4675"/>
    <cellStyle name="Normal 2 2 2 9 3" xfId="4676"/>
    <cellStyle name="Normal 2 2 2 90" xfId="4677"/>
    <cellStyle name="Normal 2 2 2 91" xfId="4678"/>
    <cellStyle name="Normal 2 2 2 92" xfId="4679"/>
    <cellStyle name="Normal 2 2 2 93" xfId="4680"/>
    <cellStyle name="Normal 2 2 2 94" xfId="4681"/>
    <cellStyle name="Normal 2 2 2 94 2" xfId="4682"/>
    <cellStyle name="Normal 2 2 2 95" xfId="4683"/>
    <cellStyle name="Normal 2 2 2 96" xfId="4684"/>
    <cellStyle name="Normal 2 2 2 97" xfId="4685"/>
    <cellStyle name="Normal 2 2 2 98" xfId="4686"/>
    <cellStyle name="Normal 2 2 2 99" xfId="4687"/>
    <cellStyle name="Normal 2 2 20" xfId="4688"/>
    <cellStyle name="Normal 2 2 20 2" xfId="4689"/>
    <cellStyle name="Normal 2 2 20 2 2" xfId="4690"/>
    <cellStyle name="Normal 2 2 20 3" xfId="4691"/>
    <cellStyle name="Normal 2 2 21" xfId="4692"/>
    <cellStyle name="Normal 2 2 21 2" xfId="4693"/>
    <cellStyle name="Normal 2 2 21 2 2" xfId="4694"/>
    <cellStyle name="Normal 2 2 21 3" xfId="4695"/>
    <cellStyle name="Normal 2 2 22" xfId="4696"/>
    <cellStyle name="Normal 2 2 22 2" xfId="4697"/>
    <cellStyle name="Normal 2 2 22 2 2" xfId="4698"/>
    <cellStyle name="Normal 2 2 22 3" xfId="4699"/>
    <cellStyle name="Normal 2 2 23" xfId="4700"/>
    <cellStyle name="Normal 2 2 23 2" xfId="4701"/>
    <cellStyle name="Normal 2 2 23 2 2" xfId="4702"/>
    <cellStyle name="Normal 2 2 23 3" xfId="4703"/>
    <cellStyle name="Normal 2 2 24" xfId="4704"/>
    <cellStyle name="Normal 2 2 24 2" xfId="4705"/>
    <cellStyle name="Normal 2 2 24 2 2" xfId="4706"/>
    <cellStyle name="Normal 2 2 24 3" xfId="4707"/>
    <cellStyle name="Normal 2 2 25" xfId="4708"/>
    <cellStyle name="Normal 2 2 25 2" xfId="4709"/>
    <cellStyle name="Normal 2 2 25 2 2" xfId="4710"/>
    <cellStyle name="Normal 2 2 25 3" xfId="4711"/>
    <cellStyle name="Normal 2 2 26" xfId="4712"/>
    <cellStyle name="Normal 2 2 26 2" xfId="4713"/>
    <cellStyle name="Normal 2 2 26 2 2" xfId="4714"/>
    <cellStyle name="Normal 2 2 26 3" xfId="4715"/>
    <cellStyle name="Normal 2 2 27" xfId="4716"/>
    <cellStyle name="Normal 2 2 27 2" xfId="4717"/>
    <cellStyle name="Normal 2 2 27 2 2" xfId="4718"/>
    <cellStyle name="Normal 2 2 27 3" xfId="4719"/>
    <cellStyle name="Normal 2 2 28" xfId="4720"/>
    <cellStyle name="Normal 2 2 28 2" xfId="4721"/>
    <cellStyle name="Normal 2 2 28 2 2" xfId="4722"/>
    <cellStyle name="Normal 2 2 28 3" xfId="4723"/>
    <cellStyle name="Normal 2 2 29" xfId="4724"/>
    <cellStyle name="Normal 2 2 29 2" xfId="4725"/>
    <cellStyle name="Normal 2 2 29 2 2" xfId="4726"/>
    <cellStyle name="Normal 2 2 29 3" xfId="4727"/>
    <cellStyle name="Normal 2 2 3" xfId="4728"/>
    <cellStyle name="Normal 2 2 3 2" xfId="4729"/>
    <cellStyle name="Normal 2 2 3 2 2" xfId="4730"/>
    <cellStyle name="Normal 2 2 3 2 3" xfId="4731"/>
    <cellStyle name="Normal 2 2 3 3" xfId="4732"/>
    <cellStyle name="Normal 2 2 3 3 2" xfId="4733"/>
    <cellStyle name="Normal 2 2 3 4" xfId="4734"/>
    <cellStyle name="Normal 2 2 3 5" xfId="4735"/>
    <cellStyle name="Normal 2 2 3 6" xfId="4736"/>
    <cellStyle name="Normal 2 2 3 7" xfId="4737"/>
    <cellStyle name="Normal 2 2 30" xfId="4738"/>
    <cellStyle name="Normal 2 2 30 2" xfId="4739"/>
    <cellStyle name="Normal 2 2 30 2 2" xfId="4740"/>
    <cellStyle name="Normal 2 2 30 3" xfId="4741"/>
    <cellStyle name="Normal 2 2 31" xfId="4742"/>
    <cellStyle name="Normal 2 2 31 2" xfId="4743"/>
    <cellStyle name="Normal 2 2 31 2 2" xfId="4744"/>
    <cellStyle name="Normal 2 2 31 3" xfId="4745"/>
    <cellStyle name="Normal 2 2 32" xfId="4746"/>
    <cellStyle name="Normal 2 2 32 2" xfId="4747"/>
    <cellStyle name="Normal 2 2 32 2 2" xfId="4748"/>
    <cellStyle name="Normal 2 2 32 3" xfId="4749"/>
    <cellStyle name="Normal 2 2 33" xfId="4750"/>
    <cellStyle name="Normal 2 2 33 2" xfId="4751"/>
    <cellStyle name="Normal 2 2 33 2 2" xfId="4752"/>
    <cellStyle name="Normal 2 2 33 3" xfId="4753"/>
    <cellStyle name="Normal 2 2 34" xfId="4754"/>
    <cellStyle name="Normal 2 2 34 2" xfId="4755"/>
    <cellStyle name="Normal 2 2 34 2 2" xfId="4756"/>
    <cellStyle name="Normal 2 2 34 3" xfId="4757"/>
    <cellStyle name="Normal 2 2 35" xfId="4758"/>
    <cellStyle name="Normal 2 2 35 2" xfId="4759"/>
    <cellStyle name="Normal 2 2 35 2 2" xfId="4760"/>
    <cellStyle name="Normal 2 2 35 3" xfId="4761"/>
    <cellStyle name="Normal 2 2 36" xfId="4762"/>
    <cellStyle name="Normal 2 2 36 2" xfId="4763"/>
    <cellStyle name="Normal 2 2 36 2 2" xfId="4764"/>
    <cellStyle name="Normal 2 2 36 3" xfId="4765"/>
    <cellStyle name="Normal 2 2 37" xfId="4766"/>
    <cellStyle name="Normal 2 2 37 2" xfId="4767"/>
    <cellStyle name="Normal 2 2 37 2 2" xfId="4768"/>
    <cellStyle name="Normal 2 2 37 3" xfId="4769"/>
    <cellStyle name="Normal 2 2 38" xfId="4770"/>
    <cellStyle name="Normal 2 2 38 2" xfId="4771"/>
    <cellStyle name="Normal 2 2 38 2 2" xfId="4772"/>
    <cellStyle name="Normal 2 2 38 3" xfId="4773"/>
    <cellStyle name="Normal 2 2 39" xfId="4774"/>
    <cellStyle name="Normal 2 2 39 2" xfId="4775"/>
    <cellStyle name="Normal 2 2 39 2 2" xfId="4776"/>
    <cellStyle name="Normal 2 2 39 3" xfId="4777"/>
    <cellStyle name="Normal 2 2 4" xfId="4778"/>
    <cellStyle name="Normal 2 2 4 10" xfId="4779"/>
    <cellStyle name="Normal 2 2 4 11" xfId="4780"/>
    <cellStyle name="Normal 2 2 4 12" xfId="4781"/>
    <cellStyle name="Normal 2 2 4 13" xfId="4782"/>
    <cellStyle name="Normal 2 2 4 14" xfId="4783"/>
    <cellStyle name="Normal 2 2 4 15" xfId="4784"/>
    <cellStyle name="Normal 2 2 4 16" xfId="4785"/>
    <cellStyle name="Normal 2 2 4 17" xfId="4786"/>
    <cellStyle name="Normal 2 2 4 18" xfId="4787"/>
    <cellStyle name="Normal 2 2 4 19" xfId="4788"/>
    <cellStyle name="Normal 2 2 4 2" xfId="4789"/>
    <cellStyle name="Normal 2 2 4 2 2" xfId="4790"/>
    <cellStyle name="Normal 2 2 4 20" xfId="4791"/>
    <cellStyle name="Normal 2 2 4 21" xfId="4792"/>
    <cellStyle name="Normal 2 2 4 22" xfId="4793"/>
    <cellStyle name="Normal 2 2 4 23" xfId="4794"/>
    <cellStyle name="Normal 2 2 4 24" xfId="4795"/>
    <cellStyle name="Normal 2 2 4 25" xfId="4796"/>
    <cellStyle name="Normal 2 2 4 26" xfId="4797"/>
    <cellStyle name="Normal 2 2 4 27" xfId="4798"/>
    <cellStyle name="Normal 2 2 4 28" xfId="4799"/>
    <cellStyle name="Normal 2 2 4 29" xfId="4800"/>
    <cellStyle name="Normal 2 2 4 3" xfId="4801"/>
    <cellStyle name="Normal 2 2 4 30" xfId="4802"/>
    <cellStyle name="Normal 2 2 4 31" xfId="4803"/>
    <cellStyle name="Normal 2 2 4 32" xfId="4804"/>
    <cellStyle name="Normal 2 2 4 33" xfId="4805"/>
    <cellStyle name="Normal 2 2 4 34" xfId="4806"/>
    <cellStyle name="Normal 2 2 4 35" xfId="4807"/>
    <cellStyle name="Normal 2 2 4 36" xfId="4808"/>
    <cellStyle name="Normal 2 2 4 37" xfId="4809"/>
    <cellStyle name="Normal 2 2 4 38" xfId="4810"/>
    <cellStyle name="Normal 2 2 4 39" xfId="4811"/>
    <cellStyle name="Normal 2 2 4 4" xfId="4812"/>
    <cellStyle name="Normal 2 2 4 40" xfId="4813"/>
    <cellStyle name="Normal 2 2 4 41" xfId="4814"/>
    <cellStyle name="Normal 2 2 4 42" xfId="4815"/>
    <cellStyle name="Normal 2 2 4 43" xfId="4816"/>
    <cellStyle name="Normal 2 2 4 44" xfId="4817"/>
    <cellStyle name="Normal 2 2 4 45" xfId="4818"/>
    <cellStyle name="Normal 2 2 4 46" xfId="4819"/>
    <cellStyle name="Normal 2 2 4 47" xfId="4820"/>
    <cellStyle name="Normal 2 2 4 48" xfId="4821"/>
    <cellStyle name="Normal 2 2 4 49" xfId="4822"/>
    <cellStyle name="Normal 2 2 4 5" xfId="4823"/>
    <cellStyle name="Normal 2 2 4 50" xfId="4824"/>
    <cellStyle name="Normal 2 2 4 51" xfId="4825"/>
    <cellStyle name="Normal 2 2 4 52" xfId="4826"/>
    <cellStyle name="Normal 2 2 4 53" xfId="4827"/>
    <cellStyle name="Normal 2 2 4 54" xfId="4828"/>
    <cellStyle name="Normal 2 2 4 55" xfId="4829"/>
    <cellStyle name="Normal 2 2 4 56" xfId="4830"/>
    <cellStyle name="Normal 2 2 4 57" xfId="4831"/>
    <cellStyle name="Normal 2 2 4 58" xfId="4832"/>
    <cellStyle name="Normal 2 2 4 59" xfId="4833"/>
    <cellStyle name="Normal 2 2 4 6" xfId="4834"/>
    <cellStyle name="Normal 2 2 4 60" xfId="4835"/>
    <cellStyle name="Normal 2 2 4 61" xfId="4836"/>
    <cellStyle name="Normal 2 2 4 62" xfId="4837"/>
    <cellStyle name="Normal 2 2 4 63" xfId="4838"/>
    <cellStyle name="Normal 2 2 4 64" xfId="4839"/>
    <cellStyle name="Normal 2 2 4 65" xfId="4840"/>
    <cellStyle name="Normal 2 2 4 66" xfId="4841"/>
    <cellStyle name="Normal 2 2 4 67" xfId="4842"/>
    <cellStyle name="Normal 2 2 4 68" xfId="4843"/>
    <cellStyle name="Normal 2 2 4 69" xfId="4844"/>
    <cellStyle name="Normal 2 2 4 7" xfId="4845"/>
    <cellStyle name="Normal 2 2 4 70" xfId="4846"/>
    <cellStyle name="Normal 2 2 4 71" xfId="4847"/>
    <cellStyle name="Normal 2 2 4 72" xfId="4848"/>
    <cellStyle name="Normal 2 2 4 73" xfId="4849"/>
    <cellStyle name="Normal 2 2 4 74" xfId="4850"/>
    <cellStyle name="Normal 2 2 4 75" xfId="4851"/>
    <cellStyle name="Normal 2 2 4 76" xfId="4852"/>
    <cellStyle name="Normal 2 2 4 77" xfId="4853"/>
    <cellStyle name="Normal 2 2 4 78" xfId="4854"/>
    <cellStyle name="Normal 2 2 4 79" xfId="4855"/>
    <cellStyle name="Normal 2 2 4 8" xfId="4856"/>
    <cellStyle name="Normal 2 2 4 80" xfId="4857"/>
    <cellStyle name="Normal 2 2 4 81" xfId="4858"/>
    <cellStyle name="Normal 2 2 4 82" xfId="4859"/>
    <cellStyle name="Normal 2 2 4 83" xfId="4860"/>
    <cellStyle name="Normal 2 2 4 84" xfId="4861"/>
    <cellStyle name="Normal 2 2 4 85" xfId="4862"/>
    <cellStyle name="Normal 2 2 4 86" xfId="4863"/>
    <cellStyle name="Normal 2 2 4 87" xfId="4864"/>
    <cellStyle name="Normal 2 2 4 88" xfId="4865"/>
    <cellStyle name="Normal 2 2 4 89" xfId="4866"/>
    <cellStyle name="Normal 2 2 4 9" xfId="4867"/>
    <cellStyle name="Normal 2 2 4 90" xfId="4868"/>
    <cellStyle name="Normal 2 2 4 91" xfId="4869"/>
    <cellStyle name="Normal 2 2 40" xfId="4870"/>
    <cellStyle name="Normal 2 2 40 2" xfId="4871"/>
    <cellStyle name="Normal 2 2 40 2 2" xfId="4872"/>
    <cellStyle name="Normal 2 2 40 3" xfId="4873"/>
    <cellStyle name="Normal 2 2 41" xfId="4874"/>
    <cellStyle name="Normal 2 2 41 2" xfId="4875"/>
    <cellStyle name="Normal 2 2 41 2 2" xfId="4876"/>
    <cellStyle name="Normal 2 2 41 3" xfId="4877"/>
    <cellStyle name="Normal 2 2 42" xfId="4878"/>
    <cellStyle name="Normal 2 2 42 2" xfId="4879"/>
    <cellStyle name="Normal 2 2 42 2 2" xfId="4880"/>
    <cellStyle name="Normal 2 2 42 3" xfId="4881"/>
    <cellStyle name="Normal 2 2 43" xfId="4882"/>
    <cellStyle name="Normal 2 2 43 2" xfId="4883"/>
    <cellStyle name="Normal 2 2 43 2 2" xfId="4884"/>
    <cellStyle name="Normal 2 2 43 3" xfId="4885"/>
    <cellStyle name="Normal 2 2 44" xfId="4886"/>
    <cellStyle name="Normal 2 2 44 2" xfId="4887"/>
    <cellStyle name="Normal 2 2 44 2 2" xfId="4888"/>
    <cellStyle name="Normal 2 2 44 3" xfId="4889"/>
    <cellStyle name="Normal 2 2 45" xfId="4890"/>
    <cellStyle name="Normal 2 2 45 2" xfId="4891"/>
    <cellStyle name="Normal 2 2 45 2 2" xfId="4892"/>
    <cellStyle name="Normal 2 2 45 3" xfId="4893"/>
    <cellStyle name="Normal 2 2 46" xfId="4894"/>
    <cellStyle name="Normal 2 2 46 2" xfId="4895"/>
    <cellStyle name="Normal 2 2 46 2 2" xfId="4896"/>
    <cellStyle name="Normal 2 2 46 3" xfId="4897"/>
    <cellStyle name="Normal 2 2 47" xfId="4898"/>
    <cellStyle name="Normal 2 2 47 2" xfId="4899"/>
    <cellStyle name="Normal 2 2 47 2 2" xfId="4900"/>
    <cellStyle name="Normal 2 2 47 3" xfId="4901"/>
    <cellStyle name="Normal 2 2 48" xfId="4902"/>
    <cellStyle name="Normal 2 2 48 2" xfId="4903"/>
    <cellStyle name="Normal 2 2 48 2 2" xfId="4904"/>
    <cellStyle name="Normal 2 2 48 3" xfId="4905"/>
    <cellStyle name="Normal 2 2 49" xfId="4906"/>
    <cellStyle name="Normal 2 2 49 2" xfId="4907"/>
    <cellStyle name="Normal 2 2 49 2 2" xfId="4908"/>
    <cellStyle name="Normal 2 2 49 3" xfId="4909"/>
    <cellStyle name="Normal 2 2 5" xfId="4910"/>
    <cellStyle name="Normal 2 2 5 10" xfId="4911"/>
    <cellStyle name="Normal 2 2 5 11" xfId="4912"/>
    <cellStyle name="Normal 2 2 5 12" xfId="4913"/>
    <cellStyle name="Normal 2 2 5 13" xfId="4914"/>
    <cellStyle name="Normal 2 2 5 14" xfId="4915"/>
    <cellStyle name="Normal 2 2 5 15" xfId="4916"/>
    <cellStyle name="Normal 2 2 5 16" xfId="4917"/>
    <cellStyle name="Normal 2 2 5 17" xfId="4918"/>
    <cellStyle name="Normal 2 2 5 18" xfId="4919"/>
    <cellStyle name="Normal 2 2 5 19" xfId="4920"/>
    <cellStyle name="Normal 2 2 5 2" xfId="4921"/>
    <cellStyle name="Normal 2 2 5 2 2" xfId="4922"/>
    <cellStyle name="Normal 2 2 5 20" xfId="4923"/>
    <cellStyle name="Normal 2 2 5 21" xfId="4924"/>
    <cellStyle name="Normal 2 2 5 22" xfId="4925"/>
    <cellStyle name="Normal 2 2 5 23" xfId="4926"/>
    <cellStyle name="Normal 2 2 5 24" xfId="4927"/>
    <cellStyle name="Normal 2 2 5 25" xfId="4928"/>
    <cellStyle name="Normal 2 2 5 26" xfId="4929"/>
    <cellStyle name="Normal 2 2 5 27" xfId="4930"/>
    <cellStyle name="Normal 2 2 5 28" xfId="4931"/>
    <cellStyle name="Normal 2 2 5 29" xfId="4932"/>
    <cellStyle name="Normal 2 2 5 3" xfId="4933"/>
    <cellStyle name="Normal 2 2 5 30" xfId="4934"/>
    <cellStyle name="Normal 2 2 5 31" xfId="4935"/>
    <cellStyle name="Normal 2 2 5 32" xfId="4936"/>
    <cellStyle name="Normal 2 2 5 33" xfId="4937"/>
    <cellStyle name="Normal 2 2 5 34" xfId="4938"/>
    <cellStyle name="Normal 2 2 5 35" xfId="4939"/>
    <cellStyle name="Normal 2 2 5 36" xfId="4940"/>
    <cellStyle name="Normal 2 2 5 37" xfId="4941"/>
    <cellStyle name="Normal 2 2 5 38" xfId="4942"/>
    <cellStyle name="Normal 2 2 5 39" xfId="4943"/>
    <cellStyle name="Normal 2 2 5 4" xfId="4944"/>
    <cellStyle name="Normal 2 2 5 40" xfId="4945"/>
    <cellStyle name="Normal 2 2 5 41" xfId="4946"/>
    <cellStyle name="Normal 2 2 5 42" xfId="4947"/>
    <cellStyle name="Normal 2 2 5 43" xfId="4948"/>
    <cellStyle name="Normal 2 2 5 44" xfId="4949"/>
    <cellStyle name="Normal 2 2 5 45" xfId="4950"/>
    <cellStyle name="Normal 2 2 5 46" xfId="4951"/>
    <cellStyle name="Normal 2 2 5 47" xfId="4952"/>
    <cellStyle name="Normal 2 2 5 48" xfId="4953"/>
    <cellStyle name="Normal 2 2 5 49" xfId="4954"/>
    <cellStyle name="Normal 2 2 5 5" xfId="4955"/>
    <cellStyle name="Normal 2 2 5 50" xfId="4956"/>
    <cellStyle name="Normal 2 2 5 51" xfId="4957"/>
    <cellStyle name="Normal 2 2 5 52" xfId="4958"/>
    <cellStyle name="Normal 2 2 5 53" xfId="4959"/>
    <cellStyle name="Normal 2 2 5 54" xfId="4960"/>
    <cellStyle name="Normal 2 2 5 55" xfId="4961"/>
    <cellStyle name="Normal 2 2 5 56" xfId="4962"/>
    <cellStyle name="Normal 2 2 5 57" xfId="4963"/>
    <cellStyle name="Normal 2 2 5 58" xfId="4964"/>
    <cellStyle name="Normal 2 2 5 59" xfId="4965"/>
    <cellStyle name="Normal 2 2 5 6" xfId="4966"/>
    <cellStyle name="Normal 2 2 5 60" xfId="4967"/>
    <cellStyle name="Normal 2 2 5 61" xfId="4968"/>
    <cellStyle name="Normal 2 2 5 62" xfId="4969"/>
    <cellStyle name="Normal 2 2 5 63" xfId="4970"/>
    <cellStyle name="Normal 2 2 5 64" xfId="4971"/>
    <cellStyle name="Normal 2 2 5 65" xfId="4972"/>
    <cellStyle name="Normal 2 2 5 66" xfId="4973"/>
    <cellStyle name="Normal 2 2 5 67" xfId="4974"/>
    <cellStyle name="Normal 2 2 5 68" xfId="4975"/>
    <cellStyle name="Normal 2 2 5 69" xfId="4976"/>
    <cellStyle name="Normal 2 2 5 7" xfId="4977"/>
    <cellStyle name="Normal 2 2 5 70" xfId="4978"/>
    <cellStyle name="Normal 2 2 5 71" xfId="4979"/>
    <cellStyle name="Normal 2 2 5 72" xfId="4980"/>
    <cellStyle name="Normal 2 2 5 73" xfId="4981"/>
    <cellStyle name="Normal 2 2 5 74" xfId="4982"/>
    <cellStyle name="Normal 2 2 5 75" xfId="4983"/>
    <cellStyle name="Normal 2 2 5 76" xfId="4984"/>
    <cellStyle name="Normal 2 2 5 77" xfId="4985"/>
    <cellStyle name="Normal 2 2 5 78" xfId="4986"/>
    <cellStyle name="Normal 2 2 5 79" xfId="4987"/>
    <cellStyle name="Normal 2 2 5 8" xfId="4988"/>
    <cellStyle name="Normal 2 2 5 80" xfId="4989"/>
    <cellStyle name="Normal 2 2 5 81" xfId="4990"/>
    <cellStyle name="Normal 2 2 5 82" xfId="4991"/>
    <cellStyle name="Normal 2 2 5 83" xfId="4992"/>
    <cellStyle name="Normal 2 2 5 84" xfId="4993"/>
    <cellStyle name="Normal 2 2 5 85" xfId="4994"/>
    <cellStyle name="Normal 2 2 5 86" xfId="4995"/>
    <cellStyle name="Normal 2 2 5 87" xfId="4996"/>
    <cellStyle name="Normal 2 2 5 88" xfId="4997"/>
    <cellStyle name="Normal 2 2 5 89" xfId="4998"/>
    <cellStyle name="Normal 2 2 5 9" xfId="4999"/>
    <cellStyle name="Normal 2 2 5 90" xfId="5000"/>
    <cellStyle name="Normal 2 2 5 91" xfId="5001"/>
    <cellStyle name="Normal 2 2 50" xfId="5002"/>
    <cellStyle name="Normal 2 2 50 2" xfId="5003"/>
    <cellStyle name="Normal 2 2 50 2 2" xfId="5004"/>
    <cellStyle name="Normal 2 2 50 3" xfId="5005"/>
    <cellStyle name="Normal 2 2 51" xfId="5006"/>
    <cellStyle name="Normal 2 2 51 2" xfId="5007"/>
    <cellStyle name="Normal 2 2 51 2 2" xfId="5008"/>
    <cellStyle name="Normal 2 2 51 3" xfId="5009"/>
    <cellStyle name="Normal 2 2 52" xfId="5010"/>
    <cellStyle name="Normal 2 2 52 2" xfId="5011"/>
    <cellStyle name="Normal 2 2 52 2 2" xfId="5012"/>
    <cellStyle name="Normal 2 2 52 3" xfId="5013"/>
    <cellStyle name="Normal 2 2 53" xfId="5014"/>
    <cellStyle name="Normal 2 2 53 2" xfId="5015"/>
    <cellStyle name="Normal 2 2 53 2 2" xfId="5016"/>
    <cellStyle name="Normal 2 2 53 3" xfId="5017"/>
    <cellStyle name="Normal 2 2 54" xfId="5018"/>
    <cellStyle name="Normal 2 2 54 2" xfId="5019"/>
    <cellStyle name="Normal 2 2 54 2 2" xfId="5020"/>
    <cellStyle name="Normal 2 2 54 3" xfId="5021"/>
    <cellStyle name="Normal 2 2 55" xfId="5022"/>
    <cellStyle name="Normal 2 2 55 2" xfId="5023"/>
    <cellStyle name="Normal 2 2 55 2 2" xfId="5024"/>
    <cellStyle name="Normal 2 2 55 3" xfId="5025"/>
    <cellStyle name="Normal 2 2 56" xfId="5026"/>
    <cellStyle name="Normal 2 2 56 2" xfId="5027"/>
    <cellStyle name="Normal 2 2 56 2 2" xfId="5028"/>
    <cellStyle name="Normal 2 2 56 3" xfId="5029"/>
    <cellStyle name="Normal 2 2 57" xfId="5030"/>
    <cellStyle name="Normal 2 2 57 2" xfId="5031"/>
    <cellStyle name="Normal 2 2 57 2 2" xfId="5032"/>
    <cellStyle name="Normal 2 2 57 3" xfId="5033"/>
    <cellStyle name="Normal 2 2 58" xfId="5034"/>
    <cellStyle name="Normal 2 2 58 2" xfId="5035"/>
    <cellStyle name="Normal 2 2 58 2 2" xfId="5036"/>
    <cellStyle name="Normal 2 2 58 3" xfId="5037"/>
    <cellStyle name="Normal 2 2 59" xfId="5038"/>
    <cellStyle name="Normal 2 2 59 2" xfId="5039"/>
    <cellStyle name="Normal 2 2 59 2 2" xfId="5040"/>
    <cellStyle name="Normal 2 2 59 3" xfId="5041"/>
    <cellStyle name="Normal 2 2 6" xfId="5042"/>
    <cellStyle name="Normal 2 2 6 10" xfId="5043"/>
    <cellStyle name="Normal 2 2 6 11" xfId="5044"/>
    <cellStyle name="Normal 2 2 6 12" xfId="5045"/>
    <cellStyle name="Normal 2 2 6 13" xfId="5046"/>
    <cellStyle name="Normal 2 2 6 14" xfId="5047"/>
    <cellStyle name="Normal 2 2 6 15" xfId="5048"/>
    <cellStyle name="Normal 2 2 6 16" xfId="5049"/>
    <cellStyle name="Normal 2 2 6 17" xfId="5050"/>
    <cellStyle name="Normal 2 2 6 18" xfId="5051"/>
    <cellStyle name="Normal 2 2 6 19" xfId="5052"/>
    <cellStyle name="Normal 2 2 6 2" xfId="5053"/>
    <cellStyle name="Normal 2 2 6 2 2" xfId="5054"/>
    <cellStyle name="Normal 2 2 6 20" xfId="5055"/>
    <cellStyle name="Normal 2 2 6 21" xfId="5056"/>
    <cellStyle name="Normal 2 2 6 22" xfId="5057"/>
    <cellStyle name="Normal 2 2 6 23" xfId="5058"/>
    <cellStyle name="Normal 2 2 6 24" xfId="5059"/>
    <cellStyle name="Normal 2 2 6 25" xfId="5060"/>
    <cellStyle name="Normal 2 2 6 26" xfId="5061"/>
    <cellStyle name="Normal 2 2 6 27" xfId="5062"/>
    <cellStyle name="Normal 2 2 6 28" xfId="5063"/>
    <cellStyle name="Normal 2 2 6 29" xfId="5064"/>
    <cellStyle name="Normal 2 2 6 3" xfId="5065"/>
    <cellStyle name="Normal 2 2 6 3 2" xfId="5066"/>
    <cellStyle name="Normal 2 2 6 3 3" xfId="5067"/>
    <cellStyle name="Normal 2 2 6 30" xfId="5068"/>
    <cellStyle name="Normal 2 2 6 31" xfId="5069"/>
    <cellStyle name="Normal 2 2 6 32" xfId="5070"/>
    <cellStyle name="Normal 2 2 6 33" xfId="5071"/>
    <cellStyle name="Normal 2 2 6 34" xfId="5072"/>
    <cellStyle name="Normal 2 2 6 35" xfId="5073"/>
    <cellStyle name="Normal 2 2 6 36" xfId="5074"/>
    <cellStyle name="Normal 2 2 6 37" xfId="5075"/>
    <cellStyle name="Normal 2 2 6 38" xfId="5076"/>
    <cellStyle name="Normal 2 2 6 39" xfId="5077"/>
    <cellStyle name="Normal 2 2 6 4" xfId="5078"/>
    <cellStyle name="Normal 2 2 6 40" xfId="5079"/>
    <cellStyle name="Normal 2 2 6 41" xfId="5080"/>
    <cellStyle name="Normal 2 2 6 42" xfId="5081"/>
    <cellStyle name="Normal 2 2 6 5" xfId="5082"/>
    <cellStyle name="Normal 2 2 6 6" xfId="5083"/>
    <cellStyle name="Normal 2 2 6 7" xfId="5084"/>
    <cellStyle name="Normal 2 2 6 8" xfId="5085"/>
    <cellStyle name="Normal 2 2 6 9" xfId="5086"/>
    <cellStyle name="Normal 2 2 60" xfId="5087"/>
    <cellStyle name="Normal 2 2 60 2" xfId="5088"/>
    <cellStyle name="Normal 2 2 60 2 2" xfId="5089"/>
    <cellStyle name="Normal 2 2 60 3" xfId="5090"/>
    <cellStyle name="Normal 2 2 61" xfId="5091"/>
    <cellStyle name="Normal 2 2 61 2" xfId="5092"/>
    <cellStyle name="Normal 2 2 61 2 2" xfId="5093"/>
    <cellStyle name="Normal 2 2 61 3" xfId="5094"/>
    <cellStyle name="Normal 2 2 62" xfId="5095"/>
    <cellStyle name="Normal 2 2 62 2" xfId="5096"/>
    <cellStyle name="Normal 2 2 62 2 2" xfId="5097"/>
    <cellStyle name="Normal 2 2 62 3" xfId="5098"/>
    <cellStyle name="Normal 2 2 63" xfId="5099"/>
    <cellStyle name="Normal 2 2 63 2" xfId="5100"/>
    <cellStyle name="Normal 2 2 63 2 2" xfId="5101"/>
    <cellStyle name="Normal 2 2 63 3" xfId="5102"/>
    <cellStyle name="Normal 2 2 64" xfId="5103"/>
    <cellStyle name="Normal 2 2 64 2" xfId="5104"/>
    <cellStyle name="Normal 2 2 64 2 2" xfId="5105"/>
    <cellStyle name="Normal 2 2 64 3" xfId="5106"/>
    <cellStyle name="Normal 2 2 65" xfId="5107"/>
    <cellStyle name="Normal 2 2 65 2" xfId="5108"/>
    <cellStyle name="Normal 2 2 66" xfId="5109"/>
    <cellStyle name="Normal 2 2 66 2" xfId="5110"/>
    <cellStyle name="Normal 2 2 67" xfId="5111"/>
    <cellStyle name="Normal 2 2 67 2" xfId="5112"/>
    <cellStyle name="Normal 2 2 68" xfId="5113"/>
    <cellStyle name="Normal 2 2 68 2" xfId="5114"/>
    <cellStyle name="Normal 2 2 69" xfId="5115"/>
    <cellStyle name="Normal 2 2 69 2" xfId="5116"/>
    <cellStyle name="Normal 2 2 7" xfId="5117"/>
    <cellStyle name="Normal 2 2 7 10" xfId="5118"/>
    <cellStyle name="Normal 2 2 7 11" xfId="5119"/>
    <cellStyle name="Normal 2 2 7 12" xfId="5120"/>
    <cellStyle name="Normal 2 2 7 13" xfId="5121"/>
    <cellStyle name="Normal 2 2 7 14" xfId="5122"/>
    <cellStyle name="Normal 2 2 7 15" xfId="5123"/>
    <cellStyle name="Normal 2 2 7 16" xfId="5124"/>
    <cellStyle name="Normal 2 2 7 17" xfId="5125"/>
    <cellStyle name="Normal 2 2 7 18" xfId="5126"/>
    <cellStyle name="Normal 2 2 7 19" xfId="5127"/>
    <cellStyle name="Normal 2 2 7 2" xfId="5128"/>
    <cellStyle name="Normal 2 2 7 2 2" xfId="5129"/>
    <cellStyle name="Normal 2 2 7 20" xfId="5130"/>
    <cellStyle name="Normal 2 2 7 21" xfId="5131"/>
    <cellStyle name="Normal 2 2 7 22" xfId="5132"/>
    <cellStyle name="Normal 2 2 7 3" xfId="5133"/>
    <cellStyle name="Normal 2 2 7 3 2" xfId="5134"/>
    <cellStyle name="Normal 2 2 7 3 3" xfId="5135"/>
    <cellStyle name="Normal 2 2 7 4" xfId="5136"/>
    <cellStyle name="Normal 2 2 7 5" xfId="5137"/>
    <cellStyle name="Normal 2 2 7 6" xfId="5138"/>
    <cellStyle name="Normal 2 2 7 7" xfId="5139"/>
    <cellStyle name="Normal 2 2 7 8" xfId="5140"/>
    <cellStyle name="Normal 2 2 7 9" xfId="5141"/>
    <cellStyle name="Normal 2 2 70" xfId="5142"/>
    <cellStyle name="Normal 2 2 70 2" xfId="5143"/>
    <cellStyle name="Normal 2 2 71" xfId="5144"/>
    <cellStyle name="Normal 2 2 71 2" xfId="5145"/>
    <cellStyle name="Normal 2 2 72" xfId="5146"/>
    <cellStyle name="Normal 2 2 72 2" xfId="5147"/>
    <cellStyle name="Normal 2 2 73" xfId="5148"/>
    <cellStyle name="Normal 2 2 73 2" xfId="5149"/>
    <cellStyle name="Normal 2 2 74" xfId="5150"/>
    <cellStyle name="Normal 2 2 74 2" xfId="5151"/>
    <cellStyle name="Normal 2 2 75" xfId="5152"/>
    <cellStyle name="Normal 2 2 75 2" xfId="5153"/>
    <cellStyle name="Normal 2 2 76" xfId="5154"/>
    <cellStyle name="Normal 2 2 76 2" xfId="5155"/>
    <cellStyle name="Normal 2 2 77" xfId="5156"/>
    <cellStyle name="Normal 2 2 77 2" xfId="5157"/>
    <cellStyle name="Normal 2 2 78" xfId="5158"/>
    <cellStyle name="Normal 2 2 78 2" xfId="5159"/>
    <cellStyle name="Normal 2 2 79" xfId="5160"/>
    <cellStyle name="Normal 2 2 79 2" xfId="5161"/>
    <cellStyle name="Normal 2 2 8" xfId="5162"/>
    <cellStyle name="Normal 2 2 8 2" xfId="5163"/>
    <cellStyle name="Normal 2 2 8 2 2" xfId="5164"/>
    <cellStyle name="Normal 2 2 8 2 3" xfId="5165"/>
    <cellStyle name="Normal 2 2 8 3" xfId="5166"/>
    <cellStyle name="Normal 2 2 8 4" xfId="5167"/>
    <cellStyle name="Normal 2 2 8 5" xfId="5168"/>
    <cellStyle name="Normal 2 2 80" xfId="5169"/>
    <cellStyle name="Normal 2 2 80 2" xfId="5170"/>
    <cellStyle name="Normal 2 2 81" xfId="5171"/>
    <cellStyle name="Normal 2 2 81 2" xfId="5172"/>
    <cellStyle name="Normal 2 2 82" xfId="5173"/>
    <cellStyle name="Normal 2 2 82 2" xfId="5174"/>
    <cellStyle name="Normal 2 2 83" xfId="5175"/>
    <cellStyle name="Normal 2 2 83 2" xfId="5176"/>
    <cellStyle name="Normal 2 2 84" xfId="5177"/>
    <cellStyle name="Normal 2 2 84 2" xfId="5178"/>
    <cellStyle name="Normal 2 2 85" xfId="5179"/>
    <cellStyle name="Normal 2 2 85 2" xfId="5180"/>
    <cellStyle name="Normal 2 2 86" xfId="5181"/>
    <cellStyle name="Normal 2 2 86 2" xfId="5182"/>
    <cellStyle name="Normal 2 2 87" xfId="5183"/>
    <cellStyle name="Normal 2 2 87 2" xfId="5184"/>
    <cellStyle name="Normal 2 2 88" xfId="5185"/>
    <cellStyle name="Normal 2 2 88 2" xfId="5186"/>
    <cellStyle name="Normal 2 2 89" xfId="5187"/>
    <cellStyle name="Normal 2 2 89 2" xfId="5188"/>
    <cellStyle name="Normal 2 2 9" xfId="5189"/>
    <cellStyle name="Normal 2 2 9 2" xfId="5190"/>
    <cellStyle name="Normal 2 2 9 2 2" xfId="5191"/>
    <cellStyle name="Normal 2 2 9 3" xfId="5192"/>
    <cellStyle name="Normal 2 2 90" xfId="5193"/>
    <cellStyle name="Normal 2 2 90 2" xfId="5194"/>
    <cellStyle name="Normal 2 2 91" xfId="5195"/>
    <cellStyle name="Normal 2 2 91 2" xfId="5196"/>
    <cellStyle name="Normal 2 2 92" xfId="5197"/>
    <cellStyle name="Normal 2 2 92 2" xfId="5198"/>
    <cellStyle name="Normal 2 2 93" xfId="5199"/>
    <cellStyle name="Normal 2 2 93 2" xfId="5200"/>
    <cellStyle name="Normal 2 2 94" xfId="5201"/>
    <cellStyle name="Normal 2 2 94 2" xfId="5202"/>
    <cellStyle name="Normal 2 2 95" xfId="5203"/>
    <cellStyle name="Normal 2 2 95 2" xfId="5204"/>
    <cellStyle name="Normal 2 2 96" xfId="5205"/>
    <cellStyle name="Normal 2 2 96 2" xfId="5206"/>
    <cellStyle name="Normal 2 2 97" xfId="5207"/>
    <cellStyle name="Normal 2 2 97 2" xfId="5208"/>
    <cellStyle name="Normal 2 2 98" xfId="5209"/>
    <cellStyle name="Normal 2 2 98 2" xfId="5210"/>
    <cellStyle name="Normal 2 2 99" xfId="5211"/>
    <cellStyle name="Normal 2 2 99 2" xfId="5212"/>
    <cellStyle name="Normal 2 20" xfId="5213"/>
    <cellStyle name="Normal 2 20 2" xfId="5214"/>
    <cellStyle name="Normal 2 20 2 2" xfId="5215"/>
    <cellStyle name="Normal 2 20 3" xfId="5216"/>
    <cellStyle name="Normal 2 21" xfId="5217"/>
    <cellStyle name="Normal 2 21 2" xfId="5218"/>
    <cellStyle name="Normal 2 21 2 2" xfId="5219"/>
    <cellStyle name="Normal 2 21 3" xfId="5220"/>
    <cellStyle name="Normal 2 22" xfId="5221"/>
    <cellStyle name="Normal 2 22 2" xfId="5222"/>
    <cellStyle name="Normal 2 22 2 2" xfId="5223"/>
    <cellStyle name="Normal 2 22 3" xfId="5224"/>
    <cellStyle name="Normal 2 23" xfId="5225"/>
    <cellStyle name="Normal 2 23 2" xfId="5226"/>
    <cellStyle name="Normal 2 23 2 2" xfId="5227"/>
    <cellStyle name="Normal 2 23 3" xfId="5228"/>
    <cellStyle name="Normal 2 24" xfId="5229"/>
    <cellStyle name="Normal 2 24 2" xfId="5230"/>
    <cellStyle name="Normal 2 24 2 2" xfId="5231"/>
    <cellStyle name="Normal 2 24 3" xfId="5232"/>
    <cellStyle name="Normal 2 25" xfId="5233"/>
    <cellStyle name="Normal 2 25 2" xfId="5234"/>
    <cellStyle name="Normal 2 25 2 2" xfId="5235"/>
    <cellStyle name="Normal 2 25 3" xfId="5236"/>
    <cellStyle name="Normal 2 26" xfId="5237"/>
    <cellStyle name="Normal 2 26 2" xfId="5238"/>
    <cellStyle name="Normal 2 26 2 2" xfId="5239"/>
    <cellStyle name="Normal 2 26 3" xfId="5240"/>
    <cellStyle name="Normal 2 27" xfId="5241"/>
    <cellStyle name="Normal 2 27 2" xfId="5242"/>
    <cellStyle name="Normal 2 27 2 2" xfId="5243"/>
    <cellStyle name="Normal 2 27 3" xfId="5244"/>
    <cellStyle name="Normal 2 28" xfId="5245"/>
    <cellStyle name="Normal 2 28 2" xfId="5246"/>
    <cellStyle name="Normal 2 28 2 2" xfId="5247"/>
    <cellStyle name="Normal 2 28 3" xfId="5248"/>
    <cellStyle name="Normal 2 29" xfId="5249"/>
    <cellStyle name="Normal 2 29 2" xfId="5250"/>
    <cellStyle name="Normal 2 29 2 2" xfId="5251"/>
    <cellStyle name="Normal 2 29 3" xfId="5252"/>
    <cellStyle name="Normal 2 3" xfId="16"/>
    <cellStyle name="Normal 2 3 10" xfId="5253"/>
    <cellStyle name="Normal 2 3 100" xfId="5254"/>
    <cellStyle name="Normal 2 3 101" xfId="5255"/>
    <cellStyle name="Normal 2 3 102" xfId="5256"/>
    <cellStyle name="Normal 2 3 103" xfId="5257"/>
    <cellStyle name="Normal 2 3 104" xfId="5258"/>
    <cellStyle name="Normal 2 3 105" xfId="5259"/>
    <cellStyle name="Normal 2 3 106" xfId="5260"/>
    <cellStyle name="Normal 2 3 107" xfId="5261"/>
    <cellStyle name="Normal 2 3 108" xfId="5262"/>
    <cellStyle name="Normal 2 3 109" xfId="5263"/>
    <cellStyle name="Normal 2 3 11" xfId="5264"/>
    <cellStyle name="Normal 2 3 110" xfId="5265"/>
    <cellStyle name="Normal 2 3 111" xfId="5266"/>
    <cellStyle name="Normal 2 3 112" xfId="5267"/>
    <cellStyle name="Normal 2 3 113" xfId="5268"/>
    <cellStyle name="Normal 2 3 114" xfId="5269"/>
    <cellStyle name="Normal 2 3 115" xfId="5270"/>
    <cellStyle name="Normal 2 3 116" xfId="5271"/>
    <cellStyle name="Normal 2 3 117" xfId="5272"/>
    <cellStyle name="Normal 2 3 118" xfId="5273"/>
    <cellStyle name="Normal 2 3 119" xfId="5274"/>
    <cellStyle name="Normal 2 3 12" xfId="5275"/>
    <cellStyle name="Normal 2 3 120" xfId="5276"/>
    <cellStyle name="Normal 2 3 121" xfId="5277"/>
    <cellStyle name="Normal 2 3 122" xfId="5278"/>
    <cellStyle name="Normal 2 3 123" xfId="5279"/>
    <cellStyle name="Normal 2 3 124" xfId="5280"/>
    <cellStyle name="Normal 2 3 125" xfId="5281"/>
    <cellStyle name="Normal 2 3 126" xfId="5282"/>
    <cellStyle name="Normal 2 3 127" xfId="5283"/>
    <cellStyle name="Normal 2 3 128" xfId="5284"/>
    <cellStyle name="Normal 2 3 129" xfId="5285"/>
    <cellStyle name="Normal 2 3 13" xfId="5286"/>
    <cellStyle name="Normal 2 3 130" xfId="5287"/>
    <cellStyle name="Normal 2 3 131" xfId="5288"/>
    <cellStyle name="Normal 2 3 132" xfId="5289"/>
    <cellStyle name="Normal 2 3 133" xfId="5290"/>
    <cellStyle name="Normal 2 3 134" xfId="5291"/>
    <cellStyle name="Normal 2 3 135" xfId="5292"/>
    <cellStyle name="Normal 2 3 136" xfId="5293"/>
    <cellStyle name="Normal 2 3 137" xfId="5294"/>
    <cellStyle name="Normal 2 3 138" xfId="5295"/>
    <cellStyle name="Normal 2 3 139" xfId="5296"/>
    <cellStyle name="Normal 2 3 14" xfId="5297"/>
    <cellStyle name="Normal 2 3 140" xfId="5298"/>
    <cellStyle name="Normal 2 3 141" xfId="5299"/>
    <cellStyle name="Normal 2 3 142" xfId="5300"/>
    <cellStyle name="Normal 2 3 143" xfId="5301"/>
    <cellStyle name="Normal 2 3 144" xfId="5302"/>
    <cellStyle name="Normal 2 3 15" xfId="5303"/>
    <cellStyle name="Normal 2 3 16" xfId="5304"/>
    <cellStyle name="Normal 2 3 17" xfId="5305"/>
    <cellStyle name="Normal 2 3 18" xfId="5306"/>
    <cellStyle name="Normal 2 3 19" xfId="5307"/>
    <cellStyle name="Normal 2 3 2" xfId="5308"/>
    <cellStyle name="Normal 2 3 2 2" xfId="5309"/>
    <cellStyle name="Normal 2 3 2 2 10" xfId="5310"/>
    <cellStyle name="Normal 2 3 2 2 2" xfId="5311"/>
    <cellStyle name="Normal 2 3 2 2 3" xfId="5312"/>
    <cellStyle name="Normal 2 3 2 2 4" xfId="5313"/>
    <cellStyle name="Normal 2 3 2 2 5" xfId="5314"/>
    <cellStyle name="Normal 2 3 2 2 6" xfId="5315"/>
    <cellStyle name="Normal 2 3 2 2 7" xfId="5316"/>
    <cellStyle name="Normal 2 3 2 2 8" xfId="5317"/>
    <cellStyle name="Normal 2 3 2 2 9" xfId="5318"/>
    <cellStyle name="Normal 2 3 2 3" xfId="5319"/>
    <cellStyle name="Normal 2 3 2 3 2" xfId="5320"/>
    <cellStyle name="Normal 2 3 2 4" xfId="5321"/>
    <cellStyle name="Normal 2 3 2 4 2" xfId="5322"/>
    <cellStyle name="Normal 2 3 2 5" xfId="5323"/>
    <cellStyle name="Normal 2 3 2 5 2" xfId="5324"/>
    <cellStyle name="Normal 2 3 2 6" xfId="5325"/>
    <cellStyle name="Normal 2 3 2 6 2" xfId="5326"/>
    <cellStyle name="Normal 2 3 2 7" xfId="5327"/>
    <cellStyle name="Normal 2 3 2 7 2" xfId="5328"/>
    <cellStyle name="Normal 2 3 2 8" xfId="5329"/>
    <cellStyle name="Normal 2 3 2 8 2" xfId="5330"/>
    <cellStyle name="Normal 2 3 2 9" xfId="5331"/>
    <cellStyle name="Normal 2 3 2 9 2" xfId="5332"/>
    <cellStyle name="Normal 2 3 20" xfId="5333"/>
    <cellStyle name="Normal 2 3 21" xfId="5334"/>
    <cellStyle name="Normal 2 3 22" xfId="5335"/>
    <cellStyle name="Normal 2 3 23" xfId="5336"/>
    <cellStyle name="Normal 2 3 24" xfId="5337"/>
    <cellStyle name="Normal 2 3 25" xfId="5338"/>
    <cellStyle name="Normal 2 3 26" xfId="5339"/>
    <cellStyle name="Normal 2 3 27" xfId="5340"/>
    <cellStyle name="Normal 2 3 28" xfId="5341"/>
    <cellStyle name="Normal 2 3 29" xfId="5342"/>
    <cellStyle name="Normal 2 3 3" xfId="5343"/>
    <cellStyle name="Normal 2 3 3 2" xfId="5344"/>
    <cellStyle name="Normal 2 3 3 2 2" xfId="5345"/>
    <cellStyle name="Normal 2 3 3 2 3" xfId="5346"/>
    <cellStyle name="Normal 2 3 3 3" xfId="5347"/>
    <cellStyle name="Normal 2 3 3 4" xfId="5348"/>
    <cellStyle name="Normal 2 3 30" xfId="5349"/>
    <cellStyle name="Normal 2 3 31" xfId="5350"/>
    <cellStyle name="Normal 2 3 32" xfId="5351"/>
    <cellStyle name="Normal 2 3 33" xfId="5352"/>
    <cellStyle name="Normal 2 3 34" xfId="5353"/>
    <cellStyle name="Normal 2 3 35" xfId="5354"/>
    <cellStyle name="Normal 2 3 36" xfId="5355"/>
    <cellStyle name="Normal 2 3 37" xfId="5356"/>
    <cellStyle name="Normal 2 3 38" xfId="5357"/>
    <cellStyle name="Normal 2 3 39" xfId="5358"/>
    <cellStyle name="Normal 2 3 4" xfId="5359"/>
    <cellStyle name="Normal 2 3 4 2" xfId="5360"/>
    <cellStyle name="Normal 2 3 40" xfId="5361"/>
    <cellStyle name="Normal 2 3 41" xfId="5362"/>
    <cellStyle name="Normal 2 3 42" xfId="5363"/>
    <cellStyle name="Normal 2 3 43" xfId="5364"/>
    <cellStyle name="Normal 2 3 44" xfId="5365"/>
    <cellStyle name="Normal 2 3 45" xfId="5366"/>
    <cellStyle name="Normal 2 3 46" xfId="5367"/>
    <cellStyle name="Normal 2 3 47" xfId="5368"/>
    <cellStyle name="Normal 2 3 48" xfId="5369"/>
    <cellStyle name="Normal 2 3 49" xfId="5370"/>
    <cellStyle name="Normal 2 3 5" xfId="5371"/>
    <cellStyle name="Normal 2 3 50" xfId="5372"/>
    <cellStyle name="Normal 2 3 51" xfId="5373"/>
    <cellStyle name="Normal 2 3 52" xfId="5374"/>
    <cellStyle name="Normal 2 3 53" xfId="5375"/>
    <cellStyle name="Normal 2 3 54" xfId="5376"/>
    <cellStyle name="Normal 2 3 55" xfId="5377"/>
    <cellStyle name="Normal 2 3 56" xfId="5378"/>
    <cellStyle name="Normal 2 3 57" xfId="5379"/>
    <cellStyle name="Normal 2 3 58" xfId="5380"/>
    <cellStyle name="Normal 2 3 59" xfId="5381"/>
    <cellStyle name="Normal 2 3 6" xfId="5382"/>
    <cellStyle name="Normal 2 3 60" xfId="5383"/>
    <cellStyle name="Normal 2 3 61" xfId="5384"/>
    <cellStyle name="Normal 2 3 62" xfId="5385"/>
    <cellStyle name="Normal 2 3 63" xfId="5386"/>
    <cellStyle name="Normal 2 3 64" xfId="5387"/>
    <cellStyle name="Normal 2 3 65" xfId="5388"/>
    <cellStyle name="Normal 2 3 66" xfId="5389"/>
    <cellStyle name="Normal 2 3 67" xfId="5390"/>
    <cellStyle name="Normal 2 3 68" xfId="5391"/>
    <cellStyle name="Normal 2 3 69" xfId="5392"/>
    <cellStyle name="Normal 2 3 7" xfId="5393"/>
    <cellStyle name="Normal 2 3 70" xfId="5394"/>
    <cellStyle name="Normal 2 3 71" xfId="5395"/>
    <cellStyle name="Normal 2 3 72" xfId="5396"/>
    <cellStyle name="Normal 2 3 73" xfId="5397"/>
    <cellStyle name="Normal 2 3 74" xfId="5398"/>
    <cellStyle name="Normal 2 3 75" xfId="5399"/>
    <cellStyle name="Normal 2 3 76" xfId="5400"/>
    <cellStyle name="Normal 2 3 77" xfId="5401"/>
    <cellStyle name="Normal 2 3 78" xfId="5402"/>
    <cellStyle name="Normal 2 3 79" xfId="5403"/>
    <cellStyle name="Normal 2 3 8" xfId="5404"/>
    <cellStyle name="Normal 2 3 80" xfId="5405"/>
    <cellStyle name="Normal 2 3 81" xfId="5406"/>
    <cellStyle name="Normal 2 3 82" xfId="5407"/>
    <cellStyle name="Normal 2 3 83" xfId="5408"/>
    <cellStyle name="Normal 2 3 84" xfId="5409"/>
    <cellStyle name="Normal 2 3 85" xfId="5410"/>
    <cellStyle name="Normal 2 3 86" xfId="5411"/>
    <cellStyle name="Normal 2 3 87" xfId="5412"/>
    <cellStyle name="Normal 2 3 88" xfId="5413"/>
    <cellStyle name="Normal 2 3 89" xfId="5414"/>
    <cellStyle name="Normal 2 3 9" xfId="5415"/>
    <cellStyle name="Normal 2 3 90" xfId="5416"/>
    <cellStyle name="Normal 2 3 91" xfId="5417"/>
    <cellStyle name="Normal 2 3 92" xfId="5418"/>
    <cellStyle name="Normal 2 3 93" xfId="5419"/>
    <cellStyle name="Normal 2 3 94" xfId="5420"/>
    <cellStyle name="Normal 2 3 95" xfId="5421"/>
    <cellStyle name="Normal 2 3 96" xfId="5422"/>
    <cellStyle name="Normal 2 3 96 2" xfId="5423"/>
    <cellStyle name="Normal 2 3 97" xfId="5424"/>
    <cellStyle name="Normal 2 3 98" xfId="5425"/>
    <cellStyle name="Normal 2 3 99" xfId="5426"/>
    <cellStyle name="Normal 2 30" xfId="5427"/>
    <cellStyle name="Normal 2 30 2" xfId="5428"/>
    <cellStyle name="Normal 2 30 2 2" xfId="5429"/>
    <cellStyle name="Normal 2 30 3" xfId="5430"/>
    <cellStyle name="Normal 2 31" xfId="5431"/>
    <cellStyle name="Normal 2 31 2" xfId="5432"/>
    <cellStyle name="Normal 2 31 2 2" xfId="5433"/>
    <cellStyle name="Normal 2 31 3" xfId="5434"/>
    <cellStyle name="Normal 2 32" xfId="5435"/>
    <cellStyle name="Normal 2 32 2" xfId="5436"/>
    <cellStyle name="Normal 2 32 2 2" xfId="5437"/>
    <cellStyle name="Normal 2 32 3" xfId="5438"/>
    <cellStyle name="Normal 2 33" xfId="5439"/>
    <cellStyle name="Normal 2 33 2" xfId="5440"/>
    <cellStyle name="Normal 2 33 2 2" xfId="5441"/>
    <cellStyle name="Normal 2 33 3" xfId="5442"/>
    <cellStyle name="Normal 2 34" xfId="5443"/>
    <cellStyle name="Normal 2 34 2" xfId="5444"/>
    <cellStyle name="Normal 2 34 2 2" xfId="5445"/>
    <cellStyle name="Normal 2 34 3" xfId="5446"/>
    <cellStyle name="Normal 2 35" xfId="5447"/>
    <cellStyle name="Normal 2 35 2" xfId="5448"/>
    <cellStyle name="Normal 2 35 2 2" xfId="5449"/>
    <cellStyle name="Normal 2 35 3" xfId="5450"/>
    <cellStyle name="Normal 2 36" xfId="5451"/>
    <cellStyle name="Normal 2 36 2" xfId="5452"/>
    <cellStyle name="Normal 2 36 2 2" xfId="5453"/>
    <cellStyle name="Normal 2 36 3" xfId="5454"/>
    <cellStyle name="Normal 2 37" xfId="5455"/>
    <cellStyle name="Normal 2 37 2" xfId="5456"/>
    <cellStyle name="Normal 2 37 2 2" xfId="5457"/>
    <cellStyle name="Normal 2 37 3" xfId="5458"/>
    <cellStyle name="Normal 2 38" xfId="5459"/>
    <cellStyle name="Normal 2 38 2" xfId="5460"/>
    <cellStyle name="Normal 2 38 2 2" xfId="5461"/>
    <cellStyle name="Normal 2 38 3" xfId="5462"/>
    <cellStyle name="Normal 2 39" xfId="5463"/>
    <cellStyle name="Normal 2 39 2" xfId="5464"/>
    <cellStyle name="Normal 2 39 2 2" xfId="5465"/>
    <cellStyle name="Normal 2 39 3" xfId="5466"/>
    <cellStyle name="Normal 2 4" xfId="5467"/>
    <cellStyle name="Normal 2 4 10" xfId="5468"/>
    <cellStyle name="Normal 2 4 11" xfId="5469"/>
    <cellStyle name="Normal 2 4 12" xfId="5470"/>
    <cellStyle name="Normal 2 4 13" xfId="5471"/>
    <cellStyle name="Normal 2 4 2" xfId="5472"/>
    <cellStyle name="Normal 2 4 2 2" xfId="5473"/>
    <cellStyle name="Normal 2 4 2 2 2" xfId="5474"/>
    <cellStyle name="Normal 2 4 2 2 2 2" xfId="5475"/>
    <cellStyle name="Normal 2 4 2 2 2 2 2" xfId="5476"/>
    <cellStyle name="Normal 2 4 2 2 2 3" xfId="5477"/>
    <cellStyle name="Normal 2 4 2 2 3" xfId="5478"/>
    <cellStyle name="Normal 2 4 2 2 3 2" xfId="5479"/>
    <cellStyle name="Normal 2 4 2 2 3 2 2" xfId="5480"/>
    <cellStyle name="Normal 2 4 2 2 3 3" xfId="5481"/>
    <cellStyle name="Normal 2 4 2 2 4" xfId="5482"/>
    <cellStyle name="Normal 2 4 2 2 4 2" xfId="5483"/>
    <cellStyle name="Normal 2 4 2 2 4 2 2" xfId="5484"/>
    <cellStyle name="Normal 2 4 2 2 4 3" xfId="5485"/>
    <cellStyle name="Normal 2 4 2 2 5" xfId="5486"/>
    <cellStyle name="Normal 2 4 2 2 5 2" xfId="5487"/>
    <cellStyle name="Normal 2 4 2 2 5 2 2" xfId="5488"/>
    <cellStyle name="Normal 2 4 2 2 5 3" xfId="5489"/>
    <cellStyle name="Normal 2 4 2 3" xfId="5490"/>
    <cellStyle name="Normal 2 4 2 4" xfId="5491"/>
    <cellStyle name="Normal 2 4 2 5" xfId="5492"/>
    <cellStyle name="Normal 2 4 2 6" xfId="5493"/>
    <cellStyle name="Normal 2 4 2 6 2" xfId="5494"/>
    <cellStyle name="Normal 2 4 2 7" xfId="5495"/>
    <cellStyle name="Normal 2 4 2 8" xfId="5496"/>
    <cellStyle name="Normal 2 4 3" xfId="5497"/>
    <cellStyle name="Normal 2 4 3 2" xfId="5498"/>
    <cellStyle name="Normal 2 4 3 2 2" xfId="5499"/>
    <cellStyle name="Normal 2 4 3 3" xfId="5500"/>
    <cellStyle name="Normal 2 4 3 4" xfId="5501"/>
    <cellStyle name="Normal 2 4 3 5" xfId="5502"/>
    <cellStyle name="Normal 2 4 4" xfId="5503"/>
    <cellStyle name="Normal 2 4 4 2" xfId="5504"/>
    <cellStyle name="Normal 2 4 4 2 2" xfId="5505"/>
    <cellStyle name="Normal 2 4 4 3" xfId="5506"/>
    <cellStyle name="Normal 2 4 5" xfId="5507"/>
    <cellStyle name="Normal 2 4 5 2" xfId="5508"/>
    <cellStyle name="Normal 2 4 5 2 2" xfId="5509"/>
    <cellStyle name="Normal 2 4 5 3" xfId="5510"/>
    <cellStyle name="Normal 2 4 6" xfId="5511"/>
    <cellStyle name="Normal 2 4 6 2" xfId="5512"/>
    <cellStyle name="Normal 2 4 6 2 2" xfId="5513"/>
    <cellStyle name="Normal 2 4 6 3" xfId="5514"/>
    <cellStyle name="Normal 2 4 7" xfId="5515"/>
    <cellStyle name="Normal 2 4 7 2" xfId="5516"/>
    <cellStyle name="Normal 2 4 7 2 2" xfId="5517"/>
    <cellStyle name="Normal 2 4 7 3" xfId="5518"/>
    <cellStyle name="Normal 2 4 7 4" xfId="5519"/>
    <cellStyle name="Normal 2 4 8" xfId="5520"/>
    <cellStyle name="Normal 2 4 8 2" xfId="5521"/>
    <cellStyle name="Normal 2 4 9" xfId="5522"/>
    <cellStyle name="Normal 2 40" xfId="5523"/>
    <cellStyle name="Normal 2 40 2" xfId="5524"/>
    <cellStyle name="Normal 2 40 2 2" xfId="5525"/>
    <cellStyle name="Normal 2 40 3" xfId="5526"/>
    <cellStyle name="Normal 2 41" xfId="5527"/>
    <cellStyle name="Normal 2 41 2" xfId="5528"/>
    <cellStyle name="Normal 2 41 2 2" xfId="5529"/>
    <cellStyle name="Normal 2 41 3" xfId="5530"/>
    <cellStyle name="Normal 2 42" xfId="5531"/>
    <cellStyle name="Normal 2 42 2" xfId="5532"/>
    <cellStyle name="Normal 2 42 2 2" xfId="5533"/>
    <cellStyle name="Normal 2 42 3" xfId="5534"/>
    <cellStyle name="Normal 2 43" xfId="5535"/>
    <cellStyle name="Normal 2 43 2" xfId="5536"/>
    <cellStyle name="Normal 2 43 2 2" xfId="5537"/>
    <cellStyle name="Normal 2 43 3" xfId="5538"/>
    <cellStyle name="Normal 2 44" xfId="5539"/>
    <cellStyle name="Normal 2 44 2" xfId="5540"/>
    <cellStyle name="Normal 2 44 2 2" xfId="5541"/>
    <cellStyle name="Normal 2 44 3" xfId="5542"/>
    <cellStyle name="Normal 2 45" xfId="5543"/>
    <cellStyle name="Normal 2 45 2" xfId="5544"/>
    <cellStyle name="Normal 2 45 2 2" xfId="5545"/>
    <cellStyle name="Normal 2 45 3" xfId="5546"/>
    <cellStyle name="Normal 2 46" xfId="5547"/>
    <cellStyle name="Normal 2 46 2" xfId="5548"/>
    <cellStyle name="Normal 2 46 2 2" xfId="5549"/>
    <cellStyle name="Normal 2 46 3" xfId="5550"/>
    <cellStyle name="Normal 2 47" xfId="5551"/>
    <cellStyle name="Normal 2 47 2" xfId="5552"/>
    <cellStyle name="Normal 2 47 2 2" xfId="5553"/>
    <cellStyle name="Normal 2 47 3" xfId="5554"/>
    <cellStyle name="Normal 2 48" xfId="5555"/>
    <cellStyle name="Normal 2 48 2" xfId="5556"/>
    <cellStyle name="Normal 2 48 2 2" xfId="5557"/>
    <cellStyle name="Normal 2 48 3" xfId="5558"/>
    <cellStyle name="Normal 2 49" xfId="5559"/>
    <cellStyle name="Normal 2 49 2" xfId="5560"/>
    <cellStyle name="Normal 2 49 2 2" xfId="5561"/>
    <cellStyle name="Normal 2 49 3" xfId="5562"/>
    <cellStyle name="Normal 2 5" xfId="5563"/>
    <cellStyle name="Normal 2 5 10" xfId="5564"/>
    <cellStyle name="Normal 2 5 11" xfId="5565"/>
    <cellStyle name="Normal 2 5 12" xfId="5566"/>
    <cellStyle name="Normal 2 5 13" xfId="5567"/>
    <cellStyle name="Normal 2 5 2" xfId="5568"/>
    <cellStyle name="Normal 2 5 2 2" xfId="5569"/>
    <cellStyle name="Normal 2 5 2 2 2" xfId="5570"/>
    <cellStyle name="Normal 2 5 2 2 2 2" xfId="5571"/>
    <cellStyle name="Normal 2 5 2 2 2 2 2" xfId="5572"/>
    <cellStyle name="Normal 2 5 2 2 2 3" xfId="5573"/>
    <cellStyle name="Normal 2 5 2 2 3" xfId="5574"/>
    <cellStyle name="Normal 2 5 2 2 3 2" xfId="5575"/>
    <cellStyle name="Normal 2 5 2 2 3 2 2" xfId="5576"/>
    <cellStyle name="Normal 2 5 2 2 3 3" xfId="5577"/>
    <cellStyle name="Normal 2 5 2 2 4" xfId="5578"/>
    <cellStyle name="Normal 2 5 2 2 4 2" xfId="5579"/>
    <cellStyle name="Normal 2 5 2 2 4 2 2" xfId="5580"/>
    <cellStyle name="Normal 2 5 2 2 4 3" xfId="5581"/>
    <cellStyle name="Normal 2 5 2 2 5" xfId="5582"/>
    <cellStyle name="Normal 2 5 2 2 5 2" xfId="5583"/>
    <cellStyle name="Normal 2 5 2 2 5 2 2" xfId="5584"/>
    <cellStyle name="Normal 2 5 2 2 5 3" xfId="5585"/>
    <cellStyle name="Normal 2 5 2 3" xfId="5586"/>
    <cellStyle name="Normal 2 5 2 4" xfId="5587"/>
    <cellStyle name="Normal 2 5 2 5" xfId="5588"/>
    <cellStyle name="Normal 2 5 2 6" xfId="5589"/>
    <cellStyle name="Normal 2 5 2 6 2" xfId="5590"/>
    <cellStyle name="Normal 2 5 2 7" xfId="5591"/>
    <cellStyle name="Normal 2 5 2 8" xfId="5592"/>
    <cellStyle name="Normal 2 5 3" xfId="5593"/>
    <cellStyle name="Normal 2 5 3 2" xfId="5594"/>
    <cellStyle name="Normal 2 5 3 2 2" xfId="5595"/>
    <cellStyle name="Normal 2 5 3 3" xfId="5596"/>
    <cellStyle name="Normal 2 5 3 4" xfId="5597"/>
    <cellStyle name="Normal 2 5 3 5" xfId="5598"/>
    <cellStyle name="Normal 2 5 4" xfId="5599"/>
    <cellStyle name="Normal 2 5 4 2" xfId="5600"/>
    <cellStyle name="Normal 2 5 4 2 2" xfId="5601"/>
    <cellStyle name="Normal 2 5 4 3" xfId="5602"/>
    <cellStyle name="Normal 2 5 5" xfId="5603"/>
    <cellStyle name="Normal 2 5 5 2" xfId="5604"/>
    <cellStyle name="Normal 2 5 5 2 2" xfId="5605"/>
    <cellStyle name="Normal 2 5 5 3" xfId="5606"/>
    <cellStyle name="Normal 2 5 6" xfId="5607"/>
    <cellStyle name="Normal 2 5 6 2" xfId="5608"/>
    <cellStyle name="Normal 2 5 6 2 2" xfId="5609"/>
    <cellStyle name="Normal 2 5 6 3" xfId="5610"/>
    <cellStyle name="Normal 2 5 7" xfId="5611"/>
    <cellStyle name="Normal 2 5 7 2" xfId="5612"/>
    <cellStyle name="Normal 2 5 7 2 2" xfId="5613"/>
    <cellStyle name="Normal 2 5 7 3" xfId="5614"/>
    <cellStyle name="Normal 2 5 7 4" xfId="5615"/>
    <cellStyle name="Normal 2 5 8" xfId="5616"/>
    <cellStyle name="Normal 2 5 8 2" xfId="5617"/>
    <cellStyle name="Normal 2 5 9" xfId="5618"/>
    <cellStyle name="Normal 2 50" xfId="5619"/>
    <cellStyle name="Normal 2 50 2" xfId="5620"/>
    <cellStyle name="Normal 2 50 2 2" xfId="5621"/>
    <cellStyle name="Normal 2 50 3" xfId="5622"/>
    <cellStyle name="Normal 2 51" xfId="5623"/>
    <cellStyle name="Normal 2 51 2" xfId="5624"/>
    <cellStyle name="Normal 2 51 2 2" xfId="5625"/>
    <cellStyle name="Normal 2 51 3" xfId="5626"/>
    <cellStyle name="Normal 2 52" xfId="5627"/>
    <cellStyle name="Normal 2 52 2" xfId="5628"/>
    <cellStyle name="Normal 2 52 2 2" xfId="5629"/>
    <cellStyle name="Normal 2 52 3" xfId="5630"/>
    <cellStyle name="Normal 2 53" xfId="5631"/>
    <cellStyle name="Normal 2 53 2" xfId="5632"/>
    <cellStyle name="Normal 2 53 2 2" xfId="5633"/>
    <cellStyle name="Normal 2 53 3" xfId="5634"/>
    <cellStyle name="Normal 2 54" xfId="5635"/>
    <cellStyle name="Normal 2 54 2" xfId="5636"/>
    <cellStyle name="Normal 2 54 2 2" xfId="5637"/>
    <cellStyle name="Normal 2 54 3" xfId="5638"/>
    <cellStyle name="Normal 2 55" xfId="5639"/>
    <cellStyle name="Normal 2 55 2" xfId="5640"/>
    <cellStyle name="Normal 2 55 2 2" xfId="5641"/>
    <cellStyle name="Normal 2 55 3" xfId="5642"/>
    <cellStyle name="Normal 2 56" xfId="5643"/>
    <cellStyle name="Normal 2 56 2" xfId="5644"/>
    <cellStyle name="Normal 2 56 2 2" xfId="5645"/>
    <cellStyle name="Normal 2 56 3" xfId="5646"/>
    <cellStyle name="Normal 2 57" xfId="5647"/>
    <cellStyle name="Normal 2 57 2" xfId="5648"/>
    <cellStyle name="Normal 2 57 2 2" xfId="5649"/>
    <cellStyle name="Normal 2 57 3" xfId="5650"/>
    <cellStyle name="Normal 2 58" xfId="5651"/>
    <cellStyle name="Normal 2 58 2" xfId="5652"/>
    <cellStyle name="Normal 2 58 2 2" xfId="5653"/>
    <cellStyle name="Normal 2 58 3" xfId="5654"/>
    <cellStyle name="Normal 2 59" xfId="5655"/>
    <cellStyle name="Normal 2 59 2" xfId="5656"/>
    <cellStyle name="Normal 2 59 2 2" xfId="5657"/>
    <cellStyle name="Normal 2 59 3" xfId="5658"/>
    <cellStyle name="Normal 2 6" xfId="5659"/>
    <cellStyle name="Normal 2 6 10" xfId="5660"/>
    <cellStyle name="Normal 2 6 2" xfId="5661"/>
    <cellStyle name="Normal 2 6 2 2" xfId="5662"/>
    <cellStyle name="Normal 2 6 2 3" xfId="5663"/>
    <cellStyle name="Normal 2 6 2 4" xfId="5664"/>
    <cellStyle name="Normal 2 6 3" xfId="5665"/>
    <cellStyle name="Normal 2 6 3 2" xfId="5666"/>
    <cellStyle name="Normal 2 6 3 3" xfId="5667"/>
    <cellStyle name="Normal 2 6 4" xfId="5668"/>
    <cellStyle name="Normal 2 6 4 2" xfId="5669"/>
    <cellStyle name="Normal 2 6 5" xfId="5670"/>
    <cellStyle name="Normal 2 6 5 2" xfId="5671"/>
    <cellStyle name="Normal 2 6 6" xfId="5672"/>
    <cellStyle name="Normal 2 6 6 2" xfId="5673"/>
    <cellStyle name="Normal 2 6 6 3" xfId="5674"/>
    <cellStyle name="Normal 2 6 7" xfId="5675"/>
    <cellStyle name="Normal 2 6 8" xfId="5676"/>
    <cellStyle name="Normal 2 6 9" xfId="5677"/>
    <cellStyle name="Normal 2 60" xfId="5678"/>
    <cellStyle name="Normal 2 60 2" xfId="5679"/>
    <cellStyle name="Normal 2 60 2 2" xfId="5680"/>
    <cellStyle name="Normal 2 60 3" xfId="5681"/>
    <cellStyle name="Normal 2 61" xfId="5682"/>
    <cellStyle name="Normal 2 61 2" xfId="5683"/>
    <cellStyle name="Normal 2 61 2 2" xfId="5684"/>
    <cellStyle name="Normal 2 61 3" xfId="5685"/>
    <cellStyle name="Normal 2 62" xfId="5686"/>
    <cellStyle name="Normal 2 62 2" xfId="5687"/>
    <cellStyle name="Normal 2 62 2 2" xfId="5688"/>
    <cellStyle name="Normal 2 62 3" xfId="5689"/>
    <cellStyle name="Normal 2 63" xfId="5690"/>
    <cellStyle name="Normal 2 63 2" xfId="5691"/>
    <cellStyle name="Normal 2 63 2 2" xfId="5692"/>
    <cellStyle name="Normal 2 63 3" xfId="5693"/>
    <cellStyle name="Normal 2 64" xfId="5694"/>
    <cellStyle name="Normal 2 64 2" xfId="5695"/>
    <cellStyle name="Normal 2 64 2 2" xfId="5696"/>
    <cellStyle name="Normal 2 64 3" xfId="5697"/>
    <cellStyle name="Normal 2 65" xfId="5698"/>
    <cellStyle name="Normal 2 66" xfId="5699"/>
    <cellStyle name="Normal 2 67" xfId="5700"/>
    <cellStyle name="Normal 2 68" xfId="5701"/>
    <cellStyle name="Normal 2 69" xfId="5702"/>
    <cellStyle name="Normal 2 7" xfId="5703"/>
    <cellStyle name="Normal 2 7 10" xfId="5704"/>
    <cellStyle name="Normal 2 7 11" xfId="5705"/>
    <cellStyle name="Normal 2 7 12" xfId="5706"/>
    <cellStyle name="Normal 2 7 13" xfId="5707"/>
    <cellStyle name="Normal 2 7 2" xfId="5708"/>
    <cellStyle name="Normal 2 7 2 2" xfId="5709"/>
    <cellStyle name="Normal 2 7 2 3" xfId="5710"/>
    <cellStyle name="Normal 2 7 2 4" xfId="5711"/>
    <cellStyle name="Normal 2 7 2 5" xfId="5712"/>
    <cellStyle name="Normal 2 7 3" xfId="5713"/>
    <cellStyle name="Normal 2 7 3 2" xfId="5714"/>
    <cellStyle name="Normal 2 7 3 3" xfId="5715"/>
    <cellStyle name="Normal 2 7 4" xfId="5716"/>
    <cellStyle name="Normal 2 7 4 2" xfId="5717"/>
    <cellStyle name="Normal 2 7 5" xfId="5718"/>
    <cellStyle name="Normal 2 7 6" xfId="5719"/>
    <cellStyle name="Normal 2 7 7" xfId="5720"/>
    <cellStyle name="Normal 2 7 8" xfId="5721"/>
    <cellStyle name="Normal 2 7 9" xfId="5722"/>
    <cellStyle name="Normal 2 70" xfId="5723"/>
    <cellStyle name="Normal 2 71" xfId="5724"/>
    <cellStyle name="Normal 2 71 2" xfId="5725"/>
    <cellStyle name="Normal 2 72" xfId="5726"/>
    <cellStyle name="Normal 2 72 2" xfId="5727"/>
    <cellStyle name="Normal 2 73" xfId="5728"/>
    <cellStyle name="Normal 2 74" xfId="5729"/>
    <cellStyle name="Normal 2 74 2" xfId="5730"/>
    <cellStyle name="Normal 2 75" xfId="5731"/>
    <cellStyle name="Normal 2 75 2" xfId="5732"/>
    <cellStyle name="Normal 2 76" xfId="5733"/>
    <cellStyle name="Normal 2 76 2" xfId="5734"/>
    <cellStyle name="Normal 2 77" xfId="5735"/>
    <cellStyle name="Normal 2 77 2" xfId="5736"/>
    <cellStyle name="Normal 2 78" xfId="5737"/>
    <cellStyle name="Normal 2 78 2" xfId="5738"/>
    <cellStyle name="Normal 2 79" xfId="5739"/>
    <cellStyle name="Normal 2 79 2" xfId="5740"/>
    <cellStyle name="Normal 2 8" xfId="5741"/>
    <cellStyle name="Normal 2 8 2" xfId="5742"/>
    <cellStyle name="Normal 2 8 2 2" xfId="5743"/>
    <cellStyle name="Normal 2 8 2 3" xfId="5744"/>
    <cellStyle name="Normal 2 8 3" xfId="5745"/>
    <cellStyle name="Normal 2 8 4" xfId="5746"/>
    <cellStyle name="Normal 2 8 4 2" xfId="5747"/>
    <cellStyle name="Normal 2 8 5" xfId="5748"/>
    <cellStyle name="Normal 2 8 6" xfId="5749"/>
    <cellStyle name="Normal 2 8 7" xfId="5750"/>
    <cellStyle name="Normal 2 8 8" xfId="5751"/>
    <cellStyle name="Normal 2 80" xfId="5752"/>
    <cellStyle name="Normal 2 80 2" xfId="5753"/>
    <cellStyle name="Normal 2 81" xfId="5754"/>
    <cellStyle name="Normal 2 81 2" xfId="5755"/>
    <cellStyle name="Normal 2 82" xfId="5756"/>
    <cellStyle name="Normal 2 82 2" xfId="5757"/>
    <cellStyle name="Normal 2 83" xfId="5758"/>
    <cellStyle name="Normal 2 83 2" xfId="5759"/>
    <cellStyle name="Normal 2 84" xfId="5760"/>
    <cellStyle name="Normal 2 84 2" xfId="5761"/>
    <cellStyle name="Normal 2 85" xfId="5762"/>
    <cellStyle name="Normal 2 85 2" xfId="5763"/>
    <cellStyle name="Normal 2 86" xfId="5764"/>
    <cellStyle name="Normal 2 86 2" xfId="5765"/>
    <cellStyle name="Normal 2 87" xfId="5766"/>
    <cellStyle name="Normal 2 87 2" xfId="5767"/>
    <cellStyle name="Normal 2 88" xfId="5768"/>
    <cellStyle name="Normal 2 89" xfId="5769"/>
    <cellStyle name="Normal 2 9" xfId="5770"/>
    <cellStyle name="Normal 2 9 2" xfId="5771"/>
    <cellStyle name="Normal 2 9 3" xfId="5772"/>
    <cellStyle name="Normal 2 9 4" xfId="5773"/>
    <cellStyle name="Normal 2 9 4 2" xfId="5774"/>
    <cellStyle name="Normal 2 9 5" xfId="5775"/>
    <cellStyle name="Normal 2 9 6" xfId="5776"/>
    <cellStyle name="Normal 2 90" xfId="5777"/>
    <cellStyle name="Normal 2 90 2" xfId="5778"/>
    <cellStyle name="Normal 2 91" xfId="5779"/>
    <cellStyle name="Normal 2 91 2" xfId="5780"/>
    <cellStyle name="Normal 2 92" xfId="5781"/>
    <cellStyle name="Normal 2 92 2" xfId="5782"/>
    <cellStyle name="Normal 2 93" xfId="5783"/>
    <cellStyle name="Normal 2 93 2" xfId="5784"/>
    <cellStyle name="Normal 2 94" xfId="5785"/>
    <cellStyle name="Normal 2 94 2" xfId="5786"/>
    <cellStyle name="Normal 2 95" xfId="5787"/>
    <cellStyle name="Normal 2 95 2" xfId="5788"/>
    <cellStyle name="Normal 2 95 3" xfId="5789"/>
    <cellStyle name="Normal 2 96" xfId="5790"/>
    <cellStyle name="Normal 2 96 2" xfId="5791"/>
    <cellStyle name="Normal 2 97" xfId="5792"/>
    <cellStyle name="Normal 2 97 2" xfId="5793"/>
    <cellStyle name="Normal 2 98" xfId="5794"/>
    <cellStyle name="Normal 2 98 2" xfId="5795"/>
    <cellStyle name="Normal 2 99" xfId="5796"/>
    <cellStyle name="Normal 2 99 2" xfId="5797"/>
    <cellStyle name="Normal 20" xfId="5798"/>
    <cellStyle name="Normal 20 2" xfId="5799"/>
    <cellStyle name="Normal 20 2 2" xfId="5800"/>
    <cellStyle name="Normal 20 2 3" xfId="5801"/>
    <cellStyle name="Normal 20 3" xfId="5802"/>
    <cellStyle name="Normal 20 4" xfId="5803"/>
    <cellStyle name="Normal 200" xfId="5804"/>
    <cellStyle name="Normal 201" xfId="5805"/>
    <cellStyle name="Normal 201 2" xfId="5806"/>
    <cellStyle name="Normal 202" xfId="5807"/>
    <cellStyle name="Normal 203" xfId="5808"/>
    <cellStyle name="Normal 204" xfId="5809"/>
    <cellStyle name="Normal 205" xfId="5810"/>
    <cellStyle name="Normal 206" xfId="5811"/>
    <cellStyle name="Normal 207" xfId="5812"/>
    <cellStyle name="Normal 208" xfId="5813"/>
    <cellStyle name="Normal 209" xfId="5814"/>
    <cellStyle name="Normal 21" xfId="5815"/>
    <cellStyle name="Normal 21 2" xfId="5816"/>
    <cellStyle name="Normal 21 2 2" xfId="5817"/>
    <cellStyle name="Normal 21 2 3" xfId="5818"/>
    <cellStyle name="Normal 21 3" xfId="5819"/>
    <cellStyle name="Normal 21 4" xfId="5820"/>
    <cellStyle name="Normal 210" xfId="5821"/>
    <cellStyle name="Normal 211" xfId="5822"/>
    <cellStyle name="Normal 212" xfId="5823"/>
    <cellStyle name="Normal 213" xfId="5824"/>
    <cellStyle name="Normal 214" xfId="5825"/>
    <cellStyle name="Normal 215" xfId="5826"/>
    <cellStyle name="Normal 216" xfId="5827"/>
    <cellStyle name="Normal 217" xfId="5828"/>
    <cellStyle name="Normal 218" xfId="5829"/>
    <cellStyle name="Normal 219" xfId="5830"/>
    <cellStyle name="Normal 22" xfId="5831"/>
    <cellStyle name="Normal 22 2" xfId="5832"/>
    <cellStyle name="Normal 22 2 2" xfId="5833"/>
    <cellStyle name="Normal 22 2 3" xfId="5834"/>
    <cellStyle name="Normal 22 3" xfId="5835"/>
    <cellStyle name="Normal 22 4" xfId="5836"/>
    <cellStyle name="Normal 220" xfId="5837"/>
    <cellStyle name="Normal 221" xfId="5838"/>
    <cellStyle name="Normal 222" xfId="5839"/>
    <cellStyle name="Normal 223" xfId="5840"/>
    <cellStyle name="Normal 224" xfId="5841"/>
    <cellStyle name="Normal 225" xfId="5842"/>
    <cellStyle name="Normal 226" xfId="5843"/>
    <cellStyle name="Normal 227" xfId="5844"/>
    <cellStyle name="Normal 228" xfId="5845"/>
    <cellStyle name="Normal 229" xfId="5846"/>
    <cellStyle name="Normal 23" xfId="5847"/>
    <cellStyle name="Normal 23 2" xfId="5848"/>
    <cellStyle name="Normal 23 2 2" xfId="5849"/>
    <cellStyle name="Normal 23 2 3" xfId="5850"/>
    <cellStyle name="Normal 23 3" xfId="5851"/>
    <cellStyle name="Normal 230" xfId="5852"/>
    <cellStyle name="Normal 231" xfId="5853"/>
    <cellStyle name="Normal 232" xfId="5854"/>
    <cellStyle name="Normal 233" xfId="5855"/>
    <cellStyle name="Normal 234" xfId="5856"/>
    <cellStyle name="Normal 234 2" xfId="5857"/>
    <cellStyle name="Normal 235" xfId="5858"/>
    <cellStyle name="Normal 236" xfId="5859"/>
    <cellStyle name="Normal 237" xfId="5860"/>
    <cellStyle name="Normal 238" xfId="5861"/>
    <cellStyle name="Normal 239" xfId="5862"/>
    <cellStyle name="Normal 24" xfId="5863"/>
    <cellStyle name="Normal 24 2" xfId="5864"/>
    <cellStyle name="Normal 24 2 2" xfId="5865"/>
    <cellStyle name="Normal 24 2 3" xfId="5866"/>
    <cellStyle name="Normal 24 3" xfId="5867"/>
    <cellStyle name="Normal 240" xfId="5868"/>
    <cellStyle name="Normal 241" xfId="5869"/>
    <cellStyle name="Normal 242" xfId="5870"/>
    <cellStyle name="Normal 243" xfId="5871"/>
    <cellStyle name="Normal 244" xfId="9376"/>
    <cellStyle name="Normal 245" xfId="9382"/>
    <cellStyle name="Normal 245 2" xfId="9389"/>
    <cellStyle name="Normal 246" xfId="9387"/>
    <cellStyle name="Normal 246 2" xfId="9394"/>
    <cellStyle name="Normal 247" xfId="9391"/>
    <cellStyle name="Normal 248" xfId="9393"/>
    <cellStyle name="Normal 249" xfId="9398"/>
    <cellStyle name="Normal 25" xfId="5872"/>
    <cellStyle name="Normal 25 2" xfId="5873"/>
    <cellStyle name="Normal 25 2 2" xfId="5874"/>
    <cellStyle name="Normal 25 2 3" xfId="5875"/>
    <cellStyle name="Normal 25 3" xfId="5876"/>
    <cellStyle name="Normal 250" xfId="9402"/>
    <cellStyle name="Normal 251" xfId="9410"/>
    <cellStyle name="Normal 252" xfId="9427"/>
    <cellStyle name="Normal 26" xfId="5877"/>
    <cellStyle name="Normal 26 2" xfId="5878"/>
    <cellStyle name="Normal 26 2 2" xfId="5879"/>
    <cellStyle name="Normal 26 2 3" xfId="5880"/>
    <cellStyle name="Normal 26 3" xfId="5881"/>
    <cellStyle name="Normal 27" xfId="5882"/>
    <cellStyle name="Normal 27 2" xfId="5883"/>
    <cellStyle name="Normal 27 2 2" xfId="5884"/>
    <cellStyle name="Normal 27 2 3" xfId="5885"/>
    <cellStyle name="Normal 27 3" xfId="5886"/>
    <cellStyle name="Normal 28" xfId="5887"/>
    <cellStyle name="Normal 28 2" xfId="5888"/>
    <cellStyle name="Normal 28 2 2" xfId="5889"/>
    <cellStyle name="Normal 28 2 3" xfId="5890"/>
    <cellStyle name="Normal 28 3" xfId="5891"/>
    <cellStyle name="Normal 29" xfId="5892"/>
    <cellStyle name="Normal 29 2" xfId="5893"/>
    <cellStyle name="Normal 3" xfId="11"/>
    <cellStyle name="Normal 3 10" xfId="5894"/>
    <cellStyle name="Normal 3 10 2" xfId="5895"/>
    <cellStyle name="Normal 3 10 3" xfId="5896"/>
    <cellStyle name="Normal 3 10 4" xfId="5897"/>
    <cellStyle name="Normal 3 10 4 2" xfId="5898"/>
    <cellStyle name="Normal 3 10 5" xfId="5899"/>
    <cellStyle name="Normal 3 100" xfId="5900"/>
    <cellStyle name="Normal 3 101" xfId="5901"/>
    <cellStyle name="Normal 3 102" xfId="5902"/>
    <cellStyle name="Normal 3 103" xfId="5903"/>
    <cellStyle name="Normal 3 104" xfId="5904"/>
    <cellStyle name="Normal 3 105" xfId="5905"/>
    <cellStyle name="Normal 3 106" xfId="5906"/>
    <cellStyle name="Normal 3 107" xfId="5907"/>
    <cellStyle name="Normal 3 107 2" xfId="5908"/>
    <cellStyle name="Normal 3 108" xfId="5909"/>
    <cellStyle name="Normal 3 109" xfId="5910"/>
    <cellStyle name="Normal 3 109 2" xfId="5911"/>
    <cellStyle name="Normal 3 11" xfId="5912"/>
    <cellStyle name="Normal 3 11 2" xfId="5913"/>
    <cellStyle name="Normal 3 11 3" xfId="5914"/>
    <cellStyle name="Normal 3 11 4" xfId="5915"/>
    <cellStyle name="Normal 3 11 4 2" xfId="5916"/>
    <cellStyle name="Normal 3 11 5" xfId="5917"/>
    <cellStyle name="Normal 3 110" xfId="5918"/>
    <cellStyle name="Normal 3 110 2" xfId="5919"/>
    <cellStyle name="Normal 3 110 3" xfId="5920"/>
    <cellStyle name="Normal 3 111" xfId="5921"/>
    <cellStyle name="Normal 3 112" xfId="5922"/>
    <cellStyle name="Normal 3 113" xfId="5923"/>
    <cellStyle name="Normal 3 114" xfId="5924"/>
    <cellStyle name="Normal 3 12" xfId="5925"/>
    <cellStyle name="Normal 3 12 2" xfId="5926"/>
    <cellStyle name="Normal 3 12 3" xfId="5927"/>
    <cellStyle name="Normal 3 12 4" xfId="5928"/>
    <cellStyle name="Normal 3 13" xfId="5929"/>
    <cellStyle name="Normal 3 13 2" xfId="5930"/>
    <cellStyle name="Normal 3 13 3" xfId="5931"/>
    <cellStyle name="Normal 3 13 4" xfId="5932"/>
    <cellStyle name="Normal 3 14" xfId="5933"/>
    <cellStyle name="Normal 3 14 2" xfId="5934"/>
    <cellStyle name="Normal 3 14 3" xfId="5935"/>
    <cellStyle name="Normal 3 14 4" xfId="5936"/>
    <cellStyle name="Normal 3 15" xfId="5937"/>
    <cellStyle name="Normal 3 15 2" xfId="5938"/>
    <cellStyle name="Normal 3 15 3" xfId="5939"/>
    <cellStyle name="Normal 3 15 4" xfId="5940"/>
    <cellStyle name="Normal 3 16" xfId="5941"/>
    <cellStyle name="Normal 3 16 2" xfId="5942"/>
    <cellStyle name="Normal 3 16 3" xfId="5943"/>
    <cellStyle name="Normal 3 16 4" xfId="5944"/>
    <cellStyle name="Normal 3 17" xfId="5945"/>
    <cellStyle name="Normal 3 17 2" xfId="5946"/>
    <cellStyle name="Normal 3 17 3" xfId="5947"/>
    <cellStyle name="Normal 3 17 4" xfId="5948"/>
    <cellStyle name="Normal 3 18" xfId="5949"/>
    <cellStyle name="Normal 3 18 2" xfId="5950"/>
    <cellStyle name="Normal 3 18 3" xfId="5951"/>
    <cellStyle name="Normal 3 18 4" xfId="5952"/>
    <cellStyle name="Normal 3 19" xfId="5953"/>
    <cellStyle name="Normal 3 19 2" xfId="5954"/>
    <cellStyle name="Normal 3 19 3" xfId="5955"/>
    <cellStyle name="Normal 3 19 4" xfId="5956"/>
    <cellStyle name="Normal 3 2" xfId="17"/>
    <cellStyle name="Normal 3 2 10" xfId="5957"/>
    <cellStyle name="Normal 3 2 10 2" xfId="5958"/>
    <cellStyle name="Normal 3 2 10 2 2" xfId="5959"/>
    <cellStyle name="Normal 3 2 10 3" xfId="5960"/>
    <cellStyle name="Normal 3 2 10 4" xfId="5961"/>
    <cellStyle name="Normal 3 2 11" xfId="5962"/>
    <cellStyle name="Normal 3 2 11 2" xfId="5963"/>
    <cellStyle name="Normal 3 2 11 2 2" xfId="5964"/>
    <cellStyle name="Normal 3 2 11 3" xfId="5965"/>
    <cellStyle name="Normal 3 2 11 4" xfId="5966"/>
    <cellStyle name="Normal 3 2 11 5" xfId="5967"/>
    <cellStyle name="Normal 3 2 12" xfId="5968"/>
    <cellStyle name="Normal 3 2 12 2" xfId="5969"/>
    <cellStyle name="Normal 3 2 12 2 2" xfId="5970"/>
    <cellStyle name="Normal 3 2 12 3" xfId="5971"/>
    <cellStyle name="Normal 3 2 13" xfId="5972"/>
    <cellStyle name="Normal 3 2 13 2" xfId="5973"/>
    <cellStyle name="Normal 3 2 13 2 2" xfId="5974"/>
    <cellStyle name="Normal 3 2 13 3" xfId="5975"/>
    <cellStyle name="Normal 3 2 14" xfId="5976"/>
    <cellStyle name="Normal 3 2 14 2" xfId="5977"/>
    <cellStyle name="Normal 3 2 14 2 2" xfId="5978"/>
    <cellStyle name="Normal 3 2 14 3" xfId="5979"/>
    <cellStyle name="Normal 3 2 15" xfId="5980"/>
    <cellStyle name="Normal 3 2 15 2" xfId="5981"/>
    <cellStyle name="Normal 3 2 15 2 2" xfId="5982"/>
    <cellStyle name="Normal 3 2 15 3" xfId="5983"/>
    <cellStyle name="Normal 3 2 16" xfId="5984"/>
    <cellStyle name="Normal 3 2 16 2" xfId="5985"/>
    <cellStyle name="Normal 3 2 16 2 2" xfId="5986"/>
    <cellStyle name="Normal 3 2 16 3" xfId="5987"/>
    <cellStyle name="Normal 3 2 17" xfId="5988"/>
    <cellStyle name="Normal 3 2 17 2" xfId="5989"/>
    <cellStyle name="Normal 3 2 17 2 2" xfId="5990"/>
    <cellStyle name="Normal 3 2 17 3" xfId="5991"/>
    <cellStyle name="Normal 3 2 18" xfId="5992"/>
    <cellStyle name="Normal 3 2 18 2" xfId="5993"/>
    <cellStyle name="Normal 3 2 19" xfId="5994"/>
    <cellStyle name="Normal 3 2 19 2" xfId="5995"/>
    <cellStyle name="Normal 3 2 2" xfId="5996"/>
    <cellStyle name="Normal 3 2 2 10" xfId="5997"/>
    <cellStyle name="Normal 3 2 2 11" xfId="5998"/>
    <cellStyle name="Normal 3 2 2 12" xfId="5999"/>
    <cellStyle name="Normal 3 2 2 13" xfId="6000"/>
    <cellStyle name="Normal 3 2 2 14" xfId="6001"/>
    <cellStyle name="Normal 3 2 2 15" xfId="6002"/>
    <cellStyle name="Normal 3 2 2 16" xfId="6003"/>
    <cellStyle name="Normal 3 2 2 17" xfId="6004"/>
    <cellStyle name="Normal 3 2 2 18" xfId="6005"/>
    <cellStyle name="Normal 3 2 2 2" xfId="6006"/>
    <cellStyle name="Normal 3 2 2 2 10" xfId="6007"/>
    <cellStyle name="Normal 3 2 2 2 10 2" xfId="6008"/>
    <cellStyle name="Normal 3 2 2 2 10 2 2" xfId="6009"/>
    <cellStyle name="Normal 3 2 2 2 10 3" xfId="6010"/>
    <cellStyle name="Normal 3 2 2 2 11" xfId="6011"/>
    <cellStyle name="Normal 3 2 2 2 11 2" xfId="6012"/>
    <cellStyle name="Normal 3 2 2 2 11 2 2" xfId="6013"/>
    <cellStyle name="Normal 3 2 2 2 11 3" xfId="6014"/>
    <cellStyle name="Normal 3 2 2 2 12" xfId="6015"/>
    <cellStyle name="Normal 3 2 2 2 12 2" xfId="6016"/>
    <cellStyle name="Normal 3 2 2 2 12 2 2" xfId="6017"/>
    <cellStyle name="Normal 3 2 2 2 12 3" xfId="6018"/>
    <cellStyle name="Normal 3 2 2 2 13" xfId="6019"/>
    <cellStyle name="Normal 3 2 2 2 13 2" xfId="6020"/>
    <cellStyle name="Normal 3 2 2 2 13 2 2" xfId="6021"/>
    <cellStyle name="Normal 3 2 2 2 13 3" xfId="6022"/>
    <cellStyle name="Normal 3 2 2 2 14" xfId="6023"/>
    <cellStyle name="Normal 3 2 2 2 14 2" xfId="6024"/>
    <cellStyle name="Normal 3 2 2 2 14 2 2" xfId="6025"/>
    <cellStyle name="Normal 3 2 2 2 14 3" xfId="6026"/>
    <cellStyle name="Normal 3 2 2 2 15" xfId="6027"/>
    <cellStyle name="Normal 3 2 2 2 15 2" xfId="6028"/>
    <cellStyle name="Normal 3 2 2 2 15 2 2" xfId="6029"/>
    <cellStyle name="Normal 3 2 2 2 15 3" xfId="6030"/>
    <cellStyle name="Normal 3 2 2 2 16" xfId="6031"/>
    <cellStyle name="Normal 3 2 2 2 16 2" xfId="6032"/>
    <cellStyle name="Normal 3 2 2 2 17" xfId="6033"/>
    <cellStyle name="Normal 3 2 2 2 17 2" xfId="6034"/>
    <cellStyle name="Normal 3 2 2 2 2" xfId="6035"/>
    <cellStyle name="Normal 3 2 2 2 2 2" xfId="6036"/>
    <cellStyle name="Normal 3 2 2 2 2 2 2" xfId="6037"/>
    <cellStyle name="Normal 3 2 2 2 2 2 2 2" xfId="6038"/>
    <cellStyle name="Normal 3 2 2 2 2 2 2 2 2" xfId="6039"/>
    <cellStyle name="Normal 3 2 2 2 2 2 2 3" xfId="6040"/>
    <cellStyle name="Normal 3 2 2 2 2 2 3" xfId="6041"/>
    <cellStyle name="Normal 3 2 2 2 2 2 3 2" xfId="6042"/>
    <cellStyle name="Normal 3 2 2 2 2 2 3 2 2" xfId="6043"/>
    <cellStyle name="Normal 3 2 2 2 2 2 3 3" xfId="6044"/>
    <cellStyle name="Normal 3 2 2 2 2 2 4" xfId="6045"/>
    <cellStyle name="Normal 3 2 2 2 2 2 4 2" xfId="6046"/>
    <cellStyle name="Normal 3 2 2 2 2 2 4 2 2" xfId="6047"/>
    <cellStyle name="Normal 3 2 2 2 2 2 4 3" xfId="6048"/>
    <cellStyle name="Normal 3 2 2 2 2 2 5" xfId="6049"/>
    <cellStyle name="Normal 3 2 2 2 2 2 5 2" xfId="6050"/>
    <cellStyle name="Normal 3 2 2 2 2 2 5 2 2" xfId="6051"/>
    <cellStyle name="Normal 3 2 2 2 2 2 5 3" xfId="6052"/>
    <cellStyle name="Normal 3 2 2 2 2 3" xfId="6053"/>
    <cellStyle name="Normal 3 2 2 2 2 4" xfId="6054"/>
    <cellStyle name="Normal 3 2 2 2 2 5" xfId="6055"/>
    <cellStyle name="Normal 3 2 2 2 2 6" xfId="6056"/>
    <cellStyle name="Normal 3 2 2 2 2 6 2" xfId="6057"/>
    <cellStyle name="Normal 3 2 2 2 2 7" xfId="6058"/>
    <cellStyle name="Normal 3 2 2 2 3" xfId="6059"/>
    <cellStyle name="Normal 3 2 2 2 3 2" xfId="6060"/>
    <cellStyle name="Normal 3 2 2 2 3 2 2" xfId="6061"/>
    <cellStyle name="Normal 3 2 2 2 3 3" xfId="6062"/>
    <cellStyle name="Normal 3 2 2 2 4" xfId="6063"/>
    <cellStyle name="Normal 3 2 2 2 4 2" xfId="6064"/>
    <cellStyle name="Normal 3 2 2 2 4 2 2" xfId="6065"/>
    <cellStyle name="Normal 3 2 2 2 4 3" xfId="6066"/>
    <cellStyle name="Normal 3 2 2 2 5" xfId="6067"/>
    <cellStyle name="Normal 3 2 2 2 5 2" xfId="6068"/>
    <cellStyle name="Normal 3 2 2 2 5 2 2" xfId="6069"/>
    <cellStyle name="Normal 3 2 2 2 5 3" xfId="6070"/>
    <cellStyle name="Normal 3 2 2 2 6" xfId="6071"/>
    <cellStyle name="Normal 3 2 2 2 6 2" xfId="6072"/>
    <cellStyle name="Normal 3 2 2 2 6 2 2" xfId="6073"/>
    <cellStyle name="Normal 3 2 2 2 6 3" xfId="6074"/>
    <cellStyle name="Normal 3 2 2 2 7" xfId="6075"/>
    <cellStyle name="Normal 3 2 2 2 7 2" xfId="6076"/>
    <cellStyle name="Normal 3 2 2 2 7 2 2" xfId="6077"/>
    <cellStyle name="Normal 3 2 2 2 7 3" xfId="6078"/>
    <cellStyle name="Normal 3 2 2 2 8" xfId="6079"/>
    <cellStyle name="Normal 3 2 2 2 8 2" xfId="6080"/>
    <cellStyle name="Normal 3 2 2 2 8 2 2" xfId="6081"/>
    <cellStyle name="Normal 3 2 2 2 8 3" xfId="6082"/>
    <cellStyle name="Normal 3 2 2 2 9" xfId="6083"/>
    <cellStyle name="Normal 3 2 2 2 9 2" xfId="6084"/>
    <cellStyle name="Normal 3 2 2 2 9 2 2" xfId="6085"/>
    <cellStyle name="Normal 3 2 2 2 9 3" xfId="6086"/>
    <cellStyle name="Normal 3 2 2 3" xfId="6087"/>
    <cellStyle name="Normal 3 2 2 3 2" xfId="6088"/>
    <cellStyle name="Normal 3 2 2 3 3" xfId="6089"/>
    <cellStyle name="Normal 3 2 2 3 3 2" xfId="6090"/>
    <cellStyle name="Normal 3 2 2 3 4" xfId="6091"/>
    <cellStyle name="Normal 3 2 2 4" xfId="6092"/>
    <cellStyle name="Normal 3 2 2 4 2" xfId="6093"/>
    <cellStyle name="Normal 3 2 2 5" xfId="6094"/>
    <cellStyle name="Normal 3 2 2 6" xfId="6095"/>
    <cellStyle name="Normal 3 2 2 7" xfId="6096"/>
    <cellStyle name="Normal 3 2 2 8" xfId="6097"/>
    <cellStyle name="Normal 3 2 2 9" xfId="6098"/>
    <cellStyle name="Normal 3 2 20" xfId="6099"/>
    <cellStyle name="Normal 3 2 21" xfId="6100"/>
    <cellStyle name="Normal 3 2 22" xfId="6101"/>
    <cellStyle name="Normal 3 2 3" xfId="6102"/>
    <cellStyle name="Normal 3 2 3 2" xfId="6103"/>
    <cellStyle name="Normal 3 2 3 2 2" xfId="6104"/>
    <cellStyle name="Normal 3 2 3 3" xfId="6105"/>
    <cellStyle name="Normal 3 2 4" xfId="6106"/>
    <cellStyle name="Normal 3 2 4 2" xfId="6107"/>
    <cellStyle name="Normal 3 2 4 2 2" xfId="6108"/>
    <cellStyle name="Normal 3 2 4 3" xfId="6109"/>
    <cellStyle name="Normal 3 2 5" xfId="6110"/>
    <cellStyle name="Normal 3 2 5 2" xfId="6111"/>
    <cellStyle name="Normal 3 2 5 2 2" xfId="6112"/>
    <cellStyle name="Normal 3 2 5 3" xfId="6113"/>
    <cellStyle name="Normal 3 2 6" xfId="6114"/>
    <cellStyle name="Normal 3 2 6 2" xfId="6115"/>
    <cellStyle name="Normal 3 2 6 2 2" xfId="6116"/>
    <cellStyle name="Normal 3 2 6 3" xfId="6117"/>
    <cellStyle name="Normal 3 2 7" xfId="6118"/>
    <cellStyle name="Normal 3 2 7 2" xfId="6119"/>
    <cellStyle name="Normal 3 2 7 2 2" xfId="6120"/>
    <cellStyle name="Normal 3 2 7 3" xfId="6121"/>
    <cellStyle name="Normal 3 2 8" xfId="6122"/>
    <cellStyle name="Normal 3 2 8 2" xfId="6123"/>
    <cellStyle name="Normal 3 2 8 2 2" xfId="6124"/>
    <cellStyle name="Normal 3 2 8 3" xfId="6125"/>
    <cellStyle name="Normal 3 2 9" xfId="6126"/>
    <cellStyle name="Normal 3 2 9 2" xfId="6127"/>
    <cellStyle name="Normal 3 2 9 2 2" xfId="6128"/>
    <cellStyle name="Normal 3 2 9 3" xfId="6129"/>
    <cellStyle name="Normal 3 20" xfId="6130"/>
    <cellStyle name="Normal 3 20 2" xfId="6131"/>
    <cellStyle name="Normal 3 20 3" xfId="6132"/>
    <cellStyle name="Normal 3 20 4" xfId="6133"/>
    <cellStyle name="Normal 3 21" xfId="6134"/>
    <cellStyle name="Normal 3 21 2" xfId="6135"/>
    <cellStyle name="Normal 3 21 3" xfId="6136"/>
    <cellStyle name="Normal 3 22" xfId="6137"/>
    <cellStyle name="Normal 3 22 2" xfId="6138"/>
    <cellStyle name="Normal 3 23" xfId="6139"/>
    <cellStyle name="Normal 3 24" xfId="6140"/>
    <cellStyle name="Normal 3 25" xfId="6141"/>
    <cellStyle name="Normal 3 26" xfId="6142"/>
    <cellStyle name="Normal 3 27" xfId="6143"/>
    <cellStyle name="Normal 3 28" xfId="6144"/>
    <cellStyle name="Normal 3 29" xfId="6145"/>
    <cellStyle name="Normal 3 3" xfId="6146"/>
    <cellStyle name="Normal 3 3 2" xfId="6147"/>
    <cellStyle name="Normal 3 3 2 2" xfId="6148"/>
    <cellStyle name="Normal 3 3 2 2 2" xfId="6149"/>
    <cellStyle name="Normal 3 3 2 2 2 2" xfId="6150"/>
    <cellStyle name="Normal 3 3 2 2 3" xfId="6151"/>
    <cellStyle name="Normal 3 3 2 2 4" xfId="6152"/>
    <cellStyle name="Normal 3 3 2 2 5" xfId="6153"/>
    <cellStyle name="Normal 3 3 2 2 6" xfId="6154"/>
    <cellStyle name="Normal 3 3 2 2 6 2" xfId="6155"/>
    <cellStyle name="Normal 3 3 2 2 7" xfId="6156"/>
    <cellStyle name="Normal 3 3 2 3" xfId="6157"/>
    <cellStyle name="Normal 3 3 2 3 2" xfId="6158"/>
    <cellStyle name="Normal 3 3 2 3 2 2" xfId="6159"/>
    <cellStyle name="Normal 3 3 2 3 3" xfId="6160"/>
    <cellStyle name="Normal 3 3 2 4" xfId="6161"/>
    <cellStyle name="Normal 3 3 2 4 2" xfId="6162"/>
    <cellStyle name="Normal 3 3 2 4 2 2" xfId="6163"/>
    <cellStyle name="Normal 3 3 2 4 3" xfId="6164"/>
    <cellStyle name="Normal 3 3 2 5" xfId="6165"/>
    <cellStyle name="Normal 3 3 2 5 2" xfId="6166"/>
    <cellStyle name="Normal 3 3 2 5 2 2" xfId="6167"/>
    <cellStyle name="Normal 3 3 2 5 3" xfId="6168"/>
    <cellStyle name="Normal 3 3 2 6" xfId="6169"/>
    <cellStyle name="Normal 3 3 2 6 2" xfId="6170"/>
    <cellStyle name="Normal 3 3 2 6 3" xfId="6171"/>
    <cellStyle name="Normal 3 3 3" xfId="6172"/>
    <cellStyle name="Normal 3 3 3 2" xfId="6173"/>
    <cellStyle name="Normal 3 3 3 3" xfId="6174"/>
    <cellStyle name="Normal 3 3 3 3 2" xfId="6175"/>
    <cellStyle name="Normal 3 3 3 4" xfId="6176"/>
    <cellStyle name="Normal 3 3 4" xfId="6177"/>
    <cellStyle name="Normal 3 3 4 2" xfId="6178"/>
    <cellStyle name="Normal 3 3 5" xfId="6179"/>
    <cellStyle name="Normal 3 3 6" xfId="6180"/>
    <cellStyle name="Normal 3 3 7" xfId="6181"/>
    <cellStyle name="Normal 3 3 8" xfId="6182"/>
    <cellStyle name="Normal 3 3 9" xfId="6183"/>
    <cellStyle name="Normal 3 30" xfId="6184"/>
    <cellStyle name="Normal 3 31" xfId="6185"/>
    <cellStyle name="Normal 3 32" xfId="6186"/>
    <cellStyle name="Normal 3 33" xfId="6187"/>
    <cellStyle name="Normal 3 34" xfId="6188"/>
    <cellStyle name="Normal 3 35" xfId="6189"/>
    <cellStyle name="Normal 3 36" xfId="6190"/>
    <cellStyle name="Normal 3 37" xfId="6191"/>
    <cellStyle name="Normal 3 38" xfId="6192"/>
    <cellStyle name="Normal 3 39" xfId="6193"/>
    <cellStyle name="Normal 3 4" xfId="6194"/>
    <cellStyle name="Normal 3 4 10" xfId="6195"/>
    <cellStyle name="Normal 3 4 11" xfId="6196"/>
    <cellStyle name="Normal 3 4 2" xfId="6197"/>
    <cellStyle name="Normal 3 4 2 2" xfId="6198"/>
    <cellStyle name="Normal 3 4 3" xfId="6199"/>
    <cellStyle name="Normal 3 4 3 2" xfId="6200"/>
    <cellStyle name="Normal 3 4 4" xfId="6201"/>
    <cellStyle name="Normal 3 4 5" xfId="6202"/>
    <cellStyle name="Normal 3 4 6" xfId="6203"/>
    <cellStyle name="Normal 3 4 7" xfId="6204"/>
    <cellStyle name="Normal 3 4 8" xfId="6205"/>
    <cellStyle name="Normal 3 4 9" xfId="6206"/>
    <cellStyle name="Normal 3 40" xfId="6207"/>
    <cellStyle name="Normal 3 41" xfId="6208"/>
    <cellStyle name="Normal 3 42" xfId="6209"/>
    <cellStyle name="Normal 3 43" xfId="6210"/>
    <cellStyle name="Normal 3 43 2" xfId="6211"/>
    <cellStyle name="Normal 3 44" xfId="6212"/>
    <cellStyle name="Normal 3 44 2" xfId="6213"/>
    <cellStyle name="Normal 3 45" xfId="6214"/>
    <cellStyle name="Normal 3 46" xfId="6215"/>
    <cellStyle name="Normal 3 47" xfId="6216"/>
    <cellStyle name="Normal 3 48" xfId="6217"/>
    <cellStyle name="Normal 3 49" xfId="6218"/>
    <cellStyle name="Normal 3 5" xfId="6219"/>
    <cellStyle name="Normal 3 5 10" xfId="6220"/>
    <cellStyle name="Normal 3 5 11" xfId="6221"/>
    <cellStyle name="Normal 3 5 12" xfId="6222"/>
    <cellStyle name="Normal 3 5 13" xfId="6223"/>
    <cellStyle name="Normal 3 5 14" xfId="6224"/>
    <cellStyle name="Normal 3 5 15" xfId="6225"/>
    <cellStyle name="Normal 3 5 16" xfId="6226"/>
    <cellStyle name="Normal 3 5 16 2" xfId="6227"/>
    <cellStyle name="Normal 3 5 17" xfId="6228"/>
    <cellStyle name="Normal 3 5 18" xfId="6229"/>
    <cellStyle name="Normal 3 5 2" xfId="6230"/>
    <cellStyle name="Normal 3 5 2 2" xfId="6231"/>
    <cellStyle name="Normal 3 5 2 2 2" xfId="6232"/>
    <cellStyle name="Normal 3 5 2 2 2 2" xfId="6233"/>
    <cellStyle name="Normal 3 5 2 2 3" xfId="6234"/>
    <cellStyle name="Normal 3 5 2 2 4" xfId="6235"/>
    <cellStyle name="Normal 3 5 2 2 5" xfId="6236"/>
    <cellStyle name="Normal 3 5 2 3" xfId="6237"/>
    <cellStyle name="Normal 3 5 2 4" xfId="6238"/>
    <cellStyle name="Normal 3 5 2 5" xfId="6239"/>
    <cellStyle name="Normal 3 5 3" xfId="6240"/>
    <cellStyle name="Normal 3 5 3 2" xfId="6241"/>
    <cellStyle name="Normal 3 5 3 3" xfId="6242"/>
    <cellStyle name="Normal 3 5 3 4" xfId="6243"/>
    <cellStyle name="Normal 3 5 4" xfId="6244"/>
    <cellStyle name="Normal 3 5 4 2" xfId="6245"/>
    <cellStyle name="Normal 3 5 5" xfId="6246"/>
    <cellStyle name="Normal 3 5 6" xfId="6247"/>
    <cellStyle name="Normal 3 5 7" xfId="6248"/>
    <cellStyle name="Normal 3 5 8" xfId="6249"/>
    <cellStyle name="Normal 3 5 9" xfId="6250"/>
    <cellStyle name="Normal 3 50" xfId="6251"/>
    <cellStyle name="Normal 3 51" xfId="6252"/>
    <cellStyle name="Normal 3 52" xfId="6253"/>
    <cellStyle name="Normal 3 53" xfId="6254"/>
    <cellStyle name="Normal 3 54" xfId="6255"/>
    <cellStyle name="Normal 3 55" xfId="6256"/>
    <cellStyle name="Normal 3 56" xfId="6257"/>
    <cellStyle name="Normal 3 57" xfId="6258"/>
    <cellStyle name="Normal 3 58" xfId="6259"/>
    <cellStyle name="Normal 3 59" xfId="6260"/>
    <cellStyle name="Normal 3 6" xfId="6261"/>
    <cellStyle name="Normal 3 6 2" xfId="6262"/>
    <cellStyle name="Normal 3 6 3" xfId="6263"/>
    <cellStyle name="Normal 3 6 4" xfId="6264"/>
    <cellStyle name="Normal 3 6 4 2" xfId="6265"/>
    <cellStyle name="Normal 3 6 5" xfId="6266"/>
    <cellStyle name="Normal 3 60" xfId="6267"/>
    <cellStyle name="Normal 3 61" xfId="6268"/>
    <cellStyle name="Normal 3 62" xfId="6269"/>
    <cellStyle name="Normal 3 63" xfId="6270"/>
    <cellStyle name="Normal 3 64" xfId="6271"/>
    <cellStyle name="Normal 3 65" xfId="6272"/>
    <cellStyle name="Normal 3 66" xfId="6273"/>
    <cellStyle name="Normal 3 67" xfId="6274"/>
    <cellStyle name="Normal 3 68" xfId="6275"/>
    <cellStyle name="Normal 3 69" xfId="6276"/>
    <cellStyle name="Normal 3 7" xfId="6277"/>
    <cellStyle name="Normal 3 70" xfId="6278"/>
    <cellStyle name="Normal 3 71" xfId="6279"/>
    <cellStyle name="Normal 3 72" xfId="6280"/>
    <cellStyle name="Normal 3 73" xfId="6281"/>
    <cellStyle name="Normal 3 74" xfId="6282"/>
    <cellStyle name="Normal 3 75" xfId="6283"/>
    <cellStyle name="Normal 3 76" xfId="6284"/>
    <cellStyle name="Normal 3 77" xfId="6285"/>
    <cellStyle name="Normal 3 78" xfId="6286"/>
    <cellStyle name="Normal 3 79" xfId="6287"/>
    <cellStyle name="Normal 3 8" xfId="6288"/>
    <cellStyle name="Normal 3 8 2" xfId="6289"/>
    <cellStyle name="Normal 3 8 3" xfId="6290"/>
    <cellStyle name="Normal 3 8 4" xfId="6291"/>
    <cellStyle name="Normal 3 8 4 2" xfId="6292"/>
    <cellStyle name="Normal 3 8 5" xfId="6293"/>
    <cellStyle name="Normal 3 80" xfId="6294"/>
    <cellStyle name="Normal 3 81" xfId="6295"/>
    <cellStyle name="Normal 3 82" xfId="6296"/>
    <cellStyle name="Normal 3 83" xfId="6297"/>
    <cellStyle name="Normal 3 84" xfId="6298"/>
    <cellStyle name="Normal 3 85" xfId="6299"/>
    <cellStyle name="Normal 3 86" xfId="6300"/>
    <cellStyle name="Normal 3 87" xfId="6301"/>
    <cellStyle name="Normal 3 88" xfId="6302"/>
    <cellStyle name="Normal 3 89" xfId="6303"/>
    <cellStyle name="Normal 3 9" xfId="6304"/>
    <cellStyle name="Normal 3 9 2" xfId="6305"/>
    <cellStyle name="Normal 3 9 3" xfId="6306"/>
    <cellStyle name="Normal 3 9 4" xfId="6307"/>
    <cellStyle name="Normal 3 9 4 2" xfId="6308"/>
    <cellStyle name="Normal 3 9 5" xfId="6309"/>
    <cellStyle name="Normal 3 90" xfId="6310"/>
    <cellStyle name="Normal 3 91" xfId="6311"/>
    <cellStyle name="Normal 3 92" xfId="6312"/>
    <cellStyle name="Normal 3 93" xfId="6313"/>
    <cellStyle name="Normal 3 94" xfId="6314"/>
    <cellStyle name="Normal 3 95" xfId="6315"/>
    <cellStyle name="Normal 3 96" xfId="6316"/>
    <cellStyle name="Normal 3 97" xfId="6317"/>
    <cellStyle name="Normal 3 98" xfId="6318"/>
    <cellStyle name="Normal 3 99" xfId="6319"/>
    <cellStyle name="Normal 30" xfId="6320"/>
    <cellStyle name="Normal 31" xfId="6321"/>
    <cellStyle name="Normal 31 2" xfId="6322"/>
    <cellStyle name="Normal 31 3" xfId="6323"/>
    <cellStyle name="Normal 32" xfId="6324"/>
    <cellStyle name="Normal 32 2" xfId="6325"/>
    <cellStyle name="Normal 33" xfId="6326"/>
    <cellStyle name="Normal 34" xfId="6327"/>
    <cellStyle name="Normal 35" xfId="6328"/>
    <cellStyle name="Normal 36" xfId="6329"/>
    <cellStyle name="Normal 37" xfId="6330"/>
    <cellStyle name="Normal 38" xfId="6331"/>
    <cellStyle name="Normal 39" xfId="6332"/>
    <cellStyle name="Normal 4" xfId="14"/>
    <cellStyle name="Normal 4 10" xfId="6333"/>
    <cellStyle name="Normal 4 10 2" xfId="6334"/>
    <cellStyle name="Normal 4 10 3" xfId="6335"/>
    <cellStyle name="Normal 4 100" xfId="6336"/>
    <cellStyle name="Normal 4 101" xfId="6337"/>
    <cellStyle name="Normal 4 102" xfId="6338"/>
    <cellStyle name="Normal 4 103" xfId="6339"/>
    <cellStyle name="Normal 4 104" xfId="6340"/>
    <cellStyle name="Normal 4 105" xfId="6341"/>
    <cellStyle name="Normal 4 106" xfId="6342"/>
    <cellStyle name="Normal 4 107" xfId="6343"/>
    <cellStyle name="Normal 4 108" xfId="6344"/>
    <cellStyle name="Normal 4 109" xfId="6345"/>
    <cellStyle name="Normal 4 11" xfId="6346"/>
    <cellStyle name="Normal 4 11 2" xfId="6347"/>
    <cellStyle name="Normal 4 11 3" xfId="6348"/>
    <cellStyle name="Normal 4 110" xfId="6349"/>
    <cellStyle name="Normal 4 111" xfId="6350"/>
    <cellStyle name="Normal 4 112" xfId="6351"/>
    <cellStyle name="Normal 4 113" xfId="6352"/>
    <cellStyle name="Normal 4 114" xfId="6353"/>
    <cellStyle name="Normal 4 115" xfId="6354"/>
    <cellStyle name="Normal 4 116" xfId="6355"/>
    <cellStyle name="Normal 4 117" xfId="6356"/>
    <cellStyle name="Normal 4 118" xfId="6357"/>
    <cellStyle name="Normal 4 119" xfId="6358"/>
    <cellStyle name="Normal 4 12" xfId="6359"/>
    <cellStyle name="Normal 4 12 2" xfId="6360"/>
    <cellStyle name="Normal 4 120" xfId="6361"/>
    <cellStyle name="Normal 4 121" xfId="6362"/>
    <cellStyle name="Normal 4 122" xfId="6363"/>
    <cellStyle name="Normal 4 123" xfId="6364"/>
    <cellStyle name="Normal 4 124" xfId="6365"/>
    <cellStyle name="Normal 4 125" xfId="6366"/>
    <cellStyle name="Normal 4 126" xfId="6367"/>
    <cellStyle name="Normal 4 127" xfId="6368"/>
    <cellStyle name="Normal 4 128" xfId="6369"/>
    <cellStyle name="Normal 4 129" xfId="6370"/>
    <cellStyle name="Normal 4 13" xfId="6371"/>
    <cellStyle name="Normal 4 13 2" xfId="6372"/>
    <cellStyle name="Normal 4 130" xfId="6373"/>
    <cellStyle name="Normal 4 131" xfId="6374"/>
    <cellStyle name="Normal 4 132" xfId="6375"/>
    <cellStyle name="Normal 4 133" xfId="6376"/>
    <cellStyle name="Normal 4 134" xfId="6377"/>
    <cellStyle name="Normal 4 135" xfId="6378"/>
    <cellStyle name="Normal 4 136" xfId="6379"/>
    <cellStyle name="Normal 4 137" xfId="6380"/>
    <cellStyle name="Normal 4 138" xfId="6381"/>
    <cellStyle name="Normal 4 139" xfId="6382"/>
    <cellStyle name="Normal 4 14" xfId="6383"/>
    <cellStyle name="Normal 4 14 2" xfId="6384"/>
    <cellStyle name="Normal 4 140" xfId="6385"/>
    <cellStyle name="Normal 4 141" xfId="6386"/>
    <cellStyle name="Normal 4 142" xfId="6387"/>
    <cellStyle name="Normal 4 143" xfId="6388"/>
    <cellStyle name="Normal 4 144" xfId="6389"/>
    <cellStyle name="Normal 4 145" xfId="6390"/>
    <cellStyle name="Normal 4 146" xfId="6391"/>
    <cellStyle name="Normal 4 147" xfId="6392"/>
    <cellStyle name="Normal 4 148" xfId="6393"/>
    <cellStyle name="Normal 4 149" xfId="6394"/>
    <cellStyle name="Normal 4 15" xfId="6395"/>
    <cellStyle name="Normal 4 15 2" xfId="6396"/>
    <cellStyle name="Normal 4 150" xfId="6397"/>
    <cellStyle name="Normal 4 151" xfId="6398"/>
    <cellStyle name="Normal 4 152" xfId="6399"/>
    <cellStyle name="Normal 4 153" xfId="6400"/>
    <cellStyle name="Normal 4 154" xfId="6401"/>
    <cellStyle name="Normal 4 155" xfId="6402"/>
    <cellStyle name="Normal 4 156" xfId="6403"/>
    <cellStyle name="Normal 4 157" xfId="6404"/>
    <cellStyle name="Normal 4 158" xfId="6405"/>
    <cellStyle name="Normal 4 159" xfId="6406"/>
    <cellStyle name="Normal 4 16" xfId="6407"/>
    <cellStyle name="Normal 4 16 2" xfId="6408"/>
    <cellStyle name="Normal 4 17" xfId="6409"/>
    <cellStyle name="Normal 4 17 2" xfId="6410"/>
    <cellStyle name="Normal 4 18" xfId="6411"/>
    <cellStyle name="Normal 4 18 2" xfId="6412"/>
    <cellStyle name="Normal 4 19" xfId="6413"/>
    <cellStyle name="Normal 4 19 2" xfId="6414"/>
    <cellStyle name="Normal 4 2" xfId="6415"/>
    <cellStyle name="Normal 4 2 10" xfId="6416"/>
    <cellStyle name="Normal 4 2 11" xfId="6417"/>
    <cellStyle name="Normal 4 2 12" xfId="6418"/>
    <cellStyle name="Normal 4 2 13" xfId="6419"/>
    <cellStyle name="Normal 4 2 14" xfId="6420"/>
    <cellStyle name="Normal 4 2 15" xfId="6421"/>
    <cellStyle name="Normal 4 2 16" xfId="6422"/>
    <cellStyle name="Normal 4 2 17" xfId="6423"/>
    <cellStyle name="Normal 4 2 18" xfId="6424"/>
    <cellStyle name="Normal 4 2 2" xfId="6425"/>
    <cellStyle name="Normal 4 2 2 10" xfId="6426"/>
    <cellStyle name="Normal 4 2 2 11" xfId="6427"/>
    <cellStyle name="Normal 4 2 2 2" xfId="6428"/>
    <cellStyle name="Normal 4 2 2 2 2" xfId="6429"/>
    <cellStyle name="Normal 4 2 2 3" xfId="6430"/>
    <cellStyle name="Normal 4 2 2 4" xfId="6431"/>
    <cellStyle name="Normal 4 2 2 5" xfId="6432"/>
    <cellStyle name="Normal 4 2 2 6" xfId="6433"/>
    <cellStyle name="Normal 4 2 2 7" xfId="6434"/>
    <cellStyle name="Normal 4 2 2 8" xfId="6435"/>
    <cellStyle name="Normal 4 2 2 9" xfId="6436"/>
    <cellStyle name="Normal 4 2 3" xfId="6437"/>
    <cellStyle name="Normal 4 2 4" xfId="6438"/>
    <cellStyle name="Normal 4 2 5" xfId="6439"/>
    <cellStyle name="Normal 4 2 5 2" xfId="6440"/>
    <cellStyle name="Normal 4 2 6" xfId="6441"/>
    <cellStyle name="Normal 4 2 7" xfId="6442"/>
    <cellStyle name="Normal 4 2 8" xfId="6443"/>
    <cellStyle name="Normal 4 2 9" xfId="6444"/>
    <cellStyle name="Normal 4 20" xfId="6445"/>
    <cellStyle name="Normal 4 20 2" xfId="6446"/>
    <cellStyle name="Normal 4 21" xfId="6447"/>
    <cellStyle name="Normal 4 21 2" xfId="6448"/>
    <cellStyle name="Normal 4 22" xfId="6449"/>
    <cellStyle name="Normal 4 22 2" xfId="6450"/>
    <cellStyle name="Normal 4 23" xfId="6451"/>
    <cellStyle name="Normal 4 23 2" xfId="6452"/>
    <cellStyle name="Normal 4 24" xfId="6453"/>
    <cellStyle name="Normal 4 24 2" xfId="6454"/>
    <cellStyle name="Normal 4 25" xfId="6455"/>
    <cellStyle name="Normal 4 25 2" xfId="6456"/>
    <cellStyle name="Normal 4 26" xfId="6457"/>
    <cellStyle name="Normal 4 26 2" xfId="6458"/>
    <cellStyle name="Normal 4 27" xfId="6459"/>
    <cellStyle name="Normal 4 27 2" xfId="6460"/>
    <cellStyle name="Normal 4 28" xfId="6461"/>
    <cellStyle name="Normal 4 28 2" xfId="6462"/>
    <cellStyle name="Normal 4 29" xfId="6463"/>
    <cellStyle name="Normal 4 29 2" xfId="6464"/>
    <cellStyle name="Normal 4 3" xfId="6465"/>
    <cellStyle name="Normal 4 3 10" xfId="6466"/>
    <cellStyle name="Normal 4 3 11" xfId="6467"/>
    <cellStyle name="Normal 4 3 2" xfId="6468"/>
    <cellStyle name="Normal 4 3 2 2" xfId="6469"/>
    <cellStyle name="Normal 4 3 3" xfId="6470"/>
    <cellStyle name="Normal 4 3 3 2" xfId="6471"/>
    <cellStyle name="Normal 4 3 4" xfId="6472"/>
    <cellStyle name="Normal 4 3 5" xfId="6473"/>
    <cellStyle name="Normal 4 3 6" xfId="6474"/>
    <cellStyle name="Normal 4 3 7" xfId="6475"/>
    <cellStyle name="Normal 4 3 8" xfId="6476"/>
    <cellStyle name="Normal 4 3 9" xfId="6477"/>
    <cellStyle name="Normal 4 30" xfId="6478"/>
    <cellStyle name="Normal 4 30 2" xfId="6479"/>
    <cellStyle name="Normal 4 31" xfId="6480"/>
    <cellStyle name="Normal 4 31 2" xfId="6481"/>
    <cellStyle name="Normal 4 32" xfId="6482"/>
    <cellStyle name="Normal 4 32 2" xfId="6483"/>
    <cellStyle name="Normal 4 33" xfId="6484"/>
    <cellStyle name="Normal 4 33 2" xfId="6485"/>
    <cellStyle name="Normal 4 34" xfId="6486"/>
    <cellStyle name="Normal 4 34 2" xfId="6487"/>
    <cellStyle name="Normal 4 35" xfId="6488"/>
    <cellStyle name="Normal 4 35 2" xfId="6489"/>
    <cellStyle name="Normal 4 36" xfId="6490"/>
    <cellStyle name="Normal 4 36 2" xfId="6491"/>
    <cellStyle name="Normal 4 37" xfId="6492"/>
    <cellStyle name="Normal 4 37 2" xfId="6493"/>
    <cellStyle name="Normal 4 38" xfId="6494"/>
    <cellStyle name="Normal 4 38 2" xfId="6495"/>
    <cellStyle name="Normal 4 39" xfId="6496"/>
    <cellStyle name="Normal 4 39 2" xfId="6497"/>
    <cellStyle name="Normal 4 4" xfId="6498"/>
    <cellStyle name="Normal 4 4 2" xfId="6499"/>
    <cellStyle name="Normal 4 4 2 2" xfId="6500"/>
    <cellStyle name="Normal 4 4 2 3" xfId="6501"/>
    <cellStyle name="Normal 4 4 2 4" xfId="6502"/>
    <cellStyle name="Normal 4 4 2 5" xfId="6503"/>
    <cellStyle name="Normal 4 4 3" xfId="6504"/>
    <cellStyle name="Normal 4 4 4" xfId="6505"/>
    <cellStyle name="Normal 4 4 4 2" xfId="6506"/>
    <cellStyle name="Normal 4 4 5" xfId="6507"/>
    <cellStyle name="Normal 4 4 6" xfId="6508"/>
    <cellStyle name="Normal 4 4 6 2" xfId="6509"/>
    <cellStyle name="Normal 4 40" xfId="6510"/>
    <cellStyle name="Normal 4 40 2" xfId="6511"/>
    <cellStyle name="Normal 4 41" xfId="6512"/>
    <cellStyle name="Normal 4 41 2" xfId="6513"/>
    <cellStyle name="Normal 4 42" xfId="6514"/>
    <cellStyle name="Normal 4 42 2" xfId="6515"/>
    <cellStyle name="Normal 4 43" xfId="6516"/>
    <cellStyle name="Normal 4 43 2" xfId="6517"/>
    <cellStyle name="Normal 4 44" xfId="6518"/>
    <cellStyle name="Normal 4 44 2" xfId="6519"/>
    <cellStyle name="Normal 4 45" xfId="6520"/>
    <cellStyle name="Normal 4 45 2" xfId="6521"/>
    <cellStyle name="Normal 4 46" xfId="6522"/>
    <cellStyle name="Normal 4 46 2" xfId="6523"/>
    <cellStyle name="Normal 4 47" xfId="6524"/>
    <cellStyle name="Normal 4 47 2" xfId="6525"/>
    <cellStyle name="Normal 4 48" xfId="6526"/>
    <cellStyle name="Normal 4 48 2" xfId="6527"/>
    <cellStyle name="Normal 4 49" xfId="6528"/>
    <cellStyle name="Normal 4 49 2" xfId="6529"/>
    <cellStyle name="Normal 4 5" xfId="6530"/>
    <cellStyle name="Normal 4 5 2" xfId="6531"/>
    <cellStyle name="Normal 4 5 2 2" xfId="6532"/>
    <cellStyle name="Normal 4 5 2 3" xfId="6533"/>
    <cellStyle name="Normal 4 5 3" xfId="6534"/>
    <cellStyle name="Normal 4 5 4" xfId="6535"/>
    <cellStyle name="Normal 4 5 5" xfId="6536"/>
    <cellStyle name="Normal 4 50" xfId="6537"/>
    <cellStyle name="Normal 4 50 2" xfId="6538"/>
    <cellStyle name="Normal 4 51" xfId="6539"/>
    <cellStyle name="Normal 4 51 2" xfId="6540"/>
    <cellStyle name="Normal 4 52" xfId="6541"/>
    <cellStyle name="Normal 4 52 2" xfId="6542"/>
    <cellStyle name="Normal 4 53" xfId="6543"/>
    <cellStyle name="Normal 4 53 2" xfId="6544"/>
    <cellStyle name="Normal 4 54" xfId="6545"/>
    <cellStyle name="Normal 4 54 2" xfId="6546"/>
    <cellStyle name="Normal 4 55" xfId="6547"/>
    <cellStyle name="Normal 4 55 2" xfId="6548"/>
    <cellStyle name="Normal 4 56" xfId="6549"/>
    <cellStyle name="Normal 4 56 2" xfId="6550"/>
    <cellStyle name="Normal 4 57" xfId="6551"/>
    <cellStyle name="Normal 4 57 2" xfId="6552"/>
    <cellStyle name="Normal 4 58" xfId="6553"/>
    <cellStyle name="Normal 4 58 2" xfId="6554"/>
    <cellStyle name="Normal 4 59" xfId="6555"/>
    <cellStyle name="Normal 4 59 2" xfId="6556"/>
    <cellStyle name="Normal 4 6" xfId="6557"/>
    <cellStyle name="Normal 4 6 2" xfId="6558"/>
    <cellStyle name="Normal 4 6 2 2" xfId="6559"/>
    <cellStyle name="Normal 4 6 2 3" xfId="6560"/>
    <cellStyle name="Normal 4 6 3" xfId="6561"/>
    <cellStyle name="Normal 4 6 4" xfId="6562"/>
    <cellStyle name="Normal 4 6 5" xfId="6563"/>
    <cellStyle name="Normal 4 60" xfId="6564"/>
    <cellStyle name="Normal 4 60 2" xfId="6565"/>
    <cellStyle name="Normal 4 61" xfId="6566"/>
    <cellStyle name="Normal 4 61 2" xfId="6567"/>
    <cellStyle name="Normal 4 62" xfId="6568"/>
    <cellStyle name="Normal 4 63" xfId="6569"/>
    <cellStyle name="Normal 4 64" xfId="6570"/>
    <cellStyle name="Normal 4 65" xfId="6571"/>
    <cellStyle name="Normal 4 66" xfId="6572"/>
    <cellStyle name="Normal 4 67" xfId="6573"/>
    <cellStyle name="Normal 4 68" xfId="6574"/>
    <cellStyle name="Normal 4 69" xfId="6575"/>
    <cellStyle name="Normal 4 7" xfId="6576"/>
    <cellStyle name="Normal 4 7 2" xfId="6577"/>
    <cellStyle name="Normal 4 7 2 2" xfId="6578"/>
    <cellStyle name="Normal 4 7 2 3" xfId="6579"/>
    <cellStyle name="Normal 4 7 3" xfId="6580"/>
    <cellStyle name="Normal 4 7 4" xfId="6581"/>
    <cellStyle name="Normal 4 7 5" xfId="6582"/>
    <cellStyle name="Normal 4 70" xfId="6583"/>
    <cellStyle name="Normal 4 71" xfId="6584"/>
    <cellStyle name="Normal 4 72" xfId="6585"/>
    <cellStyle name="Normal 4 73" xfId="6586"/>
    <cellStyle name="Normal 4 74" xfId="6587"/>
    <cellStyle name="Normal 4 75" xfId="6588"/>
    <cellStyle name="Normal 4 76" xfId="6589"/>
    <cellStyle name="Normal 4 77" xfId="6590"/>
    <cellStyle name="Normal 4 78" xfId="6591"/>
    <cellStyle name="Normal 4 79" xfId="6592"/>
    <cellStyle name="Normal 4 8" xfId="6593"/>
    <cellStyle name="Normal 4 8 2" xfId="6594"/>
    <cellStyle name="Normal 4 8 2 2" xfId="6595"/>
    <cellStyle name="Normal 4 8 2 3" xfId="6596"/>
    <cellStyle name="Normal 4 8 3" xfId="6597"/>
    <cellStyle name="Normal 4 8 4" xfId="6598"/>
    <cellStyle name="Normal 4 8 5" xfId="6599"/>
    <cellStyle name="Normal 4 80" xfId="6600"/>
    <cellStyle name="Normal 4 81" xfId="6601"/>
    <cellStyle name="Normal 4 82" xfId="6602"/>
    <cellStyle name="Normal 4 83" xfId="6603"/>
    <cellStyle name="Normal 4 84" xfId="6604"/>
    <cellStyle name="Normal 4 85" xfId="6605"/>
    <cellStyle name="Normal 4 86" xfId="6606"/>
    <cellStyle name="Normal 4 87" xfId="6607"/>
    <cellStyle name="Normal 4 88" xfId="6608"/>
    <cellStyle name="Normal 4 89" xfId="6609"/>
    <cellStyle name="Normal 4 9" xfId="6610"/>
    <cellStyle name="Normal 4 9 2" xfId="6611"/>
    <cellStyle name="Normal 4 9 3" xfId="6612"/>
    <cellStyle name="Normal 4 90" xfId="6613"/>
    <cellStyle name="Normal 4 91" xfId="6614"/>
    <cellStyle name="Normal 4 92" xfId="6615"/>
    <cellStyle name="Normal 4 93" xfId="6616"/>
    <cellStyle name="Normal 4 94" xfId="6617"/>
    <cellStyle name="Normal 4 95" xfId="6618"/>
    <cellStyle name="Normal 4 96" xfId="6619"/>
    <cellStyle name="Normal 4 97" xfId="6620"/>
    <cellStyle name="Normal 4 98" xfId="6621"/>
    <cellStyle name="Normal 4 99" xfId="6622"/>
    <cellStyle name="Normal 40" xfId="6623"/>
    <cellStyle name="Normal 41" xfId="18"/>
    <cellStyle name="Normal 42" xfId="6624"/>
    <cellStyle name="Normal 42 2" xfId="6625"/>
    <cellStyle name="Normal 42 3" xfId="6626"/>
    <cellStyle name="Normal 43" xfId="6627"/>
    <cellStyle name="Normal 43 2" xfId="6628"/>
    <cellStyle name="Normal 43 2 2" xfId="6629"/>
    <cellStyle name="Normal 44" xfId="6630"/>
    <cellStyle name="Normal 45" xfId="6631"/>
    <cellStyle name="Normal 46" xfId="6632"/>
    <cellStyle name="Normal 47" xfId="6633"/>
    <cellStyle name="Normal 48" xfId="6634"/>
    <cellStyle name="Normal 49" xfId="6635"/>
    <cellStyle name="Normal 5" xfId="6636"/>
    <cellStyle name="Normal 5 10" xfId="6637"/>
    <cellStyle name="Normal 5 10 2" xfId="6638"/>
    <cellStyle name="Normal 5 10 2 2" xfId="6639"/>
    <cellStyle name="Normal 5 10 3" xfId="6640"/>
    <cellStyle name="Normal 5 100" xfId="6641"/>
    <cellStyle name="Normal 5 100 2" xfId="6642"/>
    <cellStyle name="Normal 5 101" xfId="6643"/>
    <cellStyle name="Normal 5 102" xfId="6644"/>
    <cellStyle name="Normal 5 103" xfId="6645"/>
    <cellStyle name="Normal 5 104" xfId="6646"/>
    <cellStyle name="Normal 5 105" xfId="6647"/>
    <cellStyle name="Normal 5 106" xfId="6648"/>
    <cellStyle name="Normal 5 107" xfId="6649"/>
    <cellStyle name="Normal 5 107 2" xfId="6650"/>
    <cellStyle name="Normal 5 108" xfId="6651"/>
    <cellStyle name="Normal 5 108 2" xfId="6652"/>
    <cellStyle name="Normal 5 109" xfId="6653"/>
    <cellStyle name="Normal 5 109 2" xfId="6654"/>
    <cellStyle name="Normal 5 11" xfId="6655"/>
    <cellStyle name="Normal 5 11 2" xfId="6656"/>
    <cellStyle name="Normal 5 11 2 2" xfId="6657"/>
    <cellStyle name="Normal 5 11 3" xfId="6658"/>
    <cellStyle name="Normal 5 110" xfId="6659"/>
    <cellStyle name="Normal 5 110 2" xfId="6660"/>
    <cellStyle name="Normal 5 111" xfId="6661"/>
    <cellStyle name="Normal 5 111 2" xfId="6662"/>
    <cellStyle name="Normal 5 112" xfId="6663"/>
    <cellStyle name="Normal 5 112 2" xfId="6664"/>
    <cellStyle name="Normal 5 113" xfId="6665"/>
    <cellStyle name="Normal 5 113 2" xfId="6666"/>
    <cellStyle name="Normal 5 114" xfId="6667"/>
    <cellStyle name="Normal 5 114 2" xfId="6668"/>
    <cellStyle name="Normal 5 115" xfId="6669"/>
    <cellStyle name="Normal 5 115 2" xfId="6670"/>
    <cellStyle name="Normal 5 116" xfId="6671"/>
    <cellStyle name="Normal 5 116 2" xfId="6672"/>
    <cellStyle name="Normal 5 117" xfId="6673"/>
    <cellStyle name="Normal 5 117 2" xfId="6674"/>
    <cellStyle name="Normal 5 118" xfId="6675"/>
    <cellStyle name="Normal 5 118 2" xfId="6676"/>
    <cellStyle name="Normal 5 119" xfId="6677"/>
    <cellStyle name="Normal 5 12" xfId="6678"/>
    <cellStyle name="Normal 5 12 2" xfId="6679"/>
    <cellStyle name="Normal 5 12 2 2" xfId="6680"/>
    <cellStyle name="Normal 5 12 3" xfId="6681"/>
    <cellStyle name="Normal 5 120" xfId="6682"/>
    <cellStyle name="Normal 5 121" xfId="6683"/>
    <cellStyle name="Normal 5 122" xfId="6684"/>
    <cellStyle name="Normal 5 123" xfId="6685"/>
    <cellStyle name="Normal 5 123 2" xfId="6686"/>
    <cellStyle name="Normal 5 124" xfId="6687"/>
    <cellStyle name="Normal 5 124 2" xfId="6688"/>
    <cellStyle name="Normal 5 125" xfId="6689"/>
    <cellStyle name="Normal 5 125 2" xfId="6690"/>
    <cellStyle name="Normal 5 126" xfId="6691"/>
    <cellStyle name="Normal 5 126 2" xfId="6692"/>
    <cellStyle name="Normal 5 127" xfId="6693"/>
    <cellStyle name="Normal 5 127 2" xfId="6694"/>
    <cellStyle name="Normal 5 128" xfId="6695"/>
    <cellStyle name="Normal 5 128 2" xfId="6696"/>
    <cellStyle name="Normal 5 129" xfId="6697"/>
    <cellStyle name="Normal 5 129 2" xfId="6698"/>
    <cellStyle name="Normal 5 13" xfId="6699"/>
    <cellStyle name="Normal 5 13 2" xfId="6700"/>
    <cellStyle name="Normal 5 13 2 2" xfId="6701"/>
    <cellStyle name="Normal 5 13 3" xfId="6702"/>
    <cellStyle name="Normal 5 130" xfId="6703"/>
    <cellStyle name="Normal 5 130 2" xfId="6704"/>
    <cellStyle name="Normal 5 131" xfId="6705"/>
    <cellStyle name="Normal 5 131 2" xfId="6706"/>
    <cellStyle name="Normal 5 132" xfId="6707"/>
    <cellStyle name="Normal 5 132 2" xfId="6708"/>
    <cellStyle name="Normal 5 133" xfId="6709"/>
    <cellStyle name="Normal 5 133 2" xfId="6710"/>
    <cellStyle name="Normal 5 134" xfId="6711"/>
    <cellStyle name="Normal 5 134 2" xfId="6712"/>
    <cellStyle name="Normal 5 135" xfId="6713"/>
    <cellStyle name="Normal 5 135 2" xfId="6714"/>
    <cellStyle name="Normal 5 136" xfId="6715"/>
    <cellStyle name="Normal 5 136 2" xfId="6716"/>
    <cellStyle name="Normal 5 137" xfId="6717"/>
    <cellStyle name="Normal 5 137 2" xfId="6718"/>
    <cellStyle name="Normal 5 138" xfId="6719"/>
    <cellStyle name="Normal 5 138 2" xfId="6720"/>
    <cellStyle name="Normal 5 139" xfId="6721"/>
    <cellStyle name="Normal 5 139 2" xfId="6722"/>
    <cellStyle name="Normal 5 14" xfId="6723"/>
    <cellStyle name="Normal 5 14 2" xfId="6724"/>
    <cellStyle name="Normal 5 14 2 2" xfId="6725"/>
    <cellStyle name="Normal 5 14 3" xfId="6726"/>
    <cellStyle name="Normal 5 140" xfId="6727"/>
    <cellStyle name="Normal 5 140 2" xfId="6728"/>
    <cellStyle name="Normal 5 141" xfId="6729"/>
    <cellStyle name="Normal 5 141 2" xfId="6730"/>
    <cellStyle name="Normal 5 142" xfId="6731"/>
    <cellStyle name="Normal 5 142 2" xfId="6732"/>
    <cellStyle name="Normal 5 143" xfId="6733"/>
    <cellStyle name="Normal 5 143 2" xfId="6734"/>
    <cellStyle name="Normal 5 144" xfId="6735"/>
    <cellStyle name="Normal 5 144 2" xfId="6736"/>
    <cellStyle name="Normal 5 145" xfId="6737"/>
    <cellStyle name="Normal 5 146" xfId="6738"/>
    <cellStyle name="Normal 5 147" xfId="6739"/>
    <cellStyle name="Normal 5 147 2" xfId="6740"/>
    <cellStyle name="Normal 5 148" xfId="6741"/>
    <cellStyle name="Normal 5 148 2" xfId="6742"/>
    <cellStyle name="Normal 5 149" xfId="6743"/>
    <cellStyle name="Normal 5 149 2" xfId="6744"/>
    <cellStyle name="Normal 5 15" xfId="6745"/>
    <cellStyle name="Normal 5 15 2" xfId="6746"/>
    <cellStyle name="Normal 5 15 2 2" xfId="6747"/>
    <cellStyle name="Normal 5 15 3" xfId="6748"/>
    <cellStyle name="Normal 5 150" xfId="6749"/>
    <cellStyle name="Normal 5 150 2" xfId="6750"/>
    <cellStyle name="Normal 5 151" xfId="6751"/>
    <cellStyle name="Normal 5 151 2" xfId="6752"/>
    <cellStyle name="Normal 5 152" xfId="6753"/>
    <cellStyle name="Normal 5 152 2" xfId="6754"/>
    <cellStyle name="Normal 5 153" xfId="6755"/>
    <cellStyle name="Normal 5 154" xfId="6756"/>
    <cellStyle name="Normal 5 155" xfId="6757"/>
    <cellStyle name="Normal 5 156" xfId="6758"/>
    <cellStyle name="Normal 5 157" xfId="6759"/>
    <cellStyle name="Normal 5 158" xfId="6760"/>
    <cellStyle name="Normal 5 159" xfId="6761"/>
    <cellStyle name="Normal 5 16" xfId="6762"/>
    <cellStyle name="Normal 5 16 2" xfId="6763"/>
    <cellStyle name="Normal 5 16 2 2" xfId="6764"/>
    <cellStyle name="Normal 5 16 3" xfId="6765"/>
    <cellStyle name="Normal 5 17" xfId="6766"/>
    <cellStyle name="Normal 5 17 2" xfId="6767"/>
    <cellStyle name="Normal 5 17 2 2" xfId="6768"/>
    <cellStyle name="Normal 5 17 3" xfId="6769"/>
    <cellStyle name="Normal 5 18" xfId="6770"/>
    <cellStyle name="Normal 5 18 2" xfId="6771"/>
    <cellStyle name="Normal 5 18 2 2" xfId="6772"/>
    <cellStyle name="Normal 5 18 3" xfId="6773"/>
    <cellStyle name="Normal 5 19" xfId="6774"/>
    <cellStyle name="Normal 5 19 2" xfId="6775"/>
    <cellStyle name="Normal 5 19 2 2" xfId="6776"/>
    <cellStyle name="Normal 5 19 3" xfId="6777"/>
    <cellStyle name="Normal 5 2" xfId="6778"/>
    <cellStyle name="Normal 5 2 2" xfId="6779"/>
    <cellStyle name="Normal 5 2 2 2" xfId="6780"/>
    <cellStyle name="Normal 5 2 2 3" xfId="6781"/>
    <cellStyle name="Normal 5 2 3" xfId="6782"/>
    <cellStyle name="Normal 5 2 3 2" xfId="6783"/>
    <cellStyle name="Normal 5 2 4" xfId="6784"/>
    <cellStyle name="Normal 5 2 5" xfId="6785"/>
    <cellStyle name="Normal 5 2 6" xfId="6786"/>
    <cellStyle name="Normal 5 2 7" xfId="6787"/>
    <cellStyle name="Normal 5 20" xfId="6788"/>
    <cellStyle name="Normal 5 20 2" xfId="6789"/>
    <cellStyle name="Normal 5 20 2 2" xfId="6790"/>
    <cellStyle name="Normal 5 20 3" xfId="6791"/>
    <cellStyle name="Normal 5 21" xfId="6792"/>
    <cellStyle name="Normal 5 21 2" xfId="6793"/>
    <cellStyle name="Normal 5 21 2 2" xfId="6794"/>
    <cellStyle name="Normal 5 21 3" xfId="6795"/>
    <cellStyle name="Normal 5 22" xfId="6796"/>
    <cellStyle name="Normal 5 22 2" xfId="6797"/>
    <cellStyle name="Normal 5 22 2 2" xfId="6798"/>
    <cellStyle name="Normal 5 22 3" xfId="6799"/>
    <cellStyle name="Normal 5 23" xfId="6800"/>
    <cellStyle name="Normal 5 23 2" xfId="6801"/>
    <cellStyle name="Normal 5 23 2 2" xfId="6802"/>
    <cellStyle name="Normal 5 23 3" xfId="6803"/>
    <cellStyle name="Normal 5 24" xfId="6804"/>
    <cellStyle name="Normal 5 24 2" xfId="6805"/>
    <cellStyle name="Normal 5 24 2 2" xfId="6806"/>
    <cellStyle name="Normal 5 24 3" xfId="6807"/>
    <cellStyle name="Normal 5 25" xfId="6808"/>
    <cellStyle name="Normal 5 25 2" xfId="6809"/>
    <cellStyle name="Normal 5 25 2 2" xfId="6810"/>
    <cellStyle name="Normal 5 25 3" xfId="6811"/>
    <cellStyle name="Normal 5 26" xfId="6812"/>
    <cellStyle name="Normal 5 26 2" xfId="6813"/>
    <cellStyle name="Normal 5 26 2 2" xfId="6814"/>
    <cellStyle name="Normal 5 26 3" xfId="6815"/>
    <cellStyle name="Normal 5 27" xfId="6816"/>
    <cellStyle name="Normal 5 27 2" xfId="6817"/>
    <cellStyle name="Normal 5 27 2 2" xfId="6818"/>
    <cellStyle name="Normal 5 27 3" xfId="6819"/>
    <cellStyle name="Normal 5 28" xfId="6820"/>
    <cellStyle name="Normal 5 28 2" xfId="6821"/>
    <cellStyle name="Normal 5 28 2 2" xfId="6822"/>
    <cellStyle name="Normal 5 28 3" xfId="6823"/>
    <cellStyle name="Normal 5 29" xfId="6824"/>
    <cellStyle name="Normal 5 29 2" xfId="6825"/>
    <cellStyle name="Normal 5 29 2 2" xfId="6826"/>
    <cellStyle name="Normal 5 29 3" xfId="6827"/>
    <cellStyle name="Normal 5 3" xfId="6828"/>
    <cellStyle name="Normal 5 3 10" xfId="6829"/>
    <cellStyle name="Normal 5 3 11" xfId="6830"/>
    <cellStyle name="Normal 5 3 2" xfId="6831"/>
    <cellStyle name="Normal 5 3 2 2" xfId="6832"/>
    <cellStyle name="Normal 5 3 2 2 2" xfId="6833"/>
    <cellStyle name="Normal 5 3 2 2 2 2" xfId="6834"/>
    <cellStyle name="Normal 5 3 2 2 3" xfId="6835"/>
    <cellStyle name="Normal 5 3 2 3" xfId="6836"/>
    <cellStyle name="Normal 5 3 2 3 2" xfId="6837"/>
    <cellStyle name="Normal 5 3 2 3 2 2" xfId="6838"/>
    <cellStyle name="Normal 5 3 2 3 3" xfId="6839"/>
    <cellStyle name="Normal 5 3 2 4" xfId="6840"/>
    <cellStyle name="Normal 5 3 2 4 2" xfId="6841"/>
    <cellStyle name="Normal 5 3 2 4 2 2" xfId="6842"/>
    <cellStyle name="Normal 5 3 2 4 3" xfId="6843"/>
    <cellStyle name="Normal 5 3 2 5" xfId="6844"/>
    <cellStyle name="Normal 5 3 2 5 2" xfId="6845"/>
    <cellStyle name="Normal 5 3 2 5 2 2" xfId="6846"/>
    <cellStyle name="Normal 5 3 2 5 3" xfId="6847"/>
    <cellStyle name="Normal 5 3 2 6" xfId="6848"/>
    <cellStyle name="Normal 5 3 2 6 2" xfId="6849"/>
    <cellStyle name="Normal 5 3 2 7" xfId="6850"/>
    <cellStyle name="Normal 5 3 3" xfId="6851"/>
    <cellStyle name="Normal 5 3 3 2" xfId="6852"/>
    <cellStyle name="Normal 5 3 3 2 2" xfId="6853"/>
    <cellStyle name="Normal 5 3 3 3" xfId="6854"/>
    <cellStyle name="Normal 5 3 4" xfId="6855"/>
    <cellStyle name="Normal 5 3 4 2" xfId="6856"/>
    <cellStyle name="Normal 5 3 4 2 2" xfId="6857"/>
    <cellStyle name="Normal 5 3 4 3" xfId="6858"/>
    <cellStyle name="Normal 5 3 5" xfId="6859"/>
    <cellStyle name="Normal 5 3 5 2" xfId="6860"/>
    <cellStyle name="Normal 5 3 5 2 2" xfId="6861"/>
    <cellStyle name="Normal 5 3 5 3" xfId="6862"/>
    <cellStyle name="Normal 5 3 6" xfId="6863"/>
    <cellStyle name="Normal 5 3 6 2" xfId="6864"/>
    <cellStyle name="Normal 5 3 6 3" xfId="6865"/>
    <cellStyle name="Normal 5 3 7" xfId="6866"/>
    <cellStyle name="Normal 5 3 8" xfId="6867"/>
    <cellStyle name="Normal 5 3 9" xfId="6868"/>
    <cellStyle name="Normal 5 30" xfId="6869"/>
    <cellStyle name="Normal 5 30 2" xfId="6870"/>
    <cellStyle name="Normal 5 30 2 2" xfId="6871"/>
    <cellStyle name="Normal 5 30 3" xfId="6872"/>
    <cellStyle name="Normal 5 31" xfId="6873"/>
    <cellStyle name="Normal 5 31 2" xfId="6874"/>
    <cellStyle name="Normal 5 31 2 2" xfId="6875"/>
    <cellStyle name="Normal 5 31 3" xfId="6876"/>
    <cellStyle name="Normal 5 32" xfId="6877"/>
    <cellStyle name="Normal 5 32 2" xfId="6878"/>
    <cellStyle name="Normal 5 32 2 2" xfId="6879"/>
    <cellStyle name="Normal 5 32 3" xfId="6880"/>
    <cellStyle name="Normal 5 33" xfId="6881"/>
    <cellStyle name="Normal 5 33 2" xfId="6882"/>
    <cellStyle name="Normal 5 33 2 2" xfId="6883"/>
    <cellStyle name="Normal 5 33 3" xfId="6884"/>
    <cellStyle name="Normal 5 34" xfId="6885"/>
    <cellStyle name="Normal 5 34 2" xfId="6886"/>
    <cellStyle name="Normal 5 34 2 2" xfId="6887"/>
    <cellStyle name="Normal 5 34 3" xfId="6888"/>
    <cellStyle name="Normal 5 35" xfId="6889"/>
    <cellStyle name="Normal 5 35 2" xfId="6890"/>
    <cellStyle name="Normal 5 35 2 2" xfId="6891"/>
    <cellStyle name="Normal 5 35 3" xfId="6892"/>
    <cellStyle name="Normal 5 36" xfId="6893"/>
    <cellStyle name="Normal 5 36 2" xfId="6894"/>
    <cellStyle name="Normal 5 36 2 2" xfId="6895"/>
    <cellStyle name="Normal 5 36 3" xfId="6896"/>
    <cellStyle name="Normal 5 37" xfId="6897"/>
    <cellStyle name="Normal 5 37 2" xfId="6898"/>
    <cellStyle name="Normal 5 37 2 2" xfId="6899"/>
    <cellStyle name="Normal 5 37 3" xfId="6900"/>
    <cellStyle name="Normal 5 38" xfId="6901"/>
    <cellStyle name="Normal 5 38 2" xfId="6902"/>
    <cellStyle name="Normal 5 38 2 2" xfId="6903"/>
    <cellStyle name="Normal 5 38 3" xfId="6904"/>
    <cellStyle name="Normal 5 39" xfId="6905"/>
    <cellStyle name="Normal 5 39 2" xfId="6906"/>
    <cellStyle name="Normal 5 39 2 2" xfId="6907"/>
    <cellStyle name="Normal 5 39 3" xfId="6908"/>
    <cellStyle name="Normal 5 4" xfId="6909"/>
    <cellStyle name="Normal 5 4 2" xfId="6910"/>
    <cellStyle name="Normal 5 4 2 2" xfId="6911"/>
    <cellStyle name="Normal 5 4 2 3" xfId="6912"/>
    <cellStyle name="Normal 5 4 3" xfId="6913"/>
    <cellStyle name="Normal 5 4 3 2" xfId="6914"/>
    <cellStyle name="Normal 5 40" xfId="6915"/>
    <cellStyle name="Normal 5 40 2" xfId="6916"/>
    <cellStyle name="Normal 5 40 2 2" xfId="6917"/>
    <cellStyle name="Normal 5 40 3" xfId="6918"/>
    <cellStyle name="Normal 5 41" xfId="6919"/>
    <cellStyle name="Normal 5 41 2" xfId="6920"/>
    <cellStyle name="Normal 5 41 2 2" xfId="6921"/>
    <cellStyle name="Normal 5 41 3" xfId="6922"/>
    <cellStyle name="Normal 5 42" xfId="6923"/>
    <cellStyle name="Normal 5 42 2" xfId="6924"/>
    <cellStyle name="Normal 5 42 2 2" xfId="6925"/>
    <cellStyle name="Normal 5 42 3" xfId="6926"/>
    <cellStyle name="Normal 5 43" xfId="6927"/>
    <cellStyle name="Normal 5 43 2" xfId="6928"/>
    <cellStyle name="Normal 5 43 2 2" xfId="6929"/>
    <cellStyle name="Normal 5 43 3" xfId="6930"/>
    <cellStyle name="Normal 5 44" xfId="6931"/>
    <cellStyle name="Normal 5 44 2" xfId="6932"/>
    <cellStyle name="Normal 5 44 2 2" xfId="6933"/>
    <cellStyle name="Normal 5 44 3" xfId="6934"/>
    <cellStyle name="Normal 5 45" xfId="6935"/>
    <cellStyle name="Normal 5 45 2" xfId="6936"/>
    <cellStyle name="Normal 5 45 2 2" xfId="6937"/>
    <cellStyle name="Normal 5 45 3" xfId="6938"/>
    <cellStyle name="Normal 5 46" xfId="6939"/>
    <cellStyle name="Normal 5 46 2" xfId="6940"/>
    <cellStyle name="Normal 5 46 2 2" xfId="6941"/>
    <cellStyle name="Normal 5 46 3" xfId="6942"/>
    <cellStyle name="Normal 5 47" xfId="6943"/>
    <cellStyle name="Normal 5 47 2" xfId="6944"/>
    <cellStyle name="Normal 5 47 2 2" xfId="6945"/>
    <cellStyle name="Normal 5 47 3" xfId="6946"/>
    <cellStyle name="Normal 5 48" xfId="6947"/>
    <cellStyle name="Normal 5 48 2" xfId="6948"/>
    <cellStyle name="Normal 5 48 2 2" xfId="6949"/>
    <cellStyle name="Normal 5 48 3" xfId="6950"/>
    <cellStyle name="Normal 5 49" xfId="6951"/>
    <cellStyle name="Normal 5 49 2" xfId="6952"/>
    <cellStyle name="Normal 5 49 2 2" xfId="6953"/>
    <cellStyle name="Normal 5 49 3" xfId="6954"/>
    <cellStyle name="Normal 5 5" xfId="6955"/>
    <cellStyle name="Normal 5 5 2" xfId="6956"/>
    <cellStyle name="Normal 5 5 2 2" xfId="6957"/>
    <cellStyle name="Normal 5 5 2 3" xfId="6958"/>
    <cellStyle name="Normal 5 5 3" xfId="6959"/>
    <cellStyle name="Normal 5 5 3 2" xfId="6960"/>
    <cellStyle name="Normal 5 50" xfId="6961"/>
    <cellStyle name="Normal 5 50 2" xfId="6962"/>
    <cellStyle name="Normal 5 50 2 2" xfId="6963"/>
    <cellStyle name="Normal 5 50 3" xfId="6964"/>
    <cellStyle name="Normal 5 51" xfId="6965"/>
    <cellStyle name="Normal 5 51 2" xfId="6966"/>
    <cellStyle name="Normal 5 51 2 2" xfId="6967"/>
    <cellStyle name="Normal 5 51 3" xfId="6968"/>
    <cellStyle name="Normal 5 52" xfId="6969"/>
    <cellStyle name="Normal 5 52 2" xfId="6970"/>
    <cellStyle name="Normal 5 52 2 2" xfId="6971"/>
    <cellStyle name="Normal 5 52 3" xfId="6972"/>
    <cellStyle name="Normal 5 53" xfId="6973"/>
    <cellStyle name="Normal 5 53 2" xfId="6974"/>
    <cellStyle name="Normal 5 53 2 2" xfId="6975"/>
    <cellStyle name="Normal 5 53 3" xfId="6976"/>
    <cellStyle name="Normal 5 54" xfId="6977"/>
    <cellStyle name="Normal 5 54 2" xfId="6978"/>
    <cellStyle name="Normal 5 54 2 2" xfId="6979"/>
    <cellStyle name="Normal 5 54 3" xfId="6980"/>
    <cellStyle name="Normal 5 55" xfId="6981"/>
    <cellStyle name="Normal 5 55 2" xfId="6982"/>
    <cellStyle name="Normal 5 55 2 2" xfId="6983"/>
    <cellStyle name="Normal 5 55 3" xfId="6984"/>
    <cellStyle name="Normal 5 56" xfId="6985"/>
    <cellStyle name="Normal 5 56 2" xfId="6986"/>
    <cellStyle name="Normal 5 56 2 2" xfId="6987"/>
    <cellStyle name="Normal 5 56 3" xfId="6988"/>
    <cellStyle name="Normal 5 57" xfId="6989"/>
    <cellStyle name="Normal 5 57 2" xfId="6990"/>
    <cellStyle name="Normal 5 57 2 2" xfId="6991"/>
    <cellStyle name="Normal 5 57 3" xfId="6992"/>
    <cellStyle name="Normal 5 58" xfId="6993"/>
    <cellStyle name="Normal 5 58 2" xfId="6994"/>
    <cellStyle name="Normal 5 58 2 2" xfId="6995"/>
    <cellStyle name="Normal 5 58 3" xfId="6996"/>
    <cellStyle name="Normal 5 59" xfId="6997"/>
    <cellStyle name="Normal 5 59 2" xfId="6998"/>
    <cellStyle name="Normal 5 59 2 2" xfId="6999"/>
    <cellStyle name="Normal 5 59 3" xfId="7000"/>
    <cellStyle name="Normal 5 6" xfId="7001"/>
    <cellStyle name="Normal 5 6 2" xfId="7002"/>
    <cellStyle name="Normal 5 6 2 2" xfId="7003"/>
    <cellStyle name="Normal 5 6 2 3" xfId="7004"/>
    <cellStyle name="Normal 5 6 3" xfId="7005"/>
    <cellStyle name="Normal 5 6 3 2" xfId="7006"/>
    <cellStyle name="Normal 5 60" xfId="7007"/>
    <cellStyle name="Normal 5 60 2" xfId="7008"/>
    <cellStyle name="Normal 5 60 2 2" xfId="7009"/>
    <cellStyle name="Normal 5 60 3" xfId="7010"/>
    <cellStyle name="Normal 5 61" xfId="7011"/>
    <cellStyle name="Normal 5 61 2" xfId="7012"/>
    <cellStyle name="Normal 5 61 2 2" xfId="7013"/>
    <cellStyle name="Normal 5 61 3" xfId="7014"/>
    <cellStyle name="Normal 5 62" xfId="7015"/>
    <cellStyle name="Normal 5 62 2" xfId="7016"/>
    <cellStyle name="Normal 5 63" xfId="7017"/>
    <cellStyle name="Normal 5 63 2" xfId="7018"/>
    <cellStyle name="Normal 5 64" xfId="7019"/>
    <cellStyle name="Normal 5 64 2" xfId="7020"/>
    <cellStyle name="Normal 5 65" xfId="7021"/>
    <cellStyle name="Normal 5 65 2" xfId="7022"/>
    <cellStyle name="Normal 5 66" xfId="7023"/>
    <cellStyle name="Normal 5 66 2" xfId="7024"/>
    <cellStyle name="Normal 5 67" xfId="7025"/>
    <cellStyle name="Normal 5 67 2" xfId="7026"/>
    <cellStyle name="Normal 5 68" xfId="7027"/>
    <cellStyle name="Normal 5 68 2" xfId="7028"/>
    <cellStyle name="Normal 5 69" xfId="7029"/>
    <cellStyle name="Normal 5 69 2" xfId="7030"/>
    <cellStyle name="Normal 5 7" xfId="7031"/>
    <cellStyle name="Normal 5 7 2" xfId="7032"/>
    <cellStyle name="Normal 5 7 2 2" xfId="7033"/>
    <cellStyle name="Normal 5 7 2 3" xfId="7034"/>
    <cellStyle name="Normal 5 7 3" xfId="7035"/>
    <cellStyle name="Normal 5 7 3 2" xfId="7036"/>
    <cellStyle name="Normal 5 70" xfId="7037"/>
    <cellStyle name="Normal 5 70 2" xfId="7038"/>
    <cellStyle name="Normal 5 71" xfId="7039"/>
    <cellStyle name="Normal 5 71 2" xfId="7040"/>
    <cellStyle name="Normal 5 72" xfId="7041"/>
    <cellStyle name="Normal 5 72 2" xfId="7042"/>
    <cellStyle name="Normal 5 73" xfId="7043"/>
    <cellStyle name="Normal 5 73 2" xfId="7044"/>
    <cellStyle name="Normal 5 74" xfId="7045"/>
    <cellStyle name="Normal 5 74 2" xfId="7046"/>
    <cellStyle name="Normal 5 75" xfId="7047"/>
    <cellStyle name="Normal 5 75 2" xfId="7048"/>
    <cellStyle name="Normal 5 76" xfId="7049"/>
    <cellStyle name="Normal 5 76 2" xfId="7050"/>
    <cellStyle name="Normal 5 77" xfId="7051"/>
    <cellStyle name="Normal 5 77 2" xfId="7052"/>
    <cellStyle name="Normal 5 78" xfId="7053"/>
    <cellStyle name="Normal 5 78 2" xfId="7054"/>
    <cellStyle name="Normal 5 79" xfId="7055"/>
    <cellStyle name="Normal 5 79 2" xfId="7056"/>
    <cellStyle name="Normal 5 8" xfId="7057"/>
    <cellStyle name="Normal 5 8 2" xfId="7058"/>
    <cellStyle name="Normal 5 8 2 2" xfId="7059"/>
    <cellStyle name="Normal 5 8 3" xfId="7060"/>
    <cellStyle name="Normal 5 80" xfId="7061"/>
    <cellStyle name="Normal 5 80 2" xfId="7062"/>
    <cellStyle name="Normal 5 81" xfId="7063"/>
    <cellStyle name="Normal 5 81 2" xfId="7064"/>
    <cellStyle name="Normal 5 82" xfId="7065"/>
    <cellStyle name="Normal 5 82 2" xfId="7066"/>
    <cellStyle name="Normal 5 83" xfId="7067"/>
    <cellStyle name="Normal 5 83 2" xfId="7068"/>
    <cellStyle name="Normal 5 84" xfId="7069"/>
    <cellStyle name="Normal 5 84 2" xfId="7070"/>
    <cellStyle name="Normal 5 85" xfId="7071"/>
    <cellStyle name="Normal 5 85 2" xfId="7072"/>
    <cellStyle name="Normal 5 86" xfId="7073"/>
    <cellStyle name="Normal 5 86 2" xfId="7074"/>
    <cellStyle name="Normal 5 87" xfId="7075"/>
    <cellStyle name="Normal 5 87 2" xfId="7076"/>
    <cellStyle name="Normal 5 88" xfId="7077"/>
    <cellStyle name="Normal 5 88 2" xfId="7078"/>
    <cellStyle name="Normal 5 89" xfId="7079"/>
    <cellStyle name="Normal 5 89 2" xfId="7080"/>
    <cellStyle name="Normal 5 9" xfId="7081"/>
    <cellStyle name="Normal 5 9 2" xfId="7082"/>
    <cellStyle name="Normal 5 9 2 2" xfId="7083"/>
    <cellStyle name="Normal 5 9 3" xfId="7084"/>
    <cellStyle name="Normal 5 90" xfId="7085"/>
    <cellStyle name="Normal 5 90 2" xfId="7086"/>
    <cellStyle name="Normal 5 91" xfId="7087"/>
    <cellStyle name="Normal 5 91 2" xfId="7088"/>
    <cellStyle name="Normal 5 92" xfId="7089"/>
    <cellStyle name="Normal 5 92 2" xfId="7090"/>
    <cellStyle name="Normal 5 93" xfId="7091"/>
    <cellStyle name="Normal 5 93 2" xfId="7092"/>
    <cellStyle name="Normal 5 94" xfId="7093"/>
    <cellStyle name="Normal 5 95" xfId="7094"/>
    <cellStyle name="Normal 5 95 2" xfId="7095"/>
    <cellStyle name="Normal 5 96" xfId="7096"/>
    <cellStyle name="Normal 5 96 2" xfId="7097"/>
    <cellStyle name="Normal 5 97" xfId="7098"/>
    <cellStyle name="Normal 5 97 2" xfId="7099"/>
    <cellStyle name="Normal 5 98" xfId="7100"/>
    <cellStyle name="Normal 5 98 2" xfId="7101"/>
    <cellStyle name="Normal 5 99" xfId="7102"/>
    <cellStyle name="Normal 50" xfId="7103"/>
    <cellStyle name="Normal 51" xfId="7104"/>
    <cellStyle name="Normal 52" xfId="7105"/>
    <cellStyle name="Normal 53" xfId="7106"/>
    <cellStyle name="Normal 54" xfId="7107"/>
    <cellStyle name="Normal 55" xfId="7108"/>
    <cellStyle name="Normal 56" xfId="7109"/>
    <cellStyle name="Normal 57" xfId="7110"/>
    <cellStyle name="Normal 58" xfId="7111"/>
    <cellStyle name="Normal 59" xfId="7112"/>
    <cellStyle name="Normal 6" xfId="7113"/>
    <cellStyle name="Normal 6 10" xfId="7114"/>
    <cellStyle name="Normal 6 11" xfId="7115"/>
    <cellStyle name="Normal 6 11 2" xfId="7116"/>
    <cellStyle name="Normal 6 12" xfId="7117"/>
    <cellStyle name="Normal 6 12 2" xfId="7118"/>
    <cellStyle name="Normal 6 13" xfId="7119"/>
    <cellStyle name="Normal 6 14" xfId="7120"/>
    <cellStyle name="Normal 6 15" xfId="7121"/>
    <cellStyle name="Normal 6 2" xfId="7122"/>
    <cellStyle name="Normal 6 2 10" xfId="7123"/>
    <cellStyle name="Normal 6 2 11" xfId="7124"/>
    <cellStyle name="Normal 6 2 2" xfId="7125"/>
    <cellStyle name="Normal 6 2 2 2" xfId="7126"/>
    <cellStyle name="Normal 6 2 2 2 2" xfId="7127"/>
    <cellStyle name="Normal 6 2 2 2 2 2" xfId="7128"/>
    <cellStyle name="Normal 6 2 2 2 3" xfId="7129"/>
    <cellStyle name="Normal 6 2 2 3" xfId="7130"/>
    <cellStyle name="Normal 6 2 2 3 2" xfId="7131"/>
    <cellStyle name="Normal 6 2 2 4" xfId="7132"/>
    <cellStyle name="Normal 6 2 2 4 2" xfId="7133"/>
    <cellStyle name="Normal 6 2 2 5" xfId="7134"/>
    <cellStyle name="Normal 6 2 2 5 2" xfId="7135"/>
    <cellStyle name="Normal 6 2 2 6" xfId="7136"/>
    <cellStyle name="Normal 6 2 2 6 2" xfId="7137"/>
    <cellStyle name="Normal 6 2 2 7" xfId="7138"/>
    <cellStyle name="Normal 6 2 2 7 2" xfId="7139"/>
    <cellStyle name="Normal 6 2 2 8" xfId="7140"/>
    <cellStyle name="Normal 6 2 2 8 2" xfId="7141"/>
    <cellStyle name="Normal 6 2 2 9" xfId="7142"/>
    <cellStyle name="Normal 6 2 2 9 2" xfId="7143"/>
    <cellStyle name="Normal 6 2 3" xfId="7144"/>
    <cellStyle name="Normal 6 2 4" xfId="7145"/>
    <cellStyle name="Normal 6 2 4 2" xfId="7146"/>
    <cellStyle name="Normal 6 2 5" xfId="7147"/>
    <cellStyle name="Normal 6 2 6" xfId="7148"/>
    <cellStyle name="Normal 6 2 7" xfId="7149"/>
    <cellStyle name="Normal 6 2 8" xfId="7150"/>
    <cellStyle name="Normal 6 2 9" xfId="7151"/>
    <cellStyle name="Normal 6 3" xfId="7152"/>
    <cellStyle name="Normal 6 3 2" xfId="7153"/>
    <cellStyle name="Normal 6 3 2 2" xfId="7154"/>
    <cellStyle name="Normal 6 3 2 3" xfId="7155"/>
    <cellStyle name="Normal 6 3 3" xfId="7156"/>
    <cellStyle name="Normal 6 3 4" xfId="7157"/>
    <cellStyle name="Normal 6 4" xfId="7158"/>
    <cellStyle name="Normal 6 4 2" xfId="7159"/>
    <cellStyle name="Normal 6 4 3" xfId="7160"/>
    <cellStyle name="Normal 6 5" xfId="7161"/>
    <cellStyle name="Normal 6 5 2" xfId="7162"/>
    <cellStyle name="Normal 6 5 3" xfId="7163"/>
    <cellStyle name="Normal 6 6" xfId="7164"/>
    <cellStyle name="Normal 6 7" xfId="7165"/>
    <cellStyle name="Normal 6 8" xfId="7166"/>
    <cellStyle name="Normal 6 9" xfId="7167"/>
    <cellStyle name="Normal 60" xfId="7168"/>
    <cellStyle name="Normal 61" xfId="7169"/>
    <cellStyle name="Normal 62" xfId="7170"/>
    <cellStyle name="Normal 63" xfId="7171"/>
    <cellStyle name="Normal 64" xfId="7172"/>
    <cellStyle name="Normal 65" xfId="7173"/>
    <cellStyle name="Normal 66" xfId="7174"/>
    <cellStyle name="Normal 66 2" xfId="7175"/>
    <cellStyle name="Normal 67" xfId="7176"/>
    <cellStyle name="Normal 67 2" xfId="7177"/>
    <cellStyle name="Normal 68" xfId="7178"/>
    <cellStyle name="Normal 68 2" xfId="7179"/>
    <cellStyle name="Normal 69" xfId="7180"/>
    <cellStyle name="Normal 7" xfId="7181"/>
    <cellStyle name="Normal 7 10" xfId="7182"/>
    <cellStyle name="Normal 7 11" xfId="7183"/>
    <cellStyle name="Normal 7 12" xfId="7184"/>
    <cellStyle name="Normal 7 13" xfId="7185"/>
    <cellStyle name="Normal 7 14" xfId="7186"/>
    <cellStyle name="Normal 7 15" xfId="7187"/>
    <cellStyle name="Normal 7 16" xfId="7188"/>
    <cellStyle name="Normal 7 17" xfId="7189"/>
    <cellStyle name="Normal 7 18" xfId="7190"/>
    <cellStyle name="Normal 7 19" xfId="7191"/>
    <cellStyle name="Normal 7 2" xfId="7192"/>
    <cellStyle name="Normal 7 2 2" xfId="7193"/>
    <cellStyle name="Normal 7 2 2 2" xfId="7194"/>
    <cellStyle name="Normal 7 2 2 2 2" xfId="7195"/>
    <cellStyle name="Normal 7 2 2 3" xfId="7196"/>
    <cellStyle name="Normal 7 2 2 4" xfId="7197"/>
    <cellStyle name="Normal 7 2 2 5" xfId="7198"/>
    <cellStyle name="Normal 7 2 3" xfId="7199"/>
    <cellStyle name="Normal 7 2 4" xfId="7200"/>
    <cellStyle name="Normal 7 2 5" xfId="7201"/>
    <cellStyle name="Normal 7 2 6" xfId="7202"/>
    <cellStyle name="Normal 7 2 7" xfId="7203"/>
    <cellStyle name="Normal 7 2 8" xfId="7204"/>
    <cellStyle name="Normal 7 2 9" xfId="7205"/>
    <cellStyle name="Normal 7 20" xfId="7206"/>
    <cellStyle name="Normal 7 21" xfId="7207"/>
    <cellStyle name="Normal 7 22" xfId="7208"/>
    <cellStyle name="Normal 7 23" xfId="7209"/>
    <cellStyle name="Normal 7 24" xfId="7210"/>
    <cellStyle name="Normal 7 25" xfId="7211"/>
    <cellStyle name="Normal 7 26" xfId="7212"/>
    <cellStyle name="Normal 7 27" xfId="7213"/>
    <cellStyle name="Normal 7 28" xfId="7214"/>
    <cellStyle name="Normal 7 29" xfId="7215"/>
    <cellStyle name="Normal 7 3" xfId="7216"/>
    <cellStyle name="Normal 7 3 2" xfId="7217"/>
    <cellStyle name="Normal 7 3 3" xfId="7218"/>
    <cellStyle name="Normal 7 3 4" xfId="7219"/>
    <cellStyle name="Normal 7 30" xfId="7220"/>
    <cellStyle name="Normal 7 31" xfId="7221"/>
    <cellStyle name="Normal 7 32" xfId="7222"/>
    <cellStyle name="Normal 7 33" xfId="7223"/>
    <cellStyle name="Normal 7 34" xfId="7224"/>
    <cellStyle name="Normal 7 35" xfId="7225"/>
    <cellStyle name="Normal 7 36" xfId="7226"/>
    <cellStyle name="Normal 7 37" xfId="7227"/>
    <cellStyle name="Normal 7 38" xfId="7228"/>
    <cellStyle name="Normal 7 39" xfId="7229"/>
    <cellStyle name="Normal 7 4" xfId="7230"/>
    <cellStyle name="Normal 7 4 2" xfId="7231"/>
    <cellStyle name="Normal 7 4 2 2" xfId="7232"/>
    <cellStyle name="Normal 7 4 3" xfId="7233"/>
    <cellStyle name="Normal 7 40" xfId="7234"/>
    <cellStyle name="Normal 7 41" xfId="7235"/>
    <cellStyle name="Normal 7 42" xfId="7236"/>
    <cellStyle name="Normal 7 43" xfId="7237"/>
    <cellStyle name="Normal 7 44" xfId="7238"/>
    <cellStyle name="Normal 7 45" xfId="7239"/>
    <cellStyle name="Normal 7 46" xfId="7240"/>
    <cellStyle name="Normal 7 47" xfId="7241"/>
    <cellStyle name="Normal 7 48" xfId="7242"/>
    <cellStyle name="Normal 7 49" xfId="7243"/>
    <cellStyle name="Normal 7 5" xfId="7244"/>
    <cellStyle name="Normal 7 5 2" xfId="7245"/>
    <cellStyle name="Normal 7 5 2 2" xfId="7246"/>
    <cellStyle name="Normal 7 5 3" xfId="7247"/>
    <cellStyle name="Normal 7 50" xfId="7248"/>
    <cellStyle name="Normal 7 51" xfId="7249"/>
    <cellStyle name="Normal 7 52" xfId="7250"/>
    <cellStyle name="Normal 7 53" xfId="7251"/>
    <cellStyle name="Normal 7 54" xfId="7252"/>
    <cellStyle name="Normal 7 55" xfId="7253"/>
    <cellStyle name="Normal 7 56" xfId="7254"/>
    <cellStyle name="Normal 7 57" xfId="7255"/>
    <cellStyle name="Normal 7 58" xfId="7256"/>
    <cellStyle name="Normal 7 59" xfId="7257"/>
    <cellStyle name="Normal 7 6" xfId="7258"/>
    <cellStyle name="Normal 7 6 2" xfId="7259"/>
    <cellStyle name="Normal 7 6 2 2" xfId="7260"/>
    <cellStyle name="Normal 7 6 3" xfId="7261"/>
    <cellStyle name="Normal 7 60" xfId="7262"/>
    <cellStyle name="Normal 7 61" xfId="7263"/>
    <cellStyle name="Normal 7 62" xfId="7264"/>
    <cellStyle name="Normal 7 63" xfId="7265"/>
    <cellStyle name="Normal 7 64" xfId="7266"/>
    <cellStyle name="Normal 7 65" xfId="7267"/>
    <cellStyle name="Normal 7 66" xfId="7268"/>
    <cellStyle name="Normal 7 67" xfId="7269"/>
    <cellStyle name="Normal 7 68" xfId="7270"/>
    <cellStyle name="Normal 7 69" xfId="7271"/>
    <cellStyle name="Normal 7 7" xfId="7272"/>
    <cellStyle name="Normal 7 7 2" xfId="7273"/>
    <cellStyle name="Normal 7 7 2 2" xfId="7274"/>
    <cellStyle name="Normal 7 7 3" xfId="7275"/>
    <cellStyle name="Normal 7 70" xfId="7276"/>
    <cellStyle name="Normal 7 71" xfId="7277"/>
    <cellStyle name="Normal 7 72" xfId="7278"/>
    <cellStyle name="Normal 7 73" xfId="7279"/>
    <cellStyle name="Normal 7 74" xfId="7280"/>
    <cellStyle name="Normal 7 75" xfId="7281"/>
    <cellStyle name="Normal 7 76" xfId="7282"/>
    <cellStyle name="Normal 7 77" xfId="7283"/>
    <cellStyle name="Normal 7 78" xfId="7284"/>
    <cellStyle name="Normal 7 79" xfId="7285"/>
    <cellStyle name="Normal 7 8" xfId="7286"/>
    <cellStyle name="Normal 7 8 2" xfId="7287"/>
    <cellStyle name="Normal 7 8 2 2" xfId="7288"/>
    <cellStyle name="Normal 7 8 3" xfId="7289"/>
    <cellStyle name="Normal 7 80" xfId="7290"/>
    <cellStyle name="Normal 7 81" xfId="7291"/>
    <cellStyle name="Normal 7 82" xfId="7292"/>
    <cellStyle name="Normal 7 83" xfId="7293"/>
    <cellStyle name="Normal 7 84" xfId="7294"/>
    <cellStyle name="Normal 7 85" xfId="7295"/>
    <cellStyle name="Normal 7 86" xfId="7296"/>
    <cellStyle name="Normal 7 87" xfId="7297"/>
    <cellStyle name="Normal 7 88" xfId="7298"/>
    <cellStyle name="Normal 7 89" xfId="7299"/>
    <cellStyle name="Normal 7 9" xfId="7300"/>
    <cellStyle name="Normal 7 9 2" xfId="7301"/>
    <cellStyle name="Normal 7 9 3" xfId="7302"/>
    <cellStyle name="Normal 7 9 4" xfId="7303"/>
    <cellStyle name="Normal 7 90" xfId="7304"/>
    <cellStyle name="Normal 7 91" xfId="7305"/>
    <cellStyle name="Normal 7 92" xfId="7306"/>
    <cellStyle name="Normal 7 93" xfId="7307"/>
    <cellStyle name="Normal 70" xfId="7308"/>
    <cellStyle name="Normal 71" xfId="7309"/>
    <cellStyle name="Normal 72" xfId="7310"/>
    <cellStyle name="Normal 73" xfId="7311"/>
    <cellStyle name="Normal 74" xfId="7312"/>
    <cellStyle name="Normal 75" xfId="7313"/>
    <cellStyle name="Normal 76" xfId="7314"/>
    <cellStyle name="Normal 77" xfId="7315"/>
    <cellStyle name="Normal 78" xfId="7316"/>
    <cellStyle name="Normal 79" xfId="7317"/>
    <cellStyle name="Normal 8" xfId="7318"/>
    <cellStyle name="Normal 8 10" xfId="7319"/>
    <cellStyle name="Normal 8 11" xfId="7320"/>
    <cellStyle name="Normal 8 12" xfId="7321"/>
    <cellStyle name="Normal 8 13" xfId="7322"/>
    <cellStyle name="Normal 8 14" xfId="7323"/>
    <cellStyle name="Normal 8 15" xfId="7324"/>
    <cellStyle name="Normal 8 16" xfId="7325"/>
    <cellStyle name="Normal 8 17" xfId="7326"/>
    <cellStyle name="Normal 8 18" xfId="7327"/>
    <cellStyle name="Normal 8 19" xfId="7328"/>
    <cellStyle name="Normal 8 2" xfId="7329"/>
    <cellStyle name="Normal 8 2 2" xfId="7330"/>
    <cellStyle name="Normal 8 2 2 2" xfId="7331"/>
    <cellStyle name="Normal 8 2 2 2 2" xfId="7332"/>
    <cellStyle name="Normal 8 2 2 2 2 2" xfId="7333"/>
    <cellStyle name="Normal 8 2 2 2 3" xfId="7334"/>
    <cellStyle name="Normal 8 2 2 3" xfId="7335"/>
    <cellStyle name="Normal 8 2 2 3 2" xfId="7336"/>
    <cellStyle name="Normal 8 2 2 3 2 2" xfId="7337"/>
    <cellStyle name="Normal 8 2 2 3 3" xfId="7338"/>
    <cellStyle name="Normal 8 2 2 4" xfId="7339"/>
    <cellStyle name="Normal 8 2 2 4 2" xfId="7340"/>
    <cellStyle name="Normal 8 2 2 4 2 2" xfId="7341"/>
    <cellStyle name="Normal 8 2 2 4 3" xfId="7342"/>
    <cellStyle name="Normal 8 2 2 5" xfId="7343"/>
    <cellStyle name="Normal 8 2 2 5 2" xfId="7344"/>
    <cellStyle name="Normal 8 2 2 5 2 2" xfId="7345"/>
    <cellStyle name="Normal 8 2 2 5 3" xfId="7346"/>
    <cellStyle name="Normal 8 2 2 6" xfId="7347"/>
    <cellStyle name="Normal 8 2 2 6 2" xfId="7348"/>
    <cellStyle name="Normal 8 2 2 7" xfId="7349"/>
    <cellStyle name="Normal 8 2 3" xfId="7350"/>
    <cellStyle name="Normal 8 2 3 2" xfId="7351"/>
    <cellStyle name="Normal 8 2 3 2 2" xfId="7352"/>
    <cellStyle name="Normal 8 2 3 3" xfId="7353"/>
    <cellStyle name="Normal 8 2 4" xfId="7354"/>
    <cellStyle name="Normal 8 2 4 2" xfId="7355"/>
    <cellStyle name="Normal 8 2 4 2 2" xfId="7356"/>
    <cellStyle name="Normal 8 2 4 3" xfId="7357"/>
    <cellStyle name="Normal 8 2 5" xfId="7358"/>
    <cellStyle name="Normal 8 2 5 2" xfId="7359"/>
    <cellStyle name="Normal 8 2 5 2 2" xfId="7360"/>
    <cellStyle name="Normal 8 2 5 3" xfId="7361"/>
    <cellStyle name="Normal 8 2 6" xfId="7362"/>
    <cellStyle name="Normal 8 2 6 2" xfId="7363"/>
    <cellStyle name="Normal 8 2 7" xfId="7364"/>
    <cellStyle name="Normal 8 20" xfId="7365"/>
    <cellStyle name="Normal 8 21" xfId="7366"/>
    <cellStyle name="Normal 8 22" xfId="7367"/>
    <cellStyle name="Normal 8 23" xfId="7368"/>
    <cellStyle name="Normal 8 24" xfId="7369"/>
    <cellStyle name="Normal 8 25" xfId="7370"/>
    <cellStyle name="Normal 8 26" xfId="7371"/>
    <cellStyle name="Normal 8 27" xfId="7372"/>
    <cellStyle name="Normal 8 28" xfId="7373"/>
    <cellStyle name="Normal 8 29" xfId="7374"/>
    <cellStyle name="Normal 8 3" xfId="7375"/>
    <cellStyle name="Normal 8 3 2" xfId="7376"/>
    <cellStyle name="Normal 8 3 2 2" xfId="7377"/>
    <cellStyle name="Normal 8 3 3" xfId="7378"/>
    <cellStyle name="Normal 8 30" xfId="7379"/>
    <cellStyle name="Normal 8 31" xfId="7380"/>
    <cellStyle name="Normal 8 32" xfId="7381"/>
    <cellStyle name="Normal 8 33" xfId="7382"/>
    <cellStyle name="Normal 8 34" xfId="7383"/>
    <cellStyle name="Normal 8 35" xfId="7384"/>
    <cellStyle name="Normal 8 36" xfId="7385"/>
    <cellStyle name="Normal 8 37" xfId="7386"/>
    <cellStyle name="Normal 8 38" xfId="7387"/>
    <cellStyle name="Normal 8 39" xfId="7388"/>
    <cellStyle name="Normal 8 39 2" xfId="7389"/>
    <cellStyle name="Normal 8 4" xfId="7390"/>
    <cellStyle name="Normal 8 4 2" xfId="7391"/>
    <cellStyle name="Normal 8 4 2 2" xfId="7392"/>
    <cellStyle name="Normal 8 4 3" xfId="7393"/>
    <cellStyle name="Normal 8 40" xfId="7394"/>
    <cellStyle name="Normal 8 40 2" xfId="7395"/>
    <cellStyle name="Normal 8 41" xfId="7396"/>
    <cellStyle name="Normal 8 42" xfId="7397"/>
    <cellStyle name="Normal 8 43" xfId="7398"/>
    <cellStyle name="Normal 8 44" xfId="7399"/>
    <cellStyle name="Normal 8 45" xfId="7400"/>
    <cellStyle name="Normal 8 46" xfId="7401"/>
    <cellStyle name="Normal 8 47" xfId="7402"/>
    <cellStyle name="Normal 8 48" xfId="7403"/>
    <cellStyle name="Normal 8 49" xfId="7404"/>
    <cellStyle name="Normal 8 5" xfId="7405"/>
    <cellStyle name="Normal 8 5 2" xfId="7406"/>
    <cellStyle name="Normal 8 5 2 2" xfId="7407"/>
    <cellStyle name="Normal 8 5 3" xfId="7408"/>
    <cellStyle name="Normal 8 50" xfId="7409"/>
    <cellStyle name="Normal 8 51" xfId="7410"/>
    <cellStyle name="Normal 8 52" xfId="7411"/>
    <cellStyle name="Normal 8 53" xfId="7412"/>
    <cellStyle name="Normal 8 54" xfId="7413"/>
    <cellStyle name="Normal 8 55" xfId="7414"/>
    <cellStyle name="Normal 8 56" xfId="7415"/>
    <cellStyle name="Normal 8 57" xfId="7416"/>
    <cellStyle name="Normal 8 58" xfId="7417"/>
    <cellStyle name="Normal 8 59" xfId="7418"/>
    <cellStyle name="Normal 8 6" xfId="7419"/>
    <cellStyle name="Normal 8 6 2" xfId="7420"/>
    <cellStyle name="Normal 8 6 2 2" xfId="7421"/>
    <cellStyle name="Normal 8 6 3" xfId="7422"/>
    <cellStyle name="Normal 8 60" xfId="7423"/>
    <cellStyle name="Normal 8 61" xfId="7424"/>
    <cellStyle name="Normal 8 62" xfId="7425"/>
    <cellStyle name="Normal 8 63" xfId="7426"/>
    <cellStyle name="Normal 8 64" xfId="7427"/>
    <cellStyle name="Normal 8 65" xfId="7428"/>
    <cellStyle name="Normal 8 66" xfId="7429"/>
    <cellStyle name="Normal 8 67" xfId="7430"/>
    <cellStyle name="Normal 8 68" xfId="7431"/>
    <cellStyle name="Normal 8 69" xfId="7432"/>
    <cellStyle name="Normal 8 7" xfId="7433"/>
    <cellStyle name="Normal 8 7 2" xfId="7434"/>
    <cellStyle name="Normal 8 70" xfId="7435"/>
    <cellStyle name="Normal 8 71" xfId="7436"/>
    <cellStyle name="Normal 8 72" xfId="7437"/>
    <cellStyle name="Normal 8 73" xfId="7438"/>
    <cellStyle name="Normal 8 74" xfId="7439"/>
    <cellStyle name="Normal 8 75" xfId="7440"/>
    <cellStyle name="Normal 8 76" xfId="7441"/>
    <cellStyle name="Normal 8 77" xfId="7442"/>
    <cellStyle name="Normal 8 78" xfId="7443"/>
    <cellStyle name="Normal 8 79" xfId="7444"/>
    <cellStyle name="Normal 8 8" xfId="7445"/>
    <cellStyle name="Normal 8 80" xfId="7446"/>
    <cellStyle name="Normal 8 81" xfId="7447"/>
    <cellStyle name="Normal 8 82" xfId="7448"/>
    <cellStyle name="Normal 8 83" xfId="7449"/>
    <cellStyle name="Normal 8 84" xfId="7450"/>
    <cellStyle name="Normal 8 85" xfId="7451"/>
    <cellStyle name="Normal 8 86" xfId="7452"/>
    <cellStyle name="Normal 8 87" xfId="7453"/>
    <cellStyle name="Normal 8 88" xfId="7454"/>
    <cellStyle name="Normal 8 89" xfId="7455"/>
    <cellStyle name="Normal 8 9" xfId="7456"/>
    <cellStyle name="Normal 8 90" xfId="7457"/>
    <cellStyle name="Normal 8 91" xfId="7458"/>
    <cellStyle name="Normal 8 92" xfId="7459"/>
    <cellStyle name="Normal 8 92 2" xfId="7460"/>
    <cellStyle name="Normal 8 93" xfId="7461"/>
    <cellStyle name="Normal 8 94" xfId="7462"/>
    <cellStyle name="Normal 80" xfId="7463"/>
    <cellStyle name="Normal 81" xfId="7464"/>
    <cellStyle name="Normal 82" xfId="7465"/>
    <cellStyle name="Normal 83" xfId="7466"/>
    <cellStyle name="Normal 84" xfId="7467"/>
    <cellStyle name="Normal 85" xfId="7468"/>
    <cellStyle name="Normal 86" xfId="7469"/>
    <cellStyle name="Normal 87" xfId="7470"/>
    <cellStyle name="Normal 88" xfId="7471"/>
    <cellStyle name="Normal 89" xfId="7472"/>
    <cellStyle name="Normal 89 2" xfId="7473"/>
    <cellStyle name="Normal 9" xfId="7474"/>
    <cellStyle name="Normal 9 10" xfId="7475"/>
    <cellStyle name="Normal 9 11" xfId="7476"/>
    <cellStyle name="Normal 9 12" xfId="7477"/>
    <cellStyle name="Normal 9 13" xfId="7478"/>
    <cellStyle name="Normal 9 14" xfId="7479"/>
    <cellStyle name="Normal 9 15" xfId="7480"/>
    <cellStyle name="Normal 9 16" xfId="7481"/>
    <cellStyle name="Normal 9 17" xfId="7482"/>
    <cellStyle name="Normal 9 18" xfId="7483"/>
    <cellStyle name="Normal 9 19" xfId="7484"/>
    <cellStyle name="Normal 9 2" xfId="7485"/>
    <cellStyle name="Normal 9 2 2" xfId="7486"/>
    <cellStyle name="Normal 9 20" xfId="7487"/>
    <cellStyle name="Normal 9 21" xfId="7488"/>
    <cellStyle name="Normal 9 22" xfId="7489"/>
    <cellStyle name="Normal 9 23" xfId="7490"/>
    <cellStyle name="Normal 9 24" xfId="7491"/>
    <cellStyle name="Normal 9 25" xfId="7492"/>
    <cellStyle name="Normal 9 26" xfId="7493"/>
    <cellStyle name="Normal 9 27" xfId="7494"/>
    <cellStyle name="Normal 9 28" xfId="7495"/>
    <cellStyle name="Normal 9 29" xfId="7496"/>
    <cellStyle name="Normal 9 3" xfId="7497"/>
    <cellStyle name="Normal 9 30" xfId="7498"/>
    <cellStyle name="Normal 9 31" xfId="7499"/>
    <cellStyle name="Normal 9 32" xfId="7500"/>
    <cellStyle name="Normal 9 33" xfId="7501"/>
    <cellStyle name="Normal 9 34" xfId="7502"/>
    <cellStyle name="Normal 9 35" xfId="7503"/>
    <cellStyle name="Normal 9 36" xfId="7504"/>
    <cellStyle name="Normal 9 37" xfId="7505"/>
    <cellStyle name="Normal 9 38" xfId="7506"/>
    <cellStyle name="Normal 9 39" xfId="7507"/>
    <cellStyle name="Normal 9 4" xfId="7508"/>
    <cellStyle name="Normal 9 40" xfId="7509"/>
    <cellStyle name="Normal 9 41" xfId="7510"/>
    <cellStyle name="Normal 9 42" xfId="7511"/>
    <cellStyle name="Normal 9 43" xfId="7512"/>
    <cellStyle name="Normal 9 44" xfId="7513"/>
    <cellStyle name="Normal 9 45" xfId="7514"/>
    <cellStyle name="Normal 9 46" xfId="7515"/>
    <cellStyle name="Normal 9 47" xfId="7516"/>
    <cellStyle name="Normal 9 48" xfId="7517"/>
    <cellStyle name="Normal 9 49" xfId="7518"/>
    <cellStyle name="Normal 9 5" xfId="7519"/>
    <cellStyle name="Normal 9 50" xfId="7520"/>
    <cellStyle name="Normal 9 51" xfId="7521"/>
    <cellStyle name="Normal 9 52" xfId="7522"/>
    <cellStyle name="Normal 9 53" xfId="7523"/>
    <cellStyle name="Normal 9 54" xfId="7524"/>
    <cellStyle name="Normal 9 55" xfId="7525"/>
    <cellStyle name="Normal 9 56" xfId="7526"/>
    <cellStyle name="Normal 9 57" xfId="7527"/>
    <cellStyle name="Normal 9 58" xfId="7528"/>
    <cellStyle name="Normal 9 59" xfId="7529"/>
    <cellStyle name="Normal 9 6" xfId="7530"/>
    <cellStyle name="Normal 9 60" xfId="7531"/>
    <cellStyle name="Normal 9 61" xfId="7532"/>
    <cellStyle name="Normal 9 62" xfId="7533"/>
    <cellStyle name="Normal 9 63" xfId="7534"/>
    <cellStyle name="Normal 9 64" xfId="7535"/>
    <cellStyle name="Normal 9 65" xfId="7536"/>
    <cellStyle name="Normal 9 66" xfId="7537"/>
    <cellStyle name="Normal 9 67" xfId="7538"/>
    <cellStyle name="Normal 9 68" xfId="7539"/>
    <cellStyle name="Normal 9 69" xfId="7540"/>
    <cellStyle name="Normal 9 7" xfId="7541"/>
    <cellStyle name="Normal 9 70" xfId="7542"/>
    <cellStyle name="Normal 9 71" xfId="7543"/>
    <cellStyle name="Normal 9 72" xfId="7544"/>
    <cellStyle name="Normal 9 73" xfId="7545"/>
    <cellStyle name="Normal 9 74" xfId="7546"/>
    <cellStyle name="Normal 9 75" xfId="7547"/>
    <cellStyle name="Normal 9 76" xfId="7548"/>
    <cellStyle name="Normal 9 77" xfId="7549"/>
    <cellStyle name="Normal 9 78" xfId="7550"/>
    <cellStyle name="Normal 9 79" xfId="7551"/>
    <cellStyle name="Normal 9 8" xfId="7552"/>
    <cellStyle name="Normal 9 80" xfId="7553"/>
    <cellStyle name="Normal 9 81" xfId="7554"/>
    <cellStyle name="Normal 9 82" xfId="7555"/>
    <cellStyle name="Normal 9 83" xfId="7556"/>
    <cellStyle name="Normal 9 84" xfId="7557"/>
    <cellStyle name="Normal 9 85" xfId="7558"/>
    <cellStyle name="Normal 9 86" xfId="7559"/>
    <cellStyle name="Normal 9 87" xfId="7560"/>
    <cellStyle name="Normal 9 88" xfId="7561"/>
    <cellStyle name="Normal 9 89" xfId="7562"/>
    <cellStyle name="Normal 9 9" xfId="7563"/>
    <cellStyle name="Normal 9 90" xfId="7564"/>
    <cellStyle name="Normal 9 91" xfId="7565"/>
    <cellStyle name="Normal 90" xfId="7566"/>
    <cellStyle name="Normal 90 2" xfId="7567"/>
    <cellStyle name="Normal 90 3" xfId="7568"/>
    <cellStyle name="Normal 91" xfId="7569"/>
    <cellStyle name="Normal 91 2" xfId="7570"/>
    <cellStyle name="Normal 92" xfId="7571"/>
    <cellStyle name="Normal 93" xfId="7572"/>
    <cellStyle name="Normal 94" xfId="7573"/>
    <cellStyle name="Normal 95" xfId="7574"/>
    <cellStyle name="Normal 95 2" xfId="7575"/>
    <cellStyle name="Normal 96" xfId="7576"/>
    <cellStyle name="Normal 97" xfId="7577"/>
    <cellStyle name="Normal 98" xfId="7578"/>
    <cellStyle name="Normal 99" xfId="7579"/>
    <cellStyle name="Normal FICA" xfId="7580"/>
    <cellStyle name="Normal FUI" xfId="7581"/>
    <cellStyle name="Normal Other Benefits" xfId="7582"/>
    <cellStyle name="Normal_CAPITAL" xfId="9424"/>
    <cellStyle name="Note 2" xfId="7583"/>
    <cellStyle name="Note 2 2" xfId="7584"/>
    <cellStyle name="Note 2 2 2" xfId="7585"/>
    <cellStyle name="Note 2 2 3" xfId="7586"/>
    <cellStyle name="Note 2 3" xfId="7587"/>
    <cellStyle name="Note 2 3 2" xfId="7588"/>
    <cellStyle name="Note 2 4" xfId="7589"/>
    <cellStyle name="Note 2 4 2" xfId="7590"/>
    <cellStyle name="Note 2 5" xfId="7591"/>
    <cellStyle name="Note 2 5 2" xfId="7592"/>
    <cellStyle name="Note 3" xfId="7593"/>
    <cellStyle name="Note 3 2" xfId="7594"/>
    <cellStyle name="Note 3 3" xfId="7595"/>
    <cellStyle name="Note 4" xfId="7596"/>
    <cellStyle name="Note 4 2" xfId="7597"/>
    <cellStyle name="Note 5" xfId="7598"/>
    <cellStyle name="Output 2" xfId="7599"/>
    <cellStyle name="Output 3" xfId="7600"/>
    <cellStyle name="Output 4" xfId="7601"/>
    <cellStyle name="Output 5" xfId="7602"/>
    <cellStyle name="Output 6" xfId="7603"/>
    <cellStyle name="Output 7" xfId="7604"/>
    <cellStyle name="Output Amounts" xfId="7605"/>
    <cellStyle name="Output Column Headings" xfId="7606"/>
    <cellStyle name="Output Line Items" xfId="7607"/>
    <cellStyle name="Output Report Heading" xfId="7608"/>
    <cellStyle name="Output Report Title" xfId="7609"/>
    <cellStyle name="Percent" xfId="1" builtinId="5"/>
    <cellStyle name="Percent 10" xfId="7610"/>
    <cellStyle name="Percent 10 2" xfId="7611"/>
    <cellStyle name="Percent 11" xfId="7612"/>
    <cellStyle name="Percent 11 2" xfId="7613"/>
    <cellStyle name="Percent 12" xfId="7614"/>
    <cellStyle name="Percent 12 2" xfId="7615"/>
    <cellStyle name="Percent 13" xfId="7616"/>
    <cellStyle name="Percent 13 2" xfId="7617"/>
    <cellStyle name="Percent 14" xfId="7618"/>
    <cellStyle name="Percent 14 2" xfId="7619"/>
    <cellStyle name="Percent 15" xfId="7620"/>
    <cellStyle name="Percent 15 2" xfId="7621"/>
    <cellStyle name="Percent 16" xfId="7622"/>
    <cellStyle name="Percent 16 2" xfId="7623"/>
    <cellStyle name="Percent 17" xfId="7624"/>
    <cellStyle name="Percent 17 2" xfId="7625"/>
    <cellStyle name="Percent 18" xfId="7626"/>
    <cellStyle name="Percent 18 2" xfId="7627"/>
    <cellStyle name="Percent 19" xfId="7628"/>
    <cellStyle name="Percent 19 2" xfId="7629"/>
    <cellStyle name="Percent 2" xfId="2"/>
    <cellStyle name="Percent 2 10" xfId="7630"/>
    <cellStyle name="Percent 2 10 2" xfId="7631"/>
    <cellStyle name="Percent 2 10 2 2" xfId="7632"/>
    <cellStyle name="Percent 2 10 2 3" xfId="7633"/>
    <cellStyle name="Percent 2 10 3" xfId="7634"/>
    <cellStyle name="Percent 2 100" xfId="7635"/>
    <cellStyle name="Percent 2 101" xfId="7636"/>
    <cellStyle name="Percent 2 102" xfId="7637"/>
    <cellStyle name="Percent 2 103" xfId="7638"/>
    <cellStyle name="Percent 2 104" xfId="7639"/>
    <cellStyle name="Percent 2 105" xfId="7640"/>
    <cellStyle name="Percent 2 106" xfId="7641"/>
    <cellStyle name="Percent 2 107" xfId="7642"/>
    <cellStyle name="Percent 2 108" xfId="7643"/>
    <cellStyle name="Percent 2 109" xfId="7644"/>
    <cellStyle name="Percent 2 11" xfId="7645"/>
    <cellStyle name="Percent 2 11 2" xfId="7646"/>
    <cellStyle name="Percent 2 11 2 2" xfId="7647"/>
    <cellStyle name="Percent 2 11 2 3" xfId="7648"/>
    <cellStyle name="Percent 2 11 3" xfId="7649"/>
    <cellStyle name="Percent 2 110" xfId="7650"/>
    <cellStyle name="Percent 2 111" xfId="7651"/>
    <cellStyle name="Percent 2 112" xfId="7652"/>
    <cellStyle name="Percent 2 113" xfId="7653"/>
    <cellStyle name="Percent 2 114" xfId="7654"/>
    <cellStyle name="Percent 2 115" xfId="7655"/>
    <cellStyle name="Percent 2 116" xfId="7656"/>
    <cellStyle name="Percent 2 117" xfId="7657"/>
    <cellStyle name="Percent 2 118" xfId="7658"/>
    <cellStyle name="Percent 2 119" xfId="7659"/>
    <cellStyle name="Percent 2 12" xfId="7660"/>
    <cellStyle name="Percent 2 12 2" xfId="7661"/>
    <cellStyle name="Percent 2 12 2 2" xfId="7662"/>
    <cellStyle name="Percent 2 12 2 3" xfId="7663"/>
    <cellStyle name="Percent 2 12 3" xfId="7664"/>
    <cellStyle name="Percent 2 120" xfId="7665"/>
    <cellStyle name="Percent 2 121" xfId="7666"/>
    <cellStyle name="Percent 2 122" xfId="7667"/>
    <cellStyle name="Percent 2 123" xfId="7668"/>
    <cellStyle name="Percent 2 124" xfId="7669"/>
    <cellStyle name="Percent 2 125" xfId="7670"/>
    <cellStyle name="Percent 2 126" xfId="7671"/>
    <cellStyle name="Percent 2 127" xfId="7672"/>
    <cellStyle name="Percent 2 128" xfId="7673"/>
    <cellStyle name="Percent 2 129" xfId="7674"/>
    <cellStyle name="Percent 2 13" xfId="7675"/>
    <cellStyle name="Percent 2 13 2" xfId="7676"/>
    <cellStyle name="Percent 2 13 2 2" xfId="7677"/>
    <cellStyle name="Percent 2 13 2 3" xfId="7678"/>
    <cellStyle name="Percent 2 13 3" xfId="7679"/>
    <cellStyle name="Percent 2 130" xfId="7680"/>
    <cellStyle name="Percent 2 131" xfId="7681"/>
    <cellStyle name="Percent 2 132" xfId="7682"/>
    <cellStyle name="Percent 2 133" xfId="7683"/>
    <cellStyle name="Percent 2 134" xfId="7684"/>
    <cellStyle name="Percent 2 135" xfId="7685"/>
    <cellStyle name="Percent 2 136" xfId="7686"/>
    <cellStyle name="Percent 2 137" xfId="7687"/>
    <cellStyle name="Percent 2 138" xfId="7688"/>
    <cellStyle name="Percent 2 139" xfId="7689"/>
    <cellStyle name="Percent 2 14" xfId="7690"/>
    <cellStyle name="Percent 2 14 2" xfId="7691"/>
    <cellStyle name="Percent 2 14 2 2" xfId="7692"/>
    <cellStyle name="Percent 2 14 2 3" xfId="7693"/>
    <cellStyle name="Percent 2 14 3" xfId="7694"/>
    <cellStyle name="Percent 2 140" xfId="7695"/>
    <cellStyle name="Percent 2 141" xfId="7696"/>
    <cellStyle name="Percent 2 142" xfId="7697"/>
    <cellStyle name="Percent 2 143" xfId="7698"/>
    <cellStyle name="Percent 2 144" xfId="7699"/>
    <cellStyle name="Percent 2 145" xfId="7700"/>
    <cellStyle name="Percent 2 146" xfId="7701"/>
    <cellStyle name="Percent 2 147" xfId="7702"/>
    <cellStyle name="Percent 2 148" xfId="7703"/>
    <cellStyle name="Percent 2 149" xfId="7704"/>
    <cellStyle name="Percent 2 15" xfId="7705"/>
    <cellStyle name="Percent 2 15 2" xfId="7706"/>
    <cellStyle name="Percent 2 15 2 2" xfId="7707"/>
    <cellStyle name="Percent 2 15 2 3" xfId="7708"/>
    <cellStyle name="Percent 2 15 3" xfId="7709"/>
    <cellStyle name="Percent 2 150" xfId="7710"/>
    <cellStyle name="Percent 2 151" xfId="7711"/>
    <cellStyle name="Percent 2 151 2" xfId="7712"/>
    <cellStyle name="Percent 2 152" xfId="7713"/>
    <cellStyle name="Percent 2 153" xfId="7714"/>
    <cellStyle name="Percent 2 154" xfId="7715"/>
    <cellStyle name="Percent 2 155" xfId="9386"/>
    <cellStyle name="Percent 2 155 2" xfId="9407"/>
    <cellStyle name="Percent 2 155 2 2" xfId="9409"/>
    <cellStyle name="Percent 2 155 2 2 2" xfId="9420"/>
    <cellStyle name="Percent 2 155 2 3" xfId="9417"/>
    <cellStyle name="Percent 2 155 3" xfId="9414"/>
    <cellStyle name="Percent 2 16" xfId="13"/>
    <cellStyle name="Percent 2 16 2" xfId="7716"/>
    <cellStyle name="Percent 2 16 2 2" xfId="7717"/>
    <cellStyle name="Percent 2 16 2 3" xfId="7718"/>
    <cellStyle name="Percent 2 16 3" xfId="7719"/>
    <cellStyle name="Percent 2 17" xfId="7720"/>
    <cellStyle name="Percent 2 17 2" xfId="7721"/>
    <cellStyle name="Percent 2 17 2 2" xfId="7722"/>
    <cellStyle name="Percent 2 17 2 3" xfId="7723"/>
    <cellStyle name="Percent 2 17 3" xfId="7724"/>
    <cellStyle name="Percent 2 18" xfId="7725"/>
    <cellStyle name="Percent 2 18 2" xfId="7726"/>
    <cellStyle name="Percent 2 18 2 2" xfId="7727"/>
    <cellStyle name="Percent 2 18 2 3" xfId="7728"/>
    <cellStyle name="Percent 2 18 3" xfId="7729"/>
    <cellStyle name="Percent 2 19" xfId="7730"/>
    <cellStyle name="Percent 2 19 2" xfId="7731"/>
    <cellStyle name="Percent 2 19 2 2" xfId="7732"/>
    <cellStyle name="Percent 2 19 2 3" xfId="7733"/>
    <cellStyle name="Percent 2 19 3" xfId="7734"/>
    <cellStyle name="Percent 2 2" xfId="7735"/>
    <cellStyle name="Percent 2 2 10" xfId="7736"/>
    <cellStyle name="Percent 2 2 11" xfId="7737"/>
    <cellStyle name="Percent 2 2 12" xfId="7738"/>
    <cellStyle name="Percent 2 2 12 2" xfId="7739"/>
    <cellStyle name="Percent 2 2 12 2 2" xfId="7740"/>
    <cellStyle name="Percent 2 2 12 3" xfId="7741"/>
    <cellStyle name="Percent 2 2 12 4" xfId="7742"/>
    <cellStyle name="Percent 2 2 13" xfId="7743"/>
    <cellStyle name="Percent 2 2 13 2" xfId="7744"/>
    <cellStyle name="Percent 2 2 13 2 2" xfId="7745"/>
    <cellStyle name="Percent 2 2 13 3" xfId="7746"/>
    <cellStyle name="Percent 2 2 14" xfId="7747"/>
    <cellStyle name="Percent 2 2 14 2" xfId="7748"/>
    <cellStyle name="Percent 2 2 14 2 2" xfId="7749"/>
    <cellStyle name="Percent 2 2 14 3" xfId="7750"/>
    <cellStyle name="Percent 2 2 15" xfId="7751"/>
    <cellStyle name="Percent 2 2 15 2" xfId="7752"/>
    <cellStyle name="Percent 2 2 15 2 2" xfId="7753"/>
    <cellStyle name="Percent 2 2 15 3" xfId="7754"/>
    <cellStyle name="Percent 2 2 16" xfId="7755"/>
    <cellStyle name="Percent 2 2 16 2" xfId="7756"/>
    <cellStyle name="Percent 2 2 16 2 2" xfId="7757"/>
    <cellStyle name="Percent 2 2 16 3" xfId="7758"/>
    <cellStyle name="Percent 2 2 17" xfId="7759"/>
    <cellStyle name="Percent 2 2 17 2" xfId="7760"/>
    <cellStyle name="Percent 2 2 17 2 2" xfId="7761"/>
    <cellStyle name="Percent 2 2 17 3" xfId="7762"/>
    <cellStyle name="Percent 2 2 18" xfId="7763"/>
    <cellStyle name="Percent 2 2 18 2" xfId="7764"/>
    <cellStyle name="Percent 2 2 18 2 2" xfId="7765"/>
    <cellStyle name="Percent 2 2 18 3" xfId="7766"/>
    <cellStyle name="Percent 2 2 19" xfId="7767"/>
    <cellStyle name="Percent 2 2 19 2" xfId="7768"/>
    <cellStyle name="Percent 2 2 19 2 2" xfId="7769"/>
    <cellStyle name="Percent 2 2 19 3" xfId="7770"/>
    <cellStyle name="Percent 2 2 2" xfId="7771"/>
    <cellStyle name="Percent 2 2 2 10" xfId="7772"/>
    <cellStyle name="Percent 2 2 2 10 2" xfId="7773"/>
    <cellStyle name="Percent 2 2 2 10 2 2" xfId="7774"/>
    <cellStyle name="Percent 2 2 2 10 3" xfId="7775"/>
    <cellStyle name="Percent 2 2 2 11" xfId="7776"/>
    <cellStyle name="Percent 2 2 2 12" xfId="7777"/>
    <cellStyle name="Percent 2 2 2 13" xfId="7778"/>
    <cellStyle name="Percent 2 2 2 14" xfId="7779"/>
    <cellStyle name="Percent 2 2 2 15" xfId="7780"/>
    <cellStyle name="Percent 2 2 2 16" xfId="7781"/>
    <cellStyle name="Percent 2 2 2 17" xfId="7782"/>
    <cellStyle name="Percent 2 2 2 18" xfId="7783"/>
    <cellStyle name="Percent 2 2 2 19" xfId="7784"/>
    <cellStyle name="Percent 2 2 2 2" xfId="7785"/>
    <cellStyle name="Percent 2 2 2 2 10" xfId="7786"/>
    <cellStyle name="Percent 2 2 2 2 11" xfId="7787"/>
    <cellStyle name="Percent 2 2 2 2 11 2" xfId="7788"/>
    <cellStyle name="Percent 2 2 2 2 11 2 2" xfId="7789"/>
    <cellStyle name="Percent 2 2 2 2 11 3" xfId="7790"/>
    <cellStyle name="Percent 2 2 2 2 12" xfId="7791"/>
    <cellStyle name="Percent 2 2 2 2 12 2" xfId="7792"/>
    <cellStyle name="Percent 2 2 2 2 12 2 2" xfId="7793"/>
    <cellStyle name="Percent 2 2 2 2 12 3" xfId="7794"/>
    <cellStyle name="Percent 2 2 2 2 13" xfId="7795"/>
    <cellStyle name="Percent 2 2 2 2 13 2" xfId="7796"/>
    <cellStyle name="Percent 2 2 2 2 13 2 2" xfId="7797"/>
    <cellStyle name="Percent 2 2 2 2 13 3" xfId="7798"/>
    <cellStyle name="Percent 2 2 2 2 14" xfId="7799"/>
    <cellStyle name="Percent 2 2 2 2 14 2" xfId="7800"/>
    <cellStyle name="Percent 2 2 2 2 14 2 2" xfId="7801"/>
    <cellStyle name="Percent 2 2 2 2 14 3" xfId="7802"/>
    <cellStyle name="Percent 2 2 2 2 15" xfId="7803"/>
    <cellStyle name="Percent 2 2 2 2 15 2" xfId="7804"/>
    <cellStyle name="Percent 2 2 2 2 15 2 2" xfId="7805"/>
    <cellStyle name="Percent 2 2 2 2 15 3" xfId="7806"/>
    <cellStyle name="Percent 2 2 2 2 16" xfId="7807"/>
    <cellStyle name="Percent 2 2 2 2 16 2" xfId="7808"/>
    <cellStyle name="Percent 2 2 2 2 16 2 2" xfId="7809"/>
    <cellStyle name="Percent 2 2 2 2 16 3" xfId="7810"/>
    <cellStyle name="Percent 2 2 2 2 17" xfId="7811"/>
    <cellStyle name="Percent 2 2 2 2 17 2" xfId="7812"/>
    <cellStyle name="Percent 2 2 2 2 17 2 2" xfId="7813"/>
    <cellStyle name="Percent 2 2 2 2 17 3" xfId="7814"/>
    <cellStyle name="Percent 2 2 2 2 18" xfId="7815"/>
    <cellStyle name="Percent 2 2 2 2 18 2" xfId="7816"/>
    <cellStyle name="Percent 2 2 2 2 18 2 2" xfId="7817"/>
    <cellStyle name="Percent 2 2 2 2 18 3" xfId="7818"/>
    <cellStyle name="Percent 2 2 2 2 19" xfId="7819"/>
    <cellStyle name="Percent 2 2 2 2 19 2" xfId="7820"/>
    <cellStyle name="Percent 2 2 2 2 19 2 2" xfId="7821"/>
    <cellStyle name="Percent 2 2 2 2 19 3" xfId="7822"/>
    <cellStyle name="Percent 2 2 2 2 2" xfId="7823"/>
    <cellStyle name="Percent 2 2 2 2 2 10" xfId="7824"/>
    <cellStyle name="Percent 2 2 2 2 2 11" xfId="7825"/>
    <cellStyle name="Percent 2 2 2 2 2 12" xfId="7826"/>
    <cellStyle name="Percent 2 2 2 2 2 13" xfId="7827"/>
    <cellStyle name="Percent 2 2 2 2 2 14" xfId="7828"/>
    <cellStyle name="Percent 2 2 2 2 2 15" xfId="7829"/>
    <cellStyle name="Percent 2 2 2 2 2 16" xfId="7830"/>
    <cellStyle name="Percent 2 2 2 2 2 17" xfId="7831"/>
    <cellStyle name="Percent 2 2 2 2 2 18" xfId="7832"/>
    <cellStyle name="Percent 2 2 2 2 2 19" xfId="7833"/>
    <cellStyle name="Percent 2 2 2 2 2 19 2" xfId="7834"/>
    <cellStyle name="Percent 2 2 2 2 2 2" xfId="7835"/>
    <cellStyle name="Percent 2 2 2 2 2 20" xfId="7836"/>
    <cellStyle name="Percent 2 2 2 2 2 3" xfId="7837"/>
    <cellStyle name="Percent 2 2 2 2 2 4" xfId="7838"/>
    <cellStyle name="Percent 2 2 2 2 2 5" xfId="7839"/>
    <cellStyle name="Percent 2 2 2 2 2 6" xfId="7840"/>
    <cellStyle name="Percent 2 2 2 2 2 7" xfId="7841"/>
    <cellStyle name="Percent 2 2 2 2 2 8" xfId="7842"/>
    <cellStyle name="Percent 2 2 2 2 2 9" xfId="7843"/>
    <cellStyle name="Percent 2 2 2 2 20" xfId="7844"/>
    <cellStyle name="Percent 2 2 2 2 20 2" xfId="7845"/>
    <cellStyle name="Percent 2 2 2 2 20 2 2" xfId="7846"/>
    <cellStyle name="Percent 2 2 2 2 20 3" xfId="7847"/>
    <cellStyle name="Percent 2 2 2 2 21" xfId="7848"/>
    <cellStyle name="Percent 2 2 2 2 21 2" xfId="7849"/>
    <cellStyle name="Percent 2 2 2 2 21 2 2" xfId="7850"/>
    <cellStyle name="Percent 2 2 2 2 21 3" xfId="7851"/>
    <cellStyle name="Percent 2 2 2 2 22" xfId="7852"/>
    <cellStyle name="Percent 2 2 2 2 22 2" xfId="7853"/>
    <cellStyle name="Percent 2 2 2 2 22 2 2" xfId="7854"/>
    <cellStyle name="Percent 2 2 2 2 22 3" xfId="7855"/>
    <cellStyle name="Percent 2 2 2 2 23" xfId="7856"/>
    <cellStyle name="Percent 2 2 2 2 23 2" xfId="7857"/>
    <cellStyle name="Percent 2 2 2 2 23 2 2" xfId="7858"/>
    <cellStyle name="Percent 2 2 2 2 23 3" xfId="7859"/>
    <cellStyle name="Percent 2 2 2 2 24" xfId="7860"/>
    <cellStyle name="Percent 2 2 2 2 24 2" xfId="7861"/>
    <cellStyle name="Percent 2 2 2 2 24 2 2" xfId="7862"/>
    <cellStyle name="Percent 2 2 2 2 24 3" xfId="7863"/>
    <cellStyle name="Percent 2 2 2 2 25" xfId="7864"/>
    <cellStyle name="Percent 2 2 2 2 25 2" xfId="7865"/>
    <cellStyle name="Percent 2 2 2 2 25 2 2" xfId="7866"/>
    <cellStyle name="Percent 2 2 2 2 25 3" xfId="7867"/>
    <cellStyle name="Percent 2 2 2 2 26" xfId="7868"/>
    <cellStyle name="Percent 2 2 2 2 26 2" xfId="7869"/>
    <cellStyle name="Percent 2 2 2 2 26 2 2" xfId="7870"/>
    <cellStyle name="Percent 2 2 2 2 26 3" xfId="7871"/>
    <cellStyle name="Percent 2 2 2 2 3" xfId="7872"/>
    <cellStyle name="Percent 2 2 2 2 4" xfId="7873"/>
    <cellStyle name="Percent 2 2 2 2 5" xfId="7874"/>
    <cellStyle name="Percent 2 2 2 2 6" xfId="7875"/>
    <cellStyle name="Percent 2 2 2 2 7" xfId="7876"/>
    <cellStyle name="Percent 2 2 2 2 8" xfId="7877"/>
    <cellStyle name="Percent 2 2 2 2 9" xfId="7878"/>
    <cellStyle name="Percent 2 2 2 20" xfId="7879"/>
    <cellStyle name="Percent 2 2 2 21" xfId="7880"/>
    <cellStyle name="Percent 2 2 2 22" xfId="7881"/>
    <cellStyle name="Percent 2 2 2 23" xfId="7882"/>
    <cellStyle name="Percent 2 2 2 24" xfId="7883"/>
    <cellStyle name="Percent 2 2 2 25" xfId="7884"/>
    <cellStyle name="Percent 2 2 2 26" xfId="7885"/>
    <cellStyle name="Percent 2 2 2 27" xfId="7886"/>
    <cellStyle name="Percent 2 2 2 28" xfId="7887"/>
    <cellStyle name="Percent 2 2 2 3" xfId="7888"/>
    <cellStyle name="Percent 2 2 2 3 2" xfId="7889"/>
    <cellStyle name="Percent 2 2 2 3 2 2" xfId="7890"/>
    <cellStyle name="Percent 2 2 2 3 3" xfId="7891"/>
    <cellStyle name="Percent 2 2 2 4" xfId="7892"/>
    <cellStyle name="Percent 2 2 2 4 2" xfId="7893"/>
    <cellStyle name="Percent 2 2 2 4 2 2" xfId="7894"/>
    <cellStyle name="Percent 2 2 2 4 3" xfId="7895"/>
    <cellStyle name="Percent 2 2 2 5" xfId="7896"/>
    <cellStyle name="Percent 2 2 2 5 2" xfId="7897"/>
    <cellStyle name="Percent 2 2 2 5 2 2" xfId="7898"/>
    <cellStyle name="Percent 2 2 2 5 3" xfId="7899"/>
    <cellStyle name="Percent 2 2 2 6" xfId="7900"/>
    <cellStyle name="Percent 2 2 2 6 2" xfId="7901"/>
    <cellStyle name="Percent 2 2 2 6 2 2" xfId="7902"/>
    <cellStyle name="Percent 2 2 2 6 3" xfId="7903"/>
    <cellStyle name="Percent 2 2 2 7" xfId="7904"/>
    <cellStyle name="Percent 2 2 2 7 2" xfId="7905"/>
    <cellStyle name="Percent 2 2 2 7 2 2" xfId="7906"/>
    <cellStyle name="Percent 2 2 2 7 3" xfId="7907"/>
    <cellStyle name="Percent 2 2 2 8" xfId="7908"/>
    <cellStyle name="Percent 2 2 2 8 2" xfId="7909"/>
    <cellStyle name="Percent 2 2 2 8 2 2" xfId="7910"/>
    <cellStyle name="Percent 2 2 2 8 3" xfId="7911"/>
    <cellStyle name="Percent 2 2 2 9" xfId="7912"/>
    <cellStyle name="Percent 2 2 2 9 2" xfId="7913"/>
    <cellStyle name="Percent 2 2 2 9 2 2" xfId="7914"/>
    <cellStyle name="Percent 2 2 2 9 3" xfId="7915"/>
    <cellStyle name="Percent 2 2 20" xfId="7916"/>
    <cellStyle name="Percent 2 2 20 2" xfId="7917"/>
    <cellStyle name="Percent 2 2 20 2 2" xfId="7918"/>
    <cellStyle name="Percent 2 2 20 3" xfId="7919"/>
    <cellStyle name="Percent 2 2 21" xfId="7920"/>
    <cellStyle name="Percent 2 2 21 2" xfId="7921"/>
    <cellStyle name="Percent 2 2 21 2 2" xfId="7922"/>
    <cellStyle name="Percent 2 2 21 3" xfId="7923"/>
    <cellStyle name="Percent 2 2 22" xfId="7924"/>
    <cellStyle name="Percent 2 2 22 2" xfId="7925"/>
    <cellStyle name="Percent 2 2 22 2 2" xfId="7926"/>
    <cellStyle name="Percent 2 2 22 3" xfId="7927"/>
    <cellStyle name="Percent 2 2 23" xfId="7928"/>
    <cellStyle name="Percent 2 2 23 2" xfId="7929"/>
    <cellStyle name="Percent 2 2 23 2 2" xfId="7930"/>
    <cellStyle name="Percent 2 2 23 3" xfId="7931"/>
    <cellStyle name="Percent 2 2 24" xfId="7932"/>
    <cellStyle name="Percent 2 2 24 2" xfId="7933"/>
    <cellStyle name="Percent 2 2 24 2 2" xfId="7934"/>
    <cellStyle name="Percent 2 2 24 3" xfId="7935"/>
    <cellStyle name="Percent 2 2 25" xfId="7936"/>
    <cellStyle name="Percent 2 2 25 2" xfId="7937"/>
    <cellStyle name="Percent 2 2 25 2 2" xfId="7938"/>
    <cellStyle name="Percent 2 2 25 3" xfId="7939"/>
    <cellStyle name="Percent 2 2 26" xfId="7940"/>
    <cellStyle name="Percent 2 2 26 2" xfId="7941"/>
    <cellStyle name="Percent 2 2 26 2 2" xfId="7942"/>
    <cellStyle name="Percent 2 2 26 3" xfId="7943"/>
    <cellStyle name="Percent 2 2 27" xfId="7944"/>
    <cellStyle name="Percent 2 2 27 2" xfId="7945"/>
    <cellStyle name="Percent 2 2 27 2 2" xfId="7946"/>
    <cellStyle name="Percent 2 2 27 3" xfId="7947"/>
    <cellStyle name="Percent 2 2 28" xfId="7948"/>
    <cellStyle name="Percent 2 2 28 2" xfId="7949"/>
    <cellStyle name="Percent 2 2 28 3" xfId="7950"/>
    <cellStyle name="Percent 2 2 29" xfId="7951"/>
    <cellStyle name="Percent 2 2 3" xfId="7952"/>
    <cellStyle name="Percent 2 2 3 2" xfId="7953"/>
    <cellStyle name="Percent 2 2 3 2 2" xfId="7954"/>
    <cellStyle name="Percent 2 2 3 2 3" xfId="7955"/>
    <cellStyle name="Percent 2 2 3 3" xfId="7956"/>
    <cellStyle name="Percent 2 2 4" xfId="7957"/>
    <cellStyle name="Percent 2 2 4 2" xfId="7958"/>
    <cellStyle name="Percent 2 2 4 2 2" xfId="7959"/>
    <cellStyle name="Percent 2 2 4 2 3" xfId="7960"/>
    <cellStyle name="Percent 2 2 4 3" xfId="7961"/>
    <cellStyle name="Percent 2 2 5" xfId="7962"/>
    <cellStyle name="Percent 2 2 5 2" xfId="7963"/>
    <cellStyle name="Percent 2 2 5 2 2" xfId="7964"/>
    <cellStyle name="Percent 2 2 5 2 3" xfId="7965"/>
    <cellStyle name="Percent 2 2 5 3" xfId="7966"/>
    <cellStyle name="Percent 2 2 6" xfId="7967"/>
    <cellStyle name="Percent 2 2 6 2" xfId="7968"/>
    <cellStyle name="Percent 2 2 6 2 2" xfId="7969"/>
    <cellStyle name="Percent 2 2 6 2 3" xfId="7970"/>
    <cellStyle name="Percent 2 2 6 3" xfId="7971"/>
    <cellStyle name="Percent 2 2 7" xfId="7972"/>
    <cellStyle name="Percent 2 2 7 2" xfId="7973"/>
    <cellStyle name="Percent 2 2 7 2 2" xfId="7974"/>
    <cellStyle name="Percent 2 2 7 2 3" xfId="7975"/>
    <cellStyle name="Percent 2 2 7 3" xfId="7976"/>
    <cellStyle name="Percent 2 2 8" xfId="7977"/>
    <cellStyle name="Percent 2 2 8 2" xfId="7978"/>
    <cellStyle name="Percent 2 2 8 2 2" xfId="7979"/>
    <cellStyle name="Percent 2 2 8 2 3" xfId="7980"/>
    <cellStyle name="Percent 2 2 8 3" xfId="7981"/>
    <cellStyle name="Percent 2 2 9" xfId="7982"/>
    <cellStyle name="Percent 2 2 9 2" xfId="7983"/>
    <cellStyle name="Percent 2 20" xfId="7984"/>
    <cellStyle name="Percent 2 20 2" xfId="7985"/>
    <cellStyle name="Percent 2 20 2 2" xfId="7986"/>
    <cellStyle name="Percent 2 20 2 3" xfId="7987"/>
    <cellStyle name="Percent 2 20 3" xfId="7988"/>
    <cellStyle name="Percent 2 21" xfId="7989"/>
    <cellStyle name="Percent 2 21 2" xfId="7990"/>
    <cellStyle name="Percent 2 21 2 2" xfId="7991"/>
    <cellStyle name="Percent 2 21 2 3" xfId="7992"/>
    <cellStyle name="Percent 2 21 3" xfId="7993"/>
    <cellStyle name="Percent 2 22" xfId="7994"/>
    <cellStyle name="Percent 2 22 2" xfId="7995"/>
    <cellStyle name="Percent 2 22 2 2" xfId="7996"/>
    <cellStyle name="Percent 2 22 2 3" xfId="7997"/>
    <cellStyle name="Percent 2 22 3" xfId="7998"/>
    <cellStyle name="Percent 2 23" xfId="7999"/>
    <cellStyle name="Percent 2 23 2" xfId="8000"/>
    <cellStyle name="Percent 2 23 2 2" xfId="8001"/>
    <cellStyle name="Percent 2 23 2 3" xfId="8002"/>
    <cellStyle name="Percent 2 23 3" xfId="8003"/>
    <cellStyle name="Percent 2 24" xfId="8004"/>
    <cellStyle name="Percent 2 24 2" xfId="8005"/>
    <cellStyle name="Percent 2 24 2 2" xfId="8006"/>
    <cellStyle name="Percent 2 24 2 3" xfId="8007"/>
    <cellStyle name="Percent 2 24 3" xfId="8008"/>
    <cellStyle name="Percent 2 25" xfId="8009"/>
    <cellStyle name="Percent 2 25 2" xfId="8010"/>
    <cellStyle name="Percent 2 25 2 2" xfId="8011"/>
    <cellStyle name="Percent 2 25 2 3" xfId="8012"/>
    <cellStyle name="Percent 2 25 3" xfId="8013"/>
    <cellStyle name="Percent 2 26" xfId="8014"/>
    <cellStyle name="Percent 2 26 2" xfId="8015"/>
    <cellStyle name="Percent 2 26 2 2" xfId="8016"/>
    <cellStyle name="Percent 2 26 2 3" xfId="8017"/>
    <cellStyle name="Percent 2 26 3" xfId="8018"/>
    <cellStyle name="Percent 2 27" xfId="8019"/>
    <cellStyle name="Percent 2 27 2" xfId="8020"/>
    <cellStyle name="Percent 2 27 2 2" xfId="8021"/>
    <cellStyle name="Percent 2 27 2 3" xfId="8022"/>
    <cellStyle name="Percent 2 27 3" xfId="8023"/>
    <cellStyle name="Percent 2 28" xfId="8024"/>
    <cellStyle name="Percent 2 28 2" xfId="8025"/>
    <cellStyle name="Percent 2 28 3" xfId="8026"/>
    <cellStyle name="Percent 2 28 4" xfId="8027"/>
    <cellStyle name="Percent 2 29" xfId="8028"/>
    <cellStyle name="Percent 2 29 2" xfId="8029"/>
    <cellStyle name="Percent 2 3" xfId="8030"/>
    <cellStyle name="Percent 2 3 10" xfId="8031"/>
    <cellStyle name="Percent 2 3 11" xfId="8032"/>
    <cellStyle name="Percent 2 3 12" xfId="8033"/>
    <cellStyle name="Percent 2 3 13" xfId="8034"/>
    <cellStyle name="Percent 2 3 14" xfId="8035"/>
    <cellStyle name="Percent 2 3 15" xfId="8036"/>
    <cellStyle name="Percent 2 3 16" xfId="8037"/>
    <cellStyle name="Percent 2 3 17" xfId="8038"/>
    <cellStyle name="Percent 2 3 18" xfId="8039"/>
    <cellStyle name="Percent 2 3 19" xfId="8040"/>
    <cellStyle name="Percent 2 3 2" xfId="8041"/>
    <cellStyle name="Percent 2 3 2 2" xfId="8042"/>
    <cellStyle name="Percent 2 3 2 2 2" xfId="8043"/>
    <cellStyle name="Percent 2 3 2 2 2 2" xfId="8044"/>
    <cellStyle name="Percent 2 3 2 2 2 2 2" xfId="8045"/>
    <cellStyle name="Percent 2 3 2 2 2 3" xfId="8046"/>
    <cellStyle name="Percent 2 3 2 2 3" xfId="8047"/>
    <cellStyle name="Percent 2 3 2 2 3 2" xfId="8048"/>
    <cellStyle name="Percent 2 3 2 2 3 2 2" xfId="8049"/>
    <cellStyle name="Percent 2 3 2 2 3 3" xfId="8050"/>
    <cellStyle name="Percent 2 3 2 2 4" xfId="8051"/>
    <cellStyle name="Percent 2 3 2 2 4 2" xfId="8052"/>
    <cellStyle name="Percent 2 3 2 2 4 2 2" xfId="8053"/>
    <cellStyle name="Percent 2 3 2 2 4 3" xfId="8054"/>
    <cellStyle name="Percent 2 3 2 2 5" xfId="8055"/>
    <cellStyle name="Percent 2 3 2 2 5 2" xfId="8056"/>
    <cellStyle name="Percent 2 3 2 2 5 2 2" xfId="8057"/>
    <cellStyle name="Percent 2 3 2 2 5 3" xfId="8058"/>
    <cellStyle name="Percent 2 3 2 3" xfId="8059"/>
    <cellStyle name="Percent 2 3 2 4" xfId="8060"/>
    <cellStyle name="Percent 2 3 2 4 2" xfId="8061"/>
    <cellStyle name="Percent 2 3 2 5" xfId="8062"/>
    <cellStyle name="Percent 2 3 2 6" xfId="8063"/>
    <cellStyle name="Percent 2 3 2 6 2" xfId="8064"/>
    <cellStyle name="Percent 2 3 2 6 3" xfId="8065"/>
    <cellStyle name="Percent 2 3 2 7" xfId="8066"/>
    <cellStyle name="Percent 2 3 2 8" xfId="8067"/>
    <cellStyle name="Percent 2 3 3" xfId="8068"/>
    <cellStyle name="Percent 2 3 3 2" xfId="8069"/>
    <cellStyle name="Percent 2 3 3 2 2" xfId="8070"/>
    <cellStyle name="Percent 2 3 3 3" xfId="8071"/>
    <cellStyle name="Percent 2 3 3 4" xfId="8072"/>
    <cellStyle name="Percent 2 3 4" xfId="8073"/>
    <cellStyle name="Percent 2 3 4 2" xfId="8074"/>
    <cellStyle name="Percent 2 3 4 2 2" xfId="8075"/>
    <cellStyle name="Percent 2 3 4 3" xfId="8076"/>
    <cellStyle name="Percent 2 3 4 4" xfId="8077"/>
    <cellStyle name="Percent 2 3 5" xfId="8078"/>
    <cellStyle name="Percent 2 3 5 2" xfId="8079"/>
    <cellStyle name="Percent 2 3 5 2 2" xfId="8080"/>
    <cellStyle name="Percent 2 3 5 3" xfId="8081"/>
    <cellStyle name="Percent 2 3 5 4" xfId="8082"/>
    <cellStyle name="Percent 2 3 6" xfId="8083"/>
    <cellStyle name="Percent 2 3 6 2" xfId="8084"/>
    <cellStyle name="Percent 2 3 6 2 2" xfId="8085"/>
    <cellStyle name="Percent 2 3 6 3" xfId="8086"/>
    <cellStyle name="Percent 2 3 6 4" xfId="8087"/>
    <cellStyle name="Percent 2 3 7" xfId="8088"/>
    <cellStyle name="Percent 2 3 8" xfId="8089"/>
    <cellStyle name="Percent 2 3 9" xfId="8090"/>
    <cellStyle name="Percent 2 30" xfId="8091"/>
    <cellStyle name="Percent 2 30 2" xfId="8092"/>
    <cellStyle name="Percent 2 31" xfId="8093"/>
    <cellStyle name="Percent 2 31 2" xfId="8094"/>
    <cellStyle name="Percent 2 32" xfId="8095"/>
    <cellStyle name="Percent 2 32 2" xfId="8096"/>
    <cellStyle name="Percent 2 33" xfId="8097"/>
    <cellStyle name="Percent 2 33 2" xfId="8098"/>
    <cellStyle name="Percent 2 34" xfId="8099"/>
    <cellStyle name="Percent 2 34 2" xfId="8100"/>
    <cellStyle name="Percent 2 35" xfId="8101"/>
    <cellStyle name="Percent 2 35 2" xfId="8102"/>
    <cellStyle name="Percent 2 36" xfId="8103"/>
    <cellStyle name="Percent 2 36 2" xfId="8104"/>
    <cellStyle name="Percent 2 37" xfId="8105"/>
    <cellStyle name="Percent 2 37 2" xfId="8106"/>
    <cellStyle name="Percent 2 38" xfId="8107"/>
    <cellStyle name="Percent 2 38 2" xfId="8108"/>
    <cellStyle name="Percent 2 39" xfId="8109"/>
    <cellStyle name="Percent 2 39 2" xfId="8110"/>
    <cellStyle name="Percent 2 4" xfId="8111"/>
    <cellStyle name="Percent 2 4 2" xfId="8112"/>
    <cellStyle name="Percent 2 4 2 2" xfId="8113"/>
    <cellStyle name="Percent 2 4 2 2 2" xfId="8114"/>
    <cellStyle name="Percent 2 4 2 3" xfId="8115"/>
    <cellStyle name="Percent 2 4 2 4" xfId="8116"/>
    <cellStyle name="Percent 2 4 2 5" xfId="8117"/>
    <cellStyle name="Percent 2 4 3" xfId="8118"/>
    <cellStyle name="Percent 2 4 4" xfId="8119"/>
    <cellStyle name="Percent 2 4 5" xfId="8120"/>
    <cellStyle name="Percent 2 4 6" xfId="8121"/>
    <cellStyle name="Percent 2 40" xfId="8122"/>
    <cellStyle name="Percent 2 40 2" xfId="8123"/>
    <cellStyle name="Percent 2 41" xfId="8124"/>
    <cellStyle name="Percent 2 41 2" xfId="8125"/>
    <cellStyle name="Percent 2 42" xfId="8126"/>
    <cellStyle name="Percent 2 42 2" xfId="8127"/>
    <cellStyle name="Percent 2 43" xfId="8128"/>
    <cellStyle name="Percent 2 43 2" xfId="8129"/>
    <cellStyle name="Percent 2 44" xfId="8130"/>
    <cellStyle name="Percent 2 44 2" xfId="8131"/>
    <cellStyle name="Percent 2 45" xfId="8132"/>
    <cellStyle name="Percent 2 45 2" xfId="8133"/>
    <cellStyle name="Percent 2 46" xfId="8134"/>
    <cellStyle name="Percent 2 46 2" xfId="8135"/>
    <cellStyle name="Percent 2 47" xfId="8136"/>
    <cellStyle name="Percent 2 47 2" xfId="8137"/>
    <cellStyle name="Percent 2 48" xfId="8138"/>
    <cellStyle name="Percent 2 48 2" xfId="8139"/>
    <cellStyle name="Percent 2 49" xfId="8140"/>
    <cellStyle name="Percent 2 49 2" xfId="8141"/>
    <cellStyle name="Percent 2 5" xfId="8142"/>
    <cellStyle name="Percent 2 5 2" xfId="8143"/>
    <cellStyle name="Percent 2 5 2 2" xfId="8144"/>
    <cellStyle name="Percent 2 5 2 3" xfId="8145"/>
    <cellStyle name="Percent 2 5 3" xfId="8146"/>
    <cellStyle name="Percent 2 5 4" xfId="8147"/>
    <cellStyle name="Percent 2 50" xfId="8148"/>
    <cellStyle name="Percent 2 50 2" xfId="8149"/>
    <cellStyle name="Percent 2 51" xfId="8150"/>
    <cellStyle name="Percent 2 51 2" xfId="8151"/>
    <cellStyle name="Percent 2 52" xfId="8152"/>
    <cellStyle name="Percent 2 52 2" xfId="8153"/>
    <cellStyle name="Percent 2 53" xfId="8154"/>
    <cellStyle name="Percent 2 53 2" xfId="8155"/>
    <cellStyle name="Percent 2 54" xfId="8156"/>
    <cellStyle name="Percent 2 54 2" xfId="8157"/>
    <cellStyle name="Percent 2 55" xfId="8158"/>
    <cellStyle name="Percent 2 56" xfId="8159"/>
    <cellStyle name="Percent 2 56 2" xfId="8160"/>
    <cellStyle name="Percent 2 57" xfId="8161"/>
    <cellStyle name="Percent 2 57 2" xfId="8162"/>
    <cellStyle name="Percent 2 58" xfId="8163"/>
    <cellStyle name="Percent 2 58 2" xfId="8164"/>
    <cellStyle name="Percent 2 59" xfId="8165"/>
    <cellStyle name="Percent 2 59 2" xfId="8166"/>
    <cellStyle name="Percent 2 6" xfId="8167"/>
    <cellStyle name="Percent 2 6 2" xfId="8168"/>
    <cellStyle name="Percent 2 6 2 2" xfId="8169"/>
    <cellStyle name="Percent 2 6 2 2 2" xfId="8170"/>
    <cellStyle name="Percent 2 6 2 3" xfId="8171"/>
    <cellStyle name="Percent 2 6 3" xfId="8172"/>
    <cellStyle name="Percent 2 6 4" xfId="8173"/>
    <cellStyle name="Percent 2 60" xfId="8174"/>
    <cellStyle name="Percent 2 60 2" xfId="8175"/>
    <cellStyle name="Percent 2 61" xfId="8176"/>
    <cellStyle name="Percent 2 61 2" xfId="8177"/>
    <cellStyle name="Percent 2 62" xfId="8178"/>
    <cellStyle name="Percent 2 62 2" xfId="8179"/>
    <cellStyle name="Percent 2 63" xfId="8180"/>
    <cellStyle name="Percent 2 63 2" xfId="8181"/>
    <cellStyle name="Percent 2 63 2 2" xfId="8182"/>
    <cellStyle name="Percent 2 63 2 2 2" xfId="8183"/>
    <cellStyle name="Percent 2 63 2 3" xfId="8184"/>
    <cellStyle name="Percent 2 64" xfId="8185"/>
    <cellStyle name="Percent 2 65" xfId="8186"/>
    <cellStyle name="Percent 2 66" xfId="8187"/>
    <cellStyle name="Percent 2 67" xfId="8188"/>
    <cellStyle name="Percent 2 68" xfId="8189"/>
    <cellStyle name="Percent 2 69" xfId="8190"/>
    <cellStyle name="Percent 2 69 2" xfId="8191"/>
    <cellStyle name="Percent 2 7" xfId="8192"/>
    <cellStyle name="Percent 2 7 2" xfId="8193"/>
    <cellStyle name="Percent 2 7 2 2" xfId="8194"/>
    <cellStyle name="Percent 2 7 2 3" xfId="8195"/>
    <cellStyle name="Percent 2 7 3" xfId="8196"/>
    <cellStyle name="Percent 2 70" xfId="8197"/>
    <cellStyle name="Percent 2 71" xfId="8198"/>
    <cellStyle name="Percent 2 72" xfId="8199"/>
    <cellStyle name="Percent 2 73" xfId="8200"/>
    <cellStyle name="Percent 2 74" xfId="8201"/>
    <cellStyle name="Percent 2 75" xfId="8202"/>
    <cellStyle name="Percent 2 76" xfId="8203"/>
    <cellStyle name="Percent 2 77" xfId="8204"/>
    <cellStyle name="Percent 2 78" xfId="8205"/>
    <cellStyle name="Percent 2 79" xfId="8206"/>
    <cellStyle name="Percent 2 8" xfId="8207"/>
    <cellStyle name="Percent 2 8 2" xfId="8208"/>
    <cellStyle name="Percent 2 8 2 2" xfId="8209"/>
    <cellStyle name="Percent 2 8 2 3" xfId="8210"/>
    <cellStyle name="Percent 2 8 3" xfId="8211"/>
    <cellStyle name="Percent 2 80" xfId="8212"/>
    <cellStyle name="Percent 2 81" xfId="8213"/>
    <cellStyle name="Percent 2 82" xfId="8214"/>
    <cellStyle name="Percent 2 83" xfId="8215"/>
    <cellStyle name="Percent 2 84" xfId="8216"/>
    <cellStyle name="Percent 2 85" xfId="8217"/>
    <cellStyle name="Percent 2 86" xfId="8218"/>
    <cellStyle name="Percent 2 87" xfId="8219"/>
    <cellStyle name="Percent 2 88" xfId="8220"/>
    <cellStyle name="Percent 2 89" xfId="8221"/>
    <cellStyle name="Percent 2 9" xfId="8222"/>
    <cellStyle name="Percent 2 9 2" xfId="8223"/>
    <cellStyle name="Percent 2 9 2 2" xfId="8224"/>
    <cellStyle name="Percent 2 9 2 3" xfId="8225"/>
    <cellStyle name="Percent 2 9 3" xfId="8226"/>
    <cellStyle name="Percent 2 90" xfId="8227"/>
    <cellStyle name="Percent 2 91" xfId="8228"/>
    <cellStyle name="Percent 2 92" xfId="8229"/>
    <cellStyle name="Percent 2 93" xfId="8230"/>
    <cellStyle name="Percent 2 94" xfId="8231"/>
    <cellStyle name="Percent 2 95" xfId="8232"/>
    <cellStyle name="Percent 2 96" xfId="8233"/>
    <cellStyle name="Percent 2 97" xfId="8234"/>
    <cellStyle name="Percent 2 98" xfId="8235"/>
    <cellStyle name="Percent 2 99" xfId="8236"/>
    <cellStyle name="Percent 20" xfId="8237"/>
    <cellStyle name="Percent 20 2" xfId="8238"/>
    <cellStyle name="Percent 21" xfId="8239"/>
    <cellStyle name="Percent 21 2" xfId="8240"/>
    <cellStyle name="Percent 22" xfId="8241"/>
    <cellStyle name="Percent 23" xfId="8242"/>
    <cellStyle name="Percent 24" xfId="8243"/>
    <cellStyle name="Percent 25" xfId="8244"/>
    <cellStyle name="Percent 26" xfId="8245"/>
    <cellStyle name="Percent 26 2" xfId="8246"/>
    <cellStyle name="Percent 27" xfId="8247"/>
    <cellStyle name="Percent 28" xfId="8248"/>
    <cellStyle name="Percent 29" xfId="8249"/>
    <cellStyle name="Percent 3" xfId="5"/>
    <cellStyle name="Percent 3 10" xfId="8250"/>
    <cellStyle name="Percent 3 10 2" xfId="8251"/>
    <cellStyle name="Percent 3 10 2 2" xfId="8252"/>
    <cellStyle name="Percent 3 10 2 3" xfId="8253"/>
    <cellStyle name="Percent 3 10 3" xfId="8254"/>
    <cellStyle name="Percent 3 100" xfId="8255"/>
    <cellStyle name="Percent 3 101" xfId="8256"/>
    <cellStyle name="Percent 3 101 2" xfId="8257"/>
    <cellStyle name="Percent 3 101 3" xfId="8258"/>
    <cellStyle name="Percent 3 102" xfId="8259"/>
    <cellStyle name="Percent 3 102 2" xfId="8260"/>
    <cellStyle name="Percent 3 103" xfId="8261"/>
    <cellStyle name="Percent 3 103 2" xfId="8262"/>
    <cellStyle name="Percent 3 104" xfId="8263"/>
    <cellStyle name="Percent 3 104 2" xfId="8264"/>
    <cellStyle name="Percent 3 105" xfId="8265"/>
    <cellStyle name="Percent 3 105 2" xfId="8266"/>
    <cellStyle name="Percent 3 106" xfId="8267"/>
    <cellStyle name="Percent 3 106 2" xfId="8268"/>
    <cellStyle name="Percent 3 107" xfId="8269"/>
    <cellStyle name="Percent 3 108" xfId="8270"/>
    <cellStyle name="Percent 3 109" xfId="8271"/>
    <cellStyle name="Percent 3 11" xfId="8272"/>
    <cellStyle name="Percent 3 11 2" xfId="8273"/>
    <cellStyle name="Percent 3 11 2 2" xfId="8274"/>
    <cellStyle name="Percent 3 11 2 3" xfId="8275"/>
    <cellStyle name="Percent 3 11 3" xfId="8276"/>
    <cellStyle name="Percent 3 110" xfId="8277"/>
    <cellStyle name="Percent 3 111" xfId="8278"/>
    <cellStyle name="Percent 3 112" xfId="8279"/>
    <cellStyle name="Percent 3 113" xfId="8280"/>
    <cellStyle name="Percent 3 114" xfId="8281"/>
    <cellStyle name="Percent 3 115" xfId="8282"/>
    <cellStyle name="Percent 3 116" xfId="8283"/>
    <cellStyle name="Percent 3 117" xfId="8284"/>
    <cellStyle name="Percent 3 118" xfId="8285"/>
    <cellStyle name="Percent 3 119" xfId="8286"/>
    <cellStyle name="Percent 3 119 2" xfId="8287"/>
    <cellStyle name="Percent 3 12" xfId="8288"/>
    <cellStyle name="Percent 3 12 2" xfId="8289"/>
    <cellStyle name="Percent 3 12 2 2" xfId="8290"/>
    <cellStyle name="Percent 3 12 2 3" xfId="8291"/>
    <cellStyle name="Percent 3 12 3" xfId="8292"/>
    <cellStyle name="Percent 3 120" xfId="8293"/>
    <cellStyle name="Percent 3 120 2" xfId="8294"/>
    <cellStyle name="Percent 3 121" xfId="8295"/>
    <cellStyle name="Percent 3 121 2" xfId="8296"/>
    <cellStyle name="Percent 3 122" xfId="8297"/>
    <cellStyle name="Percent 3 122 2" xfId="8298"/>
    <cellStyle name="Percent 3 123" xfId="8299"/>
    <cellStyle name="Percent 3 124" xfId="8300"/>
    <cellStyle name="Percent 3 125" xfId="8301"/>
    <cellStyle name="Percent 3 126" xfId="8302"/>
    <cellStyle name="Percent 3 127" xfId="8303"/>
    <cellStyle name="Percent 3 128" xfId="8304"/>
    <cellStyle name="Percent 3 129" xfId="8305"/>
    <cellStyle name="Percent 3 13" xfId="8306"/>
    <cellStyle name="Percent 3 13 2" xfId="8307"/>
    <cellStyle name="Percent 3 13 2 2" xfId="8308"/>
    <cellStyle name="Percent 3 13 2 3" xfId="8309"/>
    <cellStyle name="Percent 3 13 3" xfId="8310"/>
    <cellStyle name="Percent 3 13 4" xfId="8311"/>
    <cellStyle name="Percent 3 130" xfId="8312"/>
    <cellStyle name="Percent 3 131" xfId="8313"/>
    <cellStyle name="Percent 3 132" xfId="8314"/>
    <cellStyle name="Percent 3 133" xfId="8315"/>
    <cellStyle name="Percent 3 134" xfId="8316"/>
    <cellStyle name="Percent 3 135" xfId="8317"/>
    <cellStyle name="Percent 3 136" xfId="8318"/>
    <cellStyle name="Percent 3 137" xfId="8319"/>
    <cellStyle name="Percent 3 138" xfId="8320"/>
    <cellStyle name="Percent 3 139" xfId="8321"/>
    <cellStyle name="Percent 3 14" xfId="8322"/>
    <cellStyle name="Percent 3 14 2" xfId="8323"/>
    <cellStyle name="Percent 3 14 2 2" xfId="8324"/>
    <cellStyle name="Percent 3 14 2 3" xfId="8325"/>
    <cellStyle name="Percent 3 14 3" xfId="8326"/>
    <cellStyle name="Percent 3 140" xfId="8327"/>
    <cellStyle name="Percent 3 141" xfId="8328"/>
    <cellStyle name="Percent 3 142" xfId="8329"/>
    <cellStyle name="Percent 3 143" xfId="8330"/>
    <cellStyle name="Percent 3 144" xfId="8331"/>
    <cellStyle name="Percent 3 145" xfId="8332"/>
    <cellStyle name="Percent 3 145 2" xfId="8333"/>
    <cellStyle name="Percent 3 146" xfId="8334"/>
    <cellStyle name="Percent 3 146 2" xfId="8335"/>
    <cellStyle name="Percent 3 147" xfId="8336"/>
    <cellStyle name="Percent 3 148" xfId="8337"/>
    <cellStyle name="Percent 3 149" xfId="8338"/>
    <cellStyle name="Percent 3 15" xfId="8339"/>
    <cellStyle name="Percent 3 15 2" xfId="8340"/>
    <cellStyle name="Percent 3 15 2 2" xfId="8341"/>
    <cellStyle name="Percent 3 15 2 3" xfId="8342"/>
    <cellStyle name="Percent 3 15 3" xfId="8343"/>
    <cellStyle name="Percent 3 15 4" xfId="8344"/>
    <cellStyle name="Percent 3 150" xfId="8345"/>
    <cellStyle name="Percent 3 151" xfId="8346"/>
    <cellStyle name="Percent 3 152" xfId="8347"/>
    <cellStyle name="Percent 3 153" xfId="8348"/>
    <cellStyle name="Percent 3 154" xfId="8349"/>
    <cellStyle name="Percent 3 155" xfId="8350"/>
    <cellStyle name="Percent 3 16" xfId="8351"/>
    <cellStyle name="Percent 3 16 2" xfId="8352"/>
    <cellStyle name="Percent 3 16 2 2" xfId="8353"/>
    <cellStyle name="Percent 3 16 2 3" xfId="8354"/>
    <cellStyle name="Percent 3 16 3" xfId="8355"/>
    <cellStyle name="Percent 3 16 4" xfId="8356"/>
    <cellStyle name="Percent 3 17" xfId="8357"/>
    <cellStyle name="Percent 3 17 2" xfId="8358"/>
    <cellStyle name="Percent 3 17 2 2" xfId="8359"/>
    <cellStyle name="Percent 3 17 2 3" xfId="8360"/>
    <cellStyle name="Percent 3 17 3" xfId="8361"/>
    <cellStyle name="Percent 3 17 4" xfId="8362"/>
    <cellStyle name="Percent 3 18" xfId="8363"/>
    <cellStyle name="Percent 3 18 2" xfId="8364"/>
    <cellStyle name="Percent 3 18 2 2" xfId="8365"/>
    <cellStyle name="Percent 3 18 2 3" xfId="8366"/>
    <cellStyle name="Percent 3 18 3" xfId="8367"/>
    <cellStyle name="Percent 3 18 4" xfId="8368"/>
    <cellStyle name="Percent 3 19" xfId="8369"/>
    <cellStyle name="Percent 3 19 2" xfId="8370"/>
    <cellStyle name="Percent 3 19 2 2" xfId="8371"/>
    <cellStyle name="Percent 3 19 2 3" xfId="8372"/>
    <cellStyle name="Percent 3 19 3" xfId="8373"/>
    <cellStyle name="Percent 3 2" xfId="8374"/>
    <cellStyle name="Percent 3 2 10" xfId="8375"/>
    <cellStyle name="Percent 3 2 10 2" xfId="8376"/>
    <cellStyle name="Percent 3 2 11" xfId="8377"/>
    <cellStyle name="Percent 3 2 11 2" xfId="8378"/>
    <cellStyle name="Percent 3 2 12" xfId="8379"/>
    <cellStyle name="Percent 3 2 12 2" xfId="8380"/>
    <cellStyle name="Percent 3 2 12 2 2" xfId="8381"/>
    <cellStyle name="Percent 3 2 12 3" xfId="8382"/>
    <cellStyle name="Percent 3 2 13" xfId="8383"/>
    <cellStyle name="Percent 3 2 13 2" xfId="8384"/>
    <cellStyle name="Percent 3 2 14" xfId="8385"/>
    <cellStyle name="Percent 3 2 14 2" xfId="8386"/>
    <cellStyle name="Percent 3 2 14 2 2" xfId="8387"/>
    <cellStyle name="Percent 3 2 14 3" xfId="8388"/>
    <cellStyle name="Percent 3 2 15" xfId="8389"/>
    <cellStyle name="Percent 3 2 15 2" xfId="8390"/>
    <cellStyle name="Percent 3 2 15 2 2" xfId="8391"/>
    <cellStyle name="Percent 3 2 15 3" xfId="8392"/>
    <cellStyle name="Percent 3 2 16" xfId="8393"/>
    <cellStyle name="Percent 3 2 16 2" xfId="8394"/>
    <cellStyle name="Percent 3 2 16 2 2" xfId="8395"/>
    <cellStyle name="Percent 3 2 16 3" xfId="8396"/>
    <cellStyle name="Percent 3 2 17" xfId="8397"/>
    <cellStyle name="Percent 3 2 17 2" xfId="8398"/>
    <cellStyle name="Percent 3 2 17 2 2" xfId="8399"/>
    <cellStyle name="Percent 3 2 17 3" xfId="8400"/>
    <cellStyle name="Percent 3 2 18" xfId="8401"/>
    <cellStyle name="Percent 3 2 19" xfId="8402"/>
    <cellStyle name="Percent 3 2 2" xfId="8403"/>
    <cellStyle name="Percent 3 2 2 10" xfId="8404"/>
    <cellStyle name="Percent 3 2 2 10 2" xfId="8405"/>
    <cellStyle name="Percent 3 2 2 10 2 2" xfId="8406"/>
    <cellStyle name="Percent 3 2 2 10 3" xfId="8407"/>
    <cellStyle name="Percent 3 2 2 11" xfId="8408"/>
    <cellStyle name="Percent 3 2 2 11 2" xfId="8409"/>
    <cellStyle name="Percent 3 2 2 11 2 2" xfId="8410"/>
    <cellStyle name="Percent 3 2 2 11 3" xfId="8411"/>
    <cellStyle name="Percent 3 2 2 12" xfId="8412"/>
    <cellStyle name="Percent 3 2 2 12 2" xfId="8413"/>
    <cellStyle name="Percent 3 2 2 12 2 2" xfId="8414"/>
    <cellStyle name="Percent 3 2 2 12 3" xfId="8415"/>
    <cellStyle name="Percent 3 2 2 13" xfId="8416"/>
    <cellStyle name="Percent 3 2 2 13 2" xfId="8417"/>
    <cellStyle name="Percent 3 2 2 13 2 2" xfId="8418"/>
    <cellStyle name="Percent 3 2 2 13 3" xfId="8419"/>
    <cellStyle name="Percent 3 2 2 14" xfId="8420"/>
    <cellStyle name="Percent 3 2 2 14 2" xfId="8421"/>
    <cellStyle name="Percent 3 2 2 14 2 2" xfId="8422"/>
    <cellStyle name="Percent 3 2 2 14 3" xfId="8423"/>
    <cellStyle name="Percent 3 2 2 15" xfId="8424"/>
    <cellStyle name="Percent 3 2 2 15 2" xfId="8425"/>
    <cellStyle name="Percent 3 2 2 15 2 2" xfId="8426"/>
    <cellStyle name="Percent 3 2 2 15 3" xfId="8427"/>
    <cellStyle name="Percent 3 2 2 16" xfId="8428"/>
    <cellStyle name="Percent 3 2 2 16 2" xfId="8429"/>
    <cellStyle name="Percent 3 2 2 17" xfId="8430"/>
    <cellStyle name="Percent 3 2 2 17 2" xfId="8431"/>
    <cellStyle name="Percent 3 2 2 18" xfId="8432"/>
    <cellStyle name="Percent 3 2 2 18 2" xfId="8433"/>
    <cellStyle name="Percent 3 2 2 19" xfId="8434"/>
    <cellStyle name="Percent 3 2 2 2" xfId="8435"/>
    <cellStyle name="Percent 3 2 2 2 10" xfId="8436"/>
    <cellStyle name="Percent 3 2 2 2 10 2" xfId="8437"/>
    <cellStyle name="Percent 3 2 2 2 10 2 2" xfId="8438"/>
    <cellStyle name="Percent 3 2 2 2 10 3" xfId="8439"/>
    <cellStyle name="Percent 3 2 2 2 11" xfId="8440"/>
    <cellStyle name="Percent 3 2 2 2 11 2" xfId="8441"/>
    <cellStyle name="Percent 3 2 2 2 11 2 2" xfId="8442"/>
    <cellStyle name="Percent 3 2 2 2 11 3" xfId="8443"/>
    <cellStyle name="Percent 3 2 2 2 12" xfId="8444"/>
    <cellStyle name="Percent 3 2 2 2 12 2" xfId="8445"/>
    <cellStyle name="Percent 3 2 2 2 12 2 2" xfId="8446"/>
    <cellStyle name="Percent 3 2 2 2 12 3" xfId="8447"/>
    <cellStyle name="Percent 3 2 2 2 13" xfId="8448"/>
    <cellStyle name="Percent 3 2 2 2 13 2" xfId="8449"/>
    <cellStyle name="Percent 3 2 2 2 13 2 2" xfId="8450"/>
    <cellStyle name="Percent 3 2 2 2 13 3" xfId="8451"/>
    <cellStyle name="Percent 3 2 2 2 14" xfId="8452"/>
    <cellStyle name="Percent 3 2 2 2 14 2" xfId="8453"/>
    <cellStyle name="Percent 3 2 2 2 14 2 2" xfId="8454"/>
    <cellStyle name="Percent 3 2 2 2 14 3" xfId="8455"/>
    <cellStyle name="Percent 3 2 2 2 15" xfId="8456"/>
    <cellStyle name="Percent 3 2 2 2 15 2" xfId="8457"/>
    <cellStyle name="Percent 3 2 2 2 15 2 2" xfId="8458"/>
    <cellStyle name="Percent 3 2 2 2 15 3" xfId="8459"/>
    <cellStyle name="Percent 3 2 2 2 16" xfId="8460"/>
    <cellStyle name="Percent 3 2 2 2 16 2" xfId="8461"/>
    <cellStyle name="Percent 3 2 2 2 16 2 2" xfId="8462"/>
    <cellStyle name="Percent 3 2 2 2 16 3" xfId="8463"/>
    <cellStyle name="Percent 3 2 2 2 16 4" xfId="8464"/>
    <cellStyle name="Percent 3 2 2 2 17" xfId="8465"/>
    <cellStyle name="Percent 3 2 2 2 17 2" xfId="8466"/>
    <cellStyle name="Percent 3 2 2 2 17 2 2" xfId="8467"/>
    <cellStyle name="Percent 3 2 2 2 17 3" xfId="8468"/>
    <cellStyle name="Percent 3 2 2 2 18" xfId="8469"/>
    <cellStyle name="Percent 3 2 2 2 2" xfId="8470"/>
    <cellStyle name="Percent 3 2 2 2 2 2" xfId="8471"/>
    <cellStyle name="Percent 3 2 2 2 2 2 2" xfId="8472"/>
    <cellStyle name="Percent 3 2 2 2 2 2 2 2" xfId="8473"/>
    <cellStyle name="Percent 3 2 2 2 2 2 2 2 2" xfId="8474"/>
    <cellStyle name="Percent 3 2 2 2 2 2 2 3" xfId="8475"/>
    <cellStyle name="Percent 3 2 2 2 2 2 3" xfId="8476"/>
    <cellStyle name="Percent 3 2 2 2 2 2 3 2" xfId="8477"/>
    <cellStyle name="Percent 3 2 2 2 2 2 3 2 2" xfId="8478"/>
    <cellStyle name="Percent 3 2 2 2 2 2 3 3" xfId="8479"/>
    <cellStyle name="Percent 3 2 2 2 2 2 4" xfId="8480"/>
    <cellStyle name="Percent 3 2 2 2 2 2 4 2" xfId="8481"/>
    <cellStyle name="Percent 3 2 2 2 2 2 4 2 2" xfId="8482"/>
    <cellStyle name="Percent 3 2 2 2 2 2 4 3" xfId="8483"/>
    <cellStyle name="Percent 3 2 2 2 2 2 5" xfId="8484"/>
    <cellStyle name="Percent 3 2 2 2 2 2 5 2" xfId="8485"/>
    <cellStyle name="Percent 3 2 2 2 2 2 5 2 2" xfId="8486"/>
    <cellStyle name="Percent 3 2 2 2 2 2 5 3" xfId="8487"/>
    <cellStyle name="Percent 3 2 2 2 2 2 6" xfId="8488"/>
    <cellStyle name="Percent 3 2 2 2 2 2 6 2" xfId="8489"/>
    <cellStyle name="Percent 3 2 2 2 2 2 7" xfId="8490"/>
    <cellStyle name="Percent 3 2 2 2 2 3" xfId="8491"/>
    <cellStyle name="Percent 3 2 2 2 2 3 2" xfId="8492"/>
    <cellStyle name="Percent 3 2 2 2 2 3 2 2" xfId="8493"/>
    <cellStyle name="Percent 3 2 2 2 2 3 3" xfId="8494"/>
    <cellStyle name="Percent 3 2 2 2 2 4" xfId="8495"/>
    <cellStyle name="Percent 3 2 2 2 2 4 2" xfId="8496"/>
    <cellStyle name="Percent 3 2 2 2 2 4 2 2" xfId="8497"/>
    <cellStyle name="Percent 3 2 2 2 2 4 3" xfId="8498"/>
    <cellStyle name="Percent 3 2 2 2 2 5" xfId="8499"/>
    <cellStyle name="Percent 3 2 2 2 2 5 2" xfId="8500"/>
    <cellStyle name="Percent 3 2 2 2 2 5 2 2" xfId="8501"/>
    <cellStyle name="Percent 3 2 2 2 2 5 3" xfId="8502"/>
    <cellStyle name="Percent 3 2 2 2 2 6" xfId="8503"/>
    <cellStyle name="Percent 3 2 2 2 2 6 2" xfId="8504"/>
    <cellStyle name="Percent 3 2 2 2 2 7" xfId="8505"/>
    <cellStyle name="Percent 3 2 2 2 3" xfId="8506"/>
    <cellStyle name="Percent 3 2 2 2 3 2" xfId="8507"/>
    <cellStyle name="Percent 3 2 2 2 3 2 2" xfId="8508"/>
    <cellStyle name="Percent 3 2 2 2 3 3" xfId="8509"/>
    <cellStyle name="Percent 3 2 2 2 4" xfId="8510"/>
    <cellStyle name="Percent 3 2 2 2 4 2" xfId="8511"/>
    <cellStyle name="Percent 3 2 2 2 4 2 2" xfId="8512"/>
    <cellStyle name="Percent 3 2 2 2 4 3" xfId="8513"/>
    <cellStyle name="Percent 3 2 2 2 5" xfId="8514"/>
    <cellStyle name="Percent 3 2 2 2 5 2" xfId="8515"/>
    <cellStyle name="Percent 3 2 2 2 5 2 2" xfId="8516"/>
    <cellStyle name="Percent 3 2 2 2 5 3" xfId="8517"/>
    <cellStyle name="Percent 3 2 2 2 6" xfId="8518"/>
    <cellStyle name="Percent 3 2 2 2 6 2" xfId="8519"/>
    <cellStyle name="Percent 3 2 2 2 6 2 2" xfId="8520"/>
    <cellStyle name="Percent 3 2 2 2 6 3" xfId="8521"/>
    <cellStyle name="Percent 3 2 2 2 7" xfId="8522"/>
    <cellStyle name="Percent 3 2 2 2 7 2" xfId="8523"/>
    <cellStyle name="Percent 3 2 2 2 7 2 2" xfId="8524"/>
    <cellStyle name="Percent 3 2 2 2 7 3" xfId="8525"/>
    <cellStyle name="Percent 3 2 2 2 8" xfId="8526"/>
    <cellStyle name="Percent 3 2 2 2 8 2" xfId="8527"/>
    <cellStyle name="Percent 3 2 2 2 8 2 2" xfId="8528"/>
    <cellStyle name="Percent 3 2 2 2 8 3" xfId="8529"/>
    <cellStyle name="Percent 3 2 2 2 9" xfId="8530"/>
    <cellStyle name="Percent 3 2 2 2 9 2" xfId="8531"/>
    <cellStyle name="Percent 3 2 2 2 9 2 2" xfId="8532"/>
    <cellStyle name="Percent 3 2 2 2 9 3" xfId="8533"/>
    <cellStyle name="Percent 3 2 2 3" xfId="8534"/>
    <cellStyle name="Percent 3 2 2 3 2" xfId="8535"/>
    <cellStyle name="Percent 3 2 2 3 2 2" xfId="8536"/>
    <cellStyle name="Percent 3 2 2 3 3" xfId="8537"/>
    <cellStyle name="Percent 3 2 2 4" xfId="8538"/>
    <cellStyle name="Percent 3 2 2 4 2" xfId="8539"/>
    <cellStyle name="Percent 3 2 2 4 2 2" xfId="8540"/>
    <cellStyle name="Percent 3 2 2 4 3" xfId="8541"/>
    <cellStyle name="Percent 3 2 2 5" xfId="8542"/>
    <cellStyle name="Percent 3 2 2 5 2" xfId="8543"/>
    <cellStyle name="Percent 3 2 2 5 2 2" xfId="8544"/>
    <cellStyle name="Percent 3 2 2 5 3" xfId="8545"/>
    <cellStyle name="Percent 3 2 2 6" xfId="8546"/>
    <cellStyle name="Percent 3 2 2 6 2" xfId="8547"/>
    <cellStyle name="Percent 3 2 2 6 2 2" xfId="8548"/>
    <cellStyle name="Percent 3 2 2 6 3" xfId="8549"/>
    <cellStyle name="Percent 3 2 2 7" xfId="8550"/>
    <cellStyle name="Percent 3 2 2 7 2" xfId="8551"/>
    <cellStyle name="Percent 3 2 2 7 2 2" xfId="8552"/>
    <cellStyle name="Percent 3 2 2 7 3" xfId="8553"/>
    <cellStyle name="Percent 3 2 2 8" xfId="8554"/>
    <cellStyle name="Percent 3 2 2 8 2" xfId="8555"/>
    <cellStyle name="Percent 3 2 2 8 2 2" xfId="8556"/>
    <cellStyle name="Percent 3 2 2 8 3" xfId="8557"/>
    <cellStyle name="Percent 3 2 2 9" xfId="8558"/>
    <cellStyle name="Percent 3 2 2 9 2" xfId="8559"/>
    <cellStyle name="Percent 3 2 2 9 2 2" xfId="8560"/>
    <cellStyle name="Percent 3 2 2 9 3" xfId="8561"/>
    <cellStyle name="Percent 3 2 20" xfId="8562"/>
    <cellStyle name="Percent 3 2 20 2" xfId="8563"/>
    <cellStyle name="Percent 3 2 3" xfId="8564"/>
    <cellStyle name="Percent 3 2 3 2" xfId="8565"/>
    <cellStyle name="Percent 3 2 4" xfId="8566"/>
    <cellStyle name="Percent 3 2 4 2" xfId="8567"/>
    <cellStyle name="Percent 3 2 5" xfId="8568"/>
    <cellStyle name="Percent 3 2 5 2" xfId="8569"/>
    <cellStyle name="Percent 3 2 6" xfId="8570"/>
    <cellStyle name="Percent 3 2 6 2" xfId="8571"/>
    <cellStyle name="Percent 3 2 7" xfId="8572"/>
    <cellStyle name="Percent 3 2 7 2" xfId="8573"/>
    <cellStyle name="Percent 3 2 8" xfId="8574"/>
    <cellStyle name="Percent 3 2 8 2" xfId="8575"/>
    <cellStyle name="Percent 3 2 9" xfId="8576"/>
    <cellStyle name="Percent 3 2 9 2" xfId="8577"/>
    <cellStyle name="Percent 3 20" xfId="8578"/>
    <cellStyle name="Percent 3 20 2" xfId="8579"/>
    <cellStyle name="Percent 3 20 3" xfId="8580"/>
    <cellStyle name="Percent 3 20 4" xfId="8581"/>
    <cellStyle name="Percent 3 21" xfId="8582"/>
    <cellStyle name="Percent 3 21 2" xfId="8583"/>
    <cellStyle name="Percent 3 21 3" xfId="8584"/>
    <cellStyle name="Percent 3 21 4" xfId="8585"/>
    <cellStyle name="Percent 3 22" xfId="8586"/>
    <cellStyle name="Percent 3 22 2" xfId="8587"/>
    <cellStyle name="Percent 3 23" xfId="8588"/>
    <cellStyle name="Percent 3 23 2" xfId="8589"/>
    <cellStyle name="Percent 3 24" xfId="8590"/>
    <cellStyle name="Percent 3 24 2" xfId="8591"/>
    <cellStyle name="Percent 3 25" xfId="8592"/>
    <cellStyle name="Percent 3 25 2" xfId="8593"/>
    <cellStyle name="Percent 3 26" xfId="8594"/>
    <cellStyle name="Percent 3 26 2" xfId="8595"/>
    <cellStyle name="Percent 3 27" xfId="8596"/>
    <cellStyle name="Percent 3 27 2" xfId="8597"/>
    <cellStyle name="Percent 3 28" xfId="8598"/>
    <cellStyle name="Percent 3 28 2" xfId="8599"/>
    <cellStyle name="Percent 3 29" xfId="8600"/>
    <cellStyle name="Percent 3 29 2" xfId="8601"/>
    <cellStyle name="Percent 3 3" xfId="8602"/>
    <cellStyle name="Percent 3 3 2" xfId="8603"/>
    <cellStyle name="Percent 3 3 2 2" xfId="8604"/>
    <cellStyle name="Percent 3 3 2 2 2" xfId="8605"/>
    <cellStyle name="Percent 3 3 2 3" xfId="8606"/>
    <cellStyle name="Percent 3 3 2 4" xfId="8607"/>
    <cellStyle name="Percent 3 3 2 5" xfId="8608"/>
    <cellStyle name="Percent 3 3 3" xfId="8609"/>
    <cellStyle name="Percent 3 3 4" xfId="8610"/>
    <cellStyle name="Percent 3 3 5" xfId="8611"/>
    <cellStyle name="Percent 3 3 6" xfId="8612"/>
    <cellStyle name="Percent 3 3 6 2" xfId="8613"/>
    <cellStyle name="Percent 3 3 6 3" xfId="8614"/>
    <cellStyle name="Percent 3 3 7" xfId="8615"/>
    <cellStyle name="Percent 3 30" xfId="8616"/>
    <cellStyle name="Percent 3 30 2" xfId="8617"/>
    <cellStyle name="Percent 3 31" xfId="8618"/>
    <cellStyle name="Percent 3 31 2" xfId="8619"/>
    <cellStyle name="Percent 3 32" xfId="8620"/>
    <cellStyle name="Percent 3 32 2" xfId="8621"/>
    <cellStyle name="Percent 3 33" xfId="8622"/>
    <cellStyle name="Percent 3 33 2" xfId="8623"/>
    <cellStyle name="Percent 3 34" xfId="8624"/>
    <cellStyle name="Percent 3 34 2" xfId="8625"/>
    <cellStyle name="Percent 3 35" xfId="8626"/>
    <cellStyle name="Percent 3 35 2" xfId="8627"/>
    <cellStyle name="Percent 3 36" xfId="8628"/>
    <cellStyle name="Percent 3 36 2" xfId="8629"/>
    <cellStyle name="Percent 3 37" xfId="8630"/>
    <cellStyle name="Percent 3 37 2" xfId="8631"/>
    <cellStyle name="Percent 3 38" xfId="8632"/>
    <cellStyle name="Percent 3 38 2" xfId="8633"/>
    <cellStyle name="Percent 3 39" xfId="8634"/>
    <cellStyle name="Percent 3 39 2" xfId="8635"/>
    <cellStyle name="Percent 3 4" xfId="8636"/>
    <cellStyle name="Percent 3 4 2" xfId="8637"/>
    <cellStyle name="Percent 3 4 3" xfId="8638"/>
    <cellStyle name="Percent 3 4 3 2" xfId="8639"/>
    <cellStyle name="Percent 3 4 4" xfId="8640"/>
    <cellStyle name="Percent 3 4 4 2" xfId="8641"/>
    <cellStyle name="Percent 3 4 4 3" xfId="8642"/>
    <cellStyle name="Percent 3 40" xfId="8643"/>
    <cellStyle name="Percent 3 40 2" xfId="8644"/>
    <cellStyle name="Percent 3 41" xfId="8645"/>
    <cellStyle name="Percent 3 41 2" xfId="8646"/>
    <cellStyle name="Percent 3 42" xfId="8647"/>
    <cellStyle name="Percent 3 42 2" xfId="8648"/>
    <cellStyle name="Percent 3 43" xfId="8649"/>
    <cellStyle name="Percent 3 43 2" xfId="8650"/>
    <cellStyle name="Percent 3 44" xfId="8651"/>
    <cellStyle name="Percent 3 44 2" xfId="8652"/>
    <cellStyle name="Percent 3 45" xfId="8653"/>
    <cellStyle name="Percent 3 45 2" xfId="8654"/>
    <cellStyle name="Percent 3 46" xfId="8655"/>
    <cellStyle name="Percent 3 46 2" xfId="8656"/>
    <cellStyle name="Percent 3 47" xfId="8657"/>
    <cellStyle name="Percent 3 47 2" xfId="8658"/>
    <cellStyle name="Percent 3 48" xfId="8659"/>
    <cellStyle name="Percent 3 48 2" xfId="8660"/>
    <cellStyle name="Percent 3 49" xfId="8661"/>
    <cellStyle name="Percent 3 49 2" xfId="8662"/>
    <cellStyle name="Percent 3 5" xfId="8663"/>
    <cellStyle name="Percent 3 5 2" xfId="8664"/>
    <cellStyle name="Percent 3 5 2 2" xfId="8665"/>
    <cellStyle name="Percent 3 5 2 3" xfId="8666"/>
    <cellStyle name="Percent 3 5 3" xfId="8667"/>
    <cellStyle name="Percent 3 50" xfId="8668"/>
    <cellStyle name="Percent 3 50 2" xfId="8669"/>
    <cellStyle name="Percent 3 51" xfId="8670"/>
    <cellStyle name="Percent 3 51 2" xfId="8671"/>
    <cellStyle name="Percent 3 52" xfId="8672"/>
    <cellStyle name="Percent 3 52 2" xfId="8673"/>
    <cellStyle name="Percent 3 53" xfId="8674"/>
    <cellStyle name="Percent 3 53 2" xfId="8675"/>
    <cellStyle name="Percent 3 54" xfId="8676"/>
    <cellStyle name="Percent 3 54 2" xfId="8677"/>
    <cellStyle name="Percent 3 55" xfId="8678"/>
    <cellStyle name="Percent 3 55 2" xfId="8679"/>
    <cellStyle name="Percent 3 56" xfId="8680"/>
    <cellStyle name="Percent 3 56 2" xfId="8681"/>
    <cellStyle name="Percent 3 57" xfId="8682"/>
    <cellStyle name="Percent 3 57 2" xfId="8683"/>
    <cellStyle name="Percent 3 58" xfId="8684"/>
    <cellStyle name="Percent 3 58 2" xfId="8685"/>
    <cellStyle name="Percent 3 59" xfId="8686"/>
    <cellStyle name="Percent 3 59 2" xfId="8687"/>
    <cellStyle name="Percent 3 6" xfId="8688"/>
    <cellStyle name="Percent 3 6 2" xfId="8689"/>
    <cellStyle name="Percent 3 6 2 2" xfId="8690"/>
    <cellStyle name="Percent 3 6 2 3" xfId="8691"/>
    <cellStyle name="Percent 3 6 3" xfId="8692"/>
    <cellStyle name="Percent 3 60" xfId="8693"/>
    <cellStyle name="Percent 3 60 2" xfId="8694"/>
    <cellStyle name="Percent 3 61" xfId="8695"/>
    <cellStyle name="Percent 3 61 2" xfId="8696"/>
    <cellStyle name="Percent 3 62" xfId="8697"/>
    <cellStyle name="Percent 3 63" xfId="8698"/>
    <cellStyle name="Percent 3 64" xfId="8699"/>
    <cellStyle name="Percent 3 65" xfId="8700"/>
    <cellStyle name="Percent 3 66" xfId="8701"/>
    <cellStyle name="Percent 3 67" xfId="8702"/>
    <cellStyle name="Percent 3 68" xfId="8703"/>
    <cellStyle name="Percent 3 69" xfId="8704"/>
    <cellStyle name="Percent 3 7" xfId="8705"/>
    <cellStyle name="Percent 3 7 2" xfId="8706"/>
    <cellStyle name="Percent 3 7 2 2" xfId="8707"/>
    <cellStyle name="Percent 3 7 2 3" xfId="8708"/>
    <cellStyle name="Percent 3 7 3" xfId="8709"/>
    <cellStyle name="Percent 3 70" xfId="8710"/>
    <cellStyle name="Percent 3 71" xfId="8711"/>
    <cellStyle name="Percent 3 72" xfId="8712"/>
    <cellStyle name="Percent 3 73" xfId="8713"/>
    <cellStyle name="Percent 3 74" xfId="8714"/>
    <cellStyle name="Percent 3 75" xfId="8715"/>
    <cellStyle name="Percent 3 76" xfId="8716"/>
    <cellStyle name="Percent 3 77" xfId="8717"/>
    <cellStyle name="Percent 3 78" xfId="8718"/>
    <cellStyle name="Percent 3 79" xfId="8719"/>
    <cellStyle name="Percent 3 8" xfId="8720"/>
    <cellStyle name="Percent 3 8 2" xfId="8721"/>
    <cellStyle name="Percent 3 8 2 2" xfId="8722"/>
    <cellStyle name="Percent 3 8 2 3" xfId="8723"/>
    <cellStyle name="Percent 3 8 3" xfId="8724"/>
    <cellStyle name="Percent 3 80" xfId="8725"/>
    <cellStyle name="Percent 3 81" xfId="8726"/>
    <cellStyle name="Percent 3 82" xfId="8727"/>
    <cellStyle name="Percent 3 83" xfId="8728"/>
    <cellStyle name="Percent 3 84" xfId="8729"/>
    <cellStyle name="Percent 3 85" xfId="8730"/>
    <cellStyle name="Percent 3 86" xfId="8731"/>
    <cellStyle name="Percent 3 87" xfId="8732"/>
    <cellStyle name="Percent 3 88" xfId="8733"/>
    <cellStyle name="Percent 3 89" xfId="8734"/>
    <cellStyle name="Percent 3 9" xfId="8735"/>
    <cellStyle name="Percent 3 9 2" xfId="8736"/>
    <cellStyle name="Percent 3 9 2 2" xfId="8737"/>
    <cellStyle name="Percent 3 9 2 3" xfId="8738"/>
    <cellStyle name="Percent 3 9 3" xfId="8739"/>
    <cellStyle name="Percent 3 90" xfId="8740"/>
    <cellStyle name="Percent 3 91" xfId="8741"/>
    <cellStyle name="Percent 3 92" xfId="8742"/>
    <cellStyle name="Percent 3 93" xfId="8743"/>
    <cellStyle name="Percent 3 94" xfId="8744"/>
    <cellStyle name="Percent 3 95" xfId="8745"/>
    <cellStyle name="Percent 3 96" xfId="8746"/>
    <cellStyle name="Percent 3 97" xfId="8747"/>
    <cellStyle name="Percent 3 98" xfId="8748"/>
    <cellStyle name="Percent 3 99" xfId="8749"/>
    <cellStyle name="Percent 3 99 2" xfId="8750"/>
    <cellStyle name="Percent 30" xfId="8751"/>
    <cellStyle name="Percent 31" xfId="8752"/>
    <cellStyle name="Percent 32" xfId="8753"/>
    <cellStyle name="Percent 33" xfId="8754"/>
    <cellStyle name="Percent 34" xfId="8755"/>
    <cellStyle name="Percent 35" xfId="8756"/>
    <cellStyle name="Percent 36" xfId="8757"/>
    <cellStyle name="Percent 37" xfId="8758"/>
    <cellStyle name="Percent 38" xfId="8759"/>
    <cellStyle name="Percent 39" xfId="8760"/>
    <cellStyle name="Percent 4" xfId="8"/>
    <cellStyle name="Percent 4 10" xfId="8761"/>
    <cellStyle name="Percent 4 11" xfId="8762"/>
    <cellStyle name="Percent 4 12" xfId="8763"/>
    <cellStyle name="Percent 4 13" xfId="8764"/>
    <cellStyle name="Percent 4 14" xfId="8765"/>
    <cellStyle name="Percent 4 15" xfId="8766"/>
    <cellStyle name="Percent 4 16" xfId="8767"/>
    <cellStyle name="Percent 4 17" xfId="8768"/>
    <cellStyle name="Percent 4 18" xfId="8769"/>
    <cellStyle name="Percent 4 19" xfId="8770"/>
    <cellStyle name="Percent 4 2" xfId="8771"/>
    <cellStyle name="Percent 4 2 2" xfId="8772"/>
    <cellStyle name="Percent 4 2 2 2" xfId="8773"/>
    <cellStyle name="Percent 4 2 3" xfId="8774"/>
    <cellStyle name="Percent 4 2 4" xfId="8775"/>
    <cellStyle name="Percent 4 20" xfId="8776"/>
    <cellStyle name="Percent 4 21" xfId="8777"/>
    <cellStyle name="Percent 4 22" xfId="8778"/>
    <cellStyle name="Percent 4 23" xfId="8779"/>
    <cellStyle name="Percent 4 24" xfId="8780"/>
    <cellStyle name="Percent 4 25" xfId="8781"/>
    <cellStyle name="Percent 4 26" xfId="8782"/>
    <cellStyle name="Percent 4 27" xfId="8783"/>
    <cellStyle name="Percent 4 28" xfId="8784"/>
    <cellStyle name="Percent 4 29" xfId="8785"/>
    <cellStyle name="Percent 4 3" xfId="8786"/>
    <cellStyle name="Percent 4 3 2" xfId="8787"/>
    <cellStyle name="Percent 4 30" xfId="8788"/>
    <cellStyle name="Percent 4 31" xfId="8789"/>
    <cellStyle name="Percent 4 32" xfId="8790"/>
    <cellStyle name="Percent 4 33" xfId="8791"/>
    <cellStyle name="Percent 4 34" xfId="8792"/>
    <cellStyle name="Percent 4 35" xfId="8793"/>
    <cellStyle name="Percent 4 36" xfId="8794"/>
    <cellStyle name="Percent 4 37" xfId="8795"/>
    <cellStyle name="Percent 4 38" xfId="8796"/>
    <cellStyle name="Percent 4 39" xfId="8797"/>
    <cellStyle name="Percent 4 4" xfId="8798"/>
    <cellStyle name="Percent 4 40" xfId="8799"/>
    <cellStyle name="Percent 4 41" xfId="8800"/>
    <cellStyle name="Percent 4 42" xfId="8801"/>
    <cellStyle name="Percent 4 43" xfId="8802"/>
    <cellStyle name="Percent 4 44" xfId="8803"/>
    <cellStyle name="Percent 4 45" xfId="8804"/>
    <cellStyle name="Percent 4 46" xfId="8805"/>
    <cellStyle name="Percent 4 47" xfId="8806"/>
    <cellStyle name="Percent 4 48" xfId="8807"/>
    <cellStyle name="Percent 4 49" xfId="8808"/>
    <cellStyle name="Percent 4 5" xfId="8809"/>
    <cellStyle name="Percent 4 50" xfId="8810"/>
    <cellStyle name="Percent 4 51" xfId="8811"/>
    <cellStyle name="Percent 4 52" xfId="8812"/>
    <cellStyle name="Percent 4 53" xfId="8813"/>
    <cellStyle name="Percent 4 54" xfId="8814"/>
    <cellStyle name="Percent 4 55" xfId="8815"/>
    <cellStyle name="Percent 4 56" xfId="8816"/>
    <cellStyle name="Percent 4 57" xfId="8817"/>
    <cellStyle name="Percent 4 58" xfId="8818"/>
    <cellStyle name="Percent 4 59" xfId="8819"/>
    <cellStyle name="Percent 4 6" xfId="8820"/>
    <cellStyle name="Percent 4 60" xfId="8821"/>
    <cellStyle name="Percent 4 61" xfId="8822"/>
    <cellStyle name="Percent 4 62" xfId="9381"/>
    <cellStyle name="Percent 4 63" xfId="9385"/>
    <cellStyle name="Percent 4 7" xfId="8823"/>
    <cellStyle name="Percent 4 8" xfId="8824"/>
    <cellStyle name="Percent 4 9" xfId="8825"/>
    <cellStyle name="Percent 40" xfId="8826"/>
    <cellStyle name="Percent 41" xfId="8827"/>
    <cellStyle name="Percent 42" xfId="8828"/>
    <cellStyle name="Percent 43" xfId="8829"/>
    <cellStyle name="Percent 44" xfId="8830"/>
    <cellStyle name="Percent 44 2" xfId="8831"/>
    <cellStyle name="Percent 45" xfId="8832"/>
    <cellStyle name="Percent 46" xfId="8833"/>
    <cellStyle name="Percent 47" xfId="8834"/>
    <cellStyle name="Percent 48" xfId="8835"/>
    <cellStyle name="Percent 49" xfId="8836"/>
    <cellStyle name="Percent 49 2" xfId="8837"/>
    <cellStyle name="Percent 5" xfId="10"/>
    <cellStyle name="Percent 5 10" xfId="8838"/>
    <cellStyle name="Percent 5 11" xfId="8839"/>
    <cellStyle name="Percent 5 12" xfId="8840"/>
    <cellStyle name="Percent 5 13" xfId="8841"/>
    <cellStyle name="Percent 5 14" xfId="8842"/>
    <cellStyle name="Percent 5 15" xfId="8843"/>
    <cellStyle name="Percent 5 16" xfId="8844"/>
    <cellStyle name="Percent 5 17" xfId="8845"/>
    <cellStyle name="Percent 5 18" xfId="8846"/>
    <cellStyle name="Percent 5 19" xfId="8847"/>
    <cellStyle name="Percent 5 2" xfId="8848"/>
    <cellStyle name="Percent 5 2 10" xfId="8849"/>
    <cellStyle name="Percent 5 2 11" xfId="8850"/>
    <cellStyle name="Percent 5 2 12" xfId="8851"/>
    <cellStyle name="Percent 5 2 13" xfId="8852"/>
    <cellStyle name="Percent 5 2 14" xfId="8853"/>
    <cellStyle name="Percent 5 2 15" xfId="8854"/>
    <cellStyle name="Percent 5 2 15 2" xfId="8855"/>
    <cellStyle name="Percent 5 2 16" xfId="8856"/>
    <cellStyle name="Percent 5 2 17" xfId="8857"/>
    <cellStyle name="Percent 5 2 18" xfId="8858"/>
    <cellStyle name="Percent 5 2 19" xfId="8859"/>
    <cellStyle name="Percent 5 2 2" xfId="8860"/>
    <cellStyle name="Percent 5 2 2 10" xfId="8861"/>
    <cellStyle name="Percent 5 2 2 11" xfId="8862"/>
    <cellStyle name="Percent 5 2 2 12" xfId="8863"/>
    <cellStyle name="Percent 5 2 2 12 2" xfId="8864"/>
    <cellStyle name="Percent 5 2 2 13" xfId="8865"/>
    <cellStyle name="Percent 5 2 2 14" xfId="8866"/>
    <cellStyle name="Percent 5 2 2 2" xfId="8867"/>
    <cellStyle name="Percent 5 2 2 2 10" xfId="8868"/>
    <cellStyle name="Percent 5 2 2 2 10 2" xfId="8869"/>
    <cellStyle name="Percent 5 2 2 2 10 2 2" xfId="8870"/>
    <cellStyle name="Percent 5 2 2 2 10 3" xfId="8871"/>
    <cellStyle name="Percent 5 2 2 2 11" xfId="8872"/>
    <cellStyle name="Percent 5 2 2 2 11 2" xfId="8873"/>
    <cellStyle name="Percent 5 2 2 2 11 2 2" xfId="8874"/>
    <cellStyle name="Percent 5 2 2 2 11 3" xfId="8875"/>
    <cellStyle name="Percent 5 2 2 2 12" xfId="8876"/>
    <cellStyle name="Percent 5 2 2 2 12 2" xfId="8877"/>
    <cellStyle name="Percent 5 2 2 2 13" xfId="8878"/>
    <cellStyle name="Percent 5 2 2 2 13 2" xfId="8879"/>
    <cellStyle name="Percent 5 2 2 2 14" xfId="8880"/>
    <cellStyle name="Percent 5 2 2 2 2" xfId="8881"/>
    <cellStyle name="Percent 5 2 2 2 2 2" xfId="8882"/>
    <cellStyle name="Percent 5 2 2 2 2 2 2" xfId="8883"/>
    <cellStyle name="Percent 5 2 2 2 2 3" xfId="8884"/>
    <cellStyle name="Percent 5 2 2 2 3" xfId="8885"/>
    <cellStyle name="Percent 5 2 2 2 3 2" xfId="8886"/>
    <cellStyle name="Percent 5 2 2 2 3 2 2" xfId="8887"/>
    <cellStyle name="Percent 5 2 2 2 3 3" xfId="8888"/>
    <cellStyle name="Percent 5 2 2 2 4" xfId="8889"/>
    <cellStyle name="Percent 5 2 2 2 4 2" xfId="8890"/>
    <cellStyle name="Percent 5 2 2 2 4 2 2" xfId="8891"/>
    <cellStyle name="Percent 5 2 2 2 4 3" xfId="8892"/>
    <cellStyle name="Percent 5 2 2 2 5" xfId="8893"/>
    <cellStyle name="Percent 5 2 2 2 5 2" xfId="8894"/>
    <cellStyle name="Percent 5 2 2 2 5 2 2" xfId="8895"/>
    <cellStyle name="Percent 5 2 2 2 5 3" xfId="8896"/>
    <cellStyle name="Percent 5 2 2 2 6" xfId="8897"/>
    <cellStyle name="Percent 5 2 2 2 6 2" xfId="8898"/>
    <cellStyle name="Percent 5 2 2 2 6 2 2" xfId="8899"/>
    <cellStyle name="Percent 5 2 2 2 6 3" xfId="8900"/>
    <cellStyle name="Percent 5 2 2 2 7" xfId="8901"/>
    <cellStyle name="Percent 5 2 2 2 7 2" xfId="8902"/>
    <cellStyle name="Percent 5 2 2 2 7 2 2" xfId="8903"/>
    <cellStyle name="Percent 5 2 2 2 7 3" xfId="8904"/>
    <cellStyle name="Percent 5 2 2 2 8" xfId="8905"/>
    <cellStyle name="Percent 5 2 2 2 8 2" xfId="8906"/>
    <cellStyle name="Percent 5 2 2 2 8 2 2" xfId="8907"/>
    <cellStyle name="Percent 5 2 2 2 8 3" xfId="8908"/>
    <cellStyle name="Percent 5 2 2 2 9" xfId="8909"/>
    <cellStyle name="Percent 5 2 2 2 9 2" xfId="8910"/>
    <cellStyle name="Percent 5 2 2 2 9 2 2" xfId="8911"/>
    <cellStyle name="Percent 5 2 2 2 9 3" xfId="8912"/>
    <cellStyle name="Percent 5 2 2 3" xfId="8913"/>
    <cellStyle name="Percent 5 2 2 4" xfId="8914"/>
    <cellStyle name="Percent 5 2 2 5" xfId="8915"/>
    <cellStyle name="Percent 5 2 2 6" xfId="8916"/>
    <cellStyle name="Percent 5 2 2 7" xfId="8917"/>
    <cellStyle name="Percent 5 2 2 8" xfId="8918"/>
    <cellStyle name="Percent 5 2 2 9" xfId="8919"/>
    <cellStyle name="Percent 5 2 20" xfId="8920"/>
    <cellStyle name="Percent 5 2 3" xfId="8921"/>
    <cellStyle name="Percent 5 2 3 2" xfId="8922"/>
    <cellStyle name="Percent 5 2 3 2 2" xfId="8923"/>
    <cellStyle name="Percent 5 2 3 2 3" xfId="8924"/>
    <cellStyle name="Percent 5 2 3 3" xfId="8925"/>
    <cellStyle name="Percent 5 2 4" xfId="8926"/>
    <cellStyle name="Percent 5 2 4 2" xfId="8927"/>
    <cellStyle name="Percent 5 2 4 2 2" xfId="8928"/>
    <cellStyle name="Percent 5 2 4 3" xfId="8929"/>
    <cellStyle name="Percent 5 2 5" xfId="8930"/>
    <cellStyle name="Percent 5 2 5 2" xfId="8931"/>
    <cellStyle name="Percent 5 2 5 2 2" xfId="8932"/>
    <cellStyle name="Percent 5 2 5 3" xfId="8933"/>
    <cellStyle name="Percent 5 2 6" xfId="8934"/>
    <cellStyle name="Percent 5 2 7" xfId="8935"/>
    <cellStyle name="Percent 5 2 8" xfId="8936"/>
    <cellStyle name="Percent 5 2 9" xfId="8937"/>
    <cellStyle name="Percent 5 20" xfId="8938"/>
    <cellStyle name="Percent 5 21" xfId="8939"/>
    <cellStyle name="Percent 5 22" xfId="8940"/>
    <cellStyle name="Percent 5 23" xfId="8941"/>
    <cellStyle name="Percent 5 24" xfId="8942"/>
    <cellStyle name="Percent 5 25" xfId="8943"/>
    <cellStyle name="Percent 5 26" xfId="8944"/>
    <cellStyle name="Percent 5 27" xfId="8945"/>
    <cellStyle name="Percent 5 28" xfId="8946"/>
    <cellStyle name="Percent 5 29" xfId="8947"/>
    <cellStyle name="Percent 5 3" xfId="8948"/>
    <cellStyle name="Percent 5 3 2" xfId="8949"/>
    <cellStyle name="Percent 5 3 2 2" xfId="8950"/>
    <cellStyle name="Percent 5 3 3" xfId="8951"/>
    <cellStyle name="Percent 5 3 4" xfId="8952"/>
    <cellStyle name="Percent 5 3 5" xfId="8953"/>
    <cellStyle name="Percent 5 30" xfId="8954"/>
    <cellStyle name="Percent 5 31" xfId="8955"/>
    <cellStyle name="Percent 5 32" xfId="8956"/>
    <cellStyle name="Percent 5 33" xfId="8957"/>
    <cellStyle name="Percent 5 34" xfId="8958"/>
    <cellStyle name="Percent 5 35" xfId="8959"/>
    <cellStyle name="Percent 5 36" xfId="8960"/>
    <cellStyle name="Percent 5 37" xfId="8961"/>
    <cellStyle name="Percent 5 38" xfId="8962"/>
    <cellStyle name="Percent 5 39" xfId="8963"/>
    <cellStyle name="Percent 5 4" xfId="8964"/>
    <cellStyle name="Percent 5 4 2" xfId="8965"/>
    <cellStyle name="Percent 5 4 3" xfId="8966"/>
    <cellStyle name="Percent 5 40" xfId="8967"/>
    <cellStyle name="Percent 5 41" xfId="8968"/>
    <cellStyle name="Percent 5 42" xfId="8969"/>
    <cellStyle name="Percent 5 43" xfId="8970"/>
    <cellStyle name="Percent 5 44" xfId="8971"/>
    <cellStyle name="Percent 5 45" xfId="8972"/>
    <cellStyle name="Percent 5 46" xfId="8973"/>
    <cellStyle name="Percent 5 47" xfId="8974"/>
    <cellStyle name="Percent 5 48" xfId="8975"/>
    <cellStyle name="Percent 5 49" xfId="8976"/>
    <cellStyle name="Percent 5 5" xfId="8977"/>
    <cellStyle name="Percent 5 5 2" xfId="8978"/>
    <cellStyle name="Percent 5 5 3" xfId="8979"/>
    <cellStyle name="Percent 5 50" xfId="8980"/>
    <cellStyle name="Percent 5 51" xfId="8981"/>
    <cellStyle name="Percent 5 52" xfId="8982"/>
    <cellStyle name="Percent 5 53" xfId="8983"/>
    <cellStyle name="Percent 5 54" xfId="8984"/>
    <cellStyle name="Percent 5 55" xfId="8985"/>
    <cellStyle name="Percent 5 56" xfId="8986"/>
    <cellStyle name="Percent 5 57" xfId="8987"/>
    <cellStyle name="Percent 5 58" xfId="8988"/>
    <cellStyle name="Percent 5 59" xfId="8989"/>
    <cellStyle name="Percent 5 6" xfId="8990"/>
    <cellStyle name="Percent 5 60" xfId="8991"/>
    <cellStyle name="Percent 5 61" xfId="8992"/>
    <cellStyle name="Percent 5 62" xfId="8993"/>
    <cellStyle name="Percent 5 63" xfId="8994"/>
    <cellStyle name="Percent 5 64" xfId="8995"/>
    <cellStyle name="Percent 5 7" xfId="8996"/>
    <cellStyle name="Percent 5 8" xfId="8997"/>
    <cellStyle name="Percent 5 9" xfId="8998"/>
    <cellStyle name="Percent 50" xfId="8999"/>
    <cellStyle name="Percent 51" xfId="9000"/>
    <cellStyle name="Percent 52" xfId="9001"/>
    <cellStyle name="Percent 53" xfId="9002"/>
    <cellStyle name="Percent 54" xfId="9003"/>
    <cellStyle name="Percent 55" xfId="9004"/>
    <cellStyle name="Percent 56" xfId="9005"/>
    <cellStyle name="Percent 57" xfId="9006"/>
    <cellStyle name="Percent 58" xfId="9007"/>
    <cellStyle name="Percent 59" xfId="9008"/>
    <cellStyle name="Percent 6" xfId="12"/>
    <cellStyle name="Percent 6 2" xfId="9009"/>
    <cellStyle name="Percent 6 3" xfId="9010"/>
    <cellStyle name="Percent 6 4" xfId="9011"/>
    <cellStyle name="Percent 6 4 2 2" xfId="9425"/>
    <cellStyle name="Percent 60" xfId="9012"/>
    <cellStyle name="Percent 61" xfId="9013"/>
    <cellStyle name="Percent 62" xfId="9014"/>
    <cellStyle name="Percent 63" xfId="9015"/>
    <cellStyle name="Percent 64" xfId="9016"/>
    <cellStyle name="Percent 64 2" xfId="9017"/>
    <cellStyle name="Percent 64 2 2" xfId="9018"/>
    <cellStyle name="Percent 65" xfId="9019"/>
    <cellStyle name="Percent 65 2" xfId="9020"/>
    <cellStyle name="Percent 65 3" xfId="9021"/>
    <cellStyle name="Percent 66" xfId="9022"/>
    <cellStyle name="Percent 66 2" xfId="9023"/>
    <cellStyle name="Percent 67" xfId="9024"/>
    <cellStyle name="Percent 67 2" xfId="9025"/>
    <cellStyle name="Percent 68" xfId="9026"/>
    <cellStyle name="Percent 69" xfId="9027"/>
    <cellStyle name="Percent 7" xfId="15"/>
    <cellStyle name="Percent 7 10" xfId="9028"/>
    <cellStyle name="Percent 7 11" xfId="9029"/>
    <cellStyle name="Percent 7 12" xfId="9030"/>
    <cellStyle name="Percent 7 12 2" xfId="9031"/>
    <cellStyle name="Percent 7 13" xfId="9032"/>
    <cellStyle name="Percent 7 14" xfId="9033"/>
    <cellStyle name="Percent 7 15" xfId="9034"/>
    <cellStyle name="Percent 7 2" xfId="9035"/>
    <cellStyle name="Percent 7 2 10" xfId="9036"/>
    <cellStyle name="Percent 7 2 10 2" xfId="9037"/>
    <cellStyle name="Percent 7 2 10 2 2" xfId="9038"/>
    <cellStyle name="Percent 7 2 10 3" xfId="9039"/>
    <cellStyle name="Percent 7 2 11" xfId="9040"/>
    <cellStyle name="Percent 7 2 11 2" xfId="9041"/>
    <cellStyle name="Percent 7 2 11 2 2" xfId="9042"/>
    <cellStyle name="Percent 7 2 11 3" xfId="9043"/>
    <cellStyle name="Percent 7 2 12" xfId="9044"/>
    <cellStyle name="Percent 7 2 12 2" xfId="9045"/>
    <cellStyle name="Percent 7 2 12 3" xfId="9046"/>
    <cellStyle name="Percent 7 2 13" xfId="9047"/>
    <cellStyle name="Percent 7 2 13 2" xfId="9048"/>
    <cellStyle name="Percent 7 2 13 3" xfId="9049"/>
    <cellStyle name="Percent 7 2 14" xfId="9050"/>
    <cellStyle name="Percent 7 2 2" xfId="9051"/>
    <cellStyle name="Percent 7 2 2 2" xfId="9052"/>
    <cellStyle name="Percent 7 2 2 2 2" xfId="9053"/>
    <cellStyle name="Percent 7 2 2 3" xfId="9054"/>
    <cellStyle name="Percent 7 2 3" xfId="9055"/>
    <cellStyle name="Percent 7 2 3 2" xfId="9056"/>
    <cellStyle name="Percent 7 2 3 2 2" xfId="9057"/>
    <cellStyle name="Percent 7 2 3 3" xfId="9058"/>
    <cellStyle name="Percent 7 2 4" xfId="9059"/>
    <cellStyle name="Percent 7 2 4 2" xfId="9060"/>
    <cellStyle name="Percent 7 2 4 2 2" xfId="9061"/>
    <cellStyle name="Percent 7 2 4 3" xfId="9062"/>
    <cellStyle name="Percent 7 2 5" xfId="9063"/>
    <cellStyle name="Percent 7 2 5 2" xfId="9064"/>
    <cellStyle name="Percent 7 2 5 2 2" xfId="9065"/>
    <cellStyle name="Percent 7 2 5 3" xfId="9066"/>
    <cellStyle name="Percent 7 2 6" xfId="9067"/>
    <cellStyle name="Percent 7 2 6 2" xfId="9068"/>
    <cellStyle name="Percent 7 2 6 2 2" xfId="9069"/>
    <cellStyle name="Percent 7 2 6 3" xfId="9070"/>
    <cellStyle name="Percent 7 2 7" xfId="9071"/>
    <cellStyle name="Percent 7 2 7 2" xfId="9072"/>
    <cellStyle name="Percent 7 2 7 2 2" xfId="9073"/>
    <cellStyle name="Percent 7 2 7 3" xfId="9074"/>
    <cellStyle name="Percent 7 2 8" xfId="9075"/>
    <cellStyle name="Percent 7 2 8 2" xfId="9076"/>
    <cellStyle name="Percent 7 2 8 2 2" xfId="9077"/>
    <cellStyle name="Percent 7 2 8 3" xfId="9078"/>
    <cellStyle name="Percent 7 2 9" xfId="9079"/>
    <cellStyle name="Percent 7 2 9 2" xfId="9080"/>
    <cellStyle name="Percent 7 2 9 2 2" xfId="9081"/>
    <cellStyle name="Percent 7 2 9 3" xfId="9082"/>
    <cellStyle name="Percent 7 3" xfId="9083"/>
    <cellStyle name="Percent 7 4" xfId="9084"/>
    <cellStyle name="Percent 7 5" xfId="9085"/>
    <cellStyle name="Percent 7 6" xfId="9086"/>
    <cellStyle name="Percent 7 7" xfId="9087"/>
    <cellStyle name="Percent 7 8" xfId="9088"/>
    <cellStyle name="Percent 7 9" xfId="9089"/>
    <cellStyle name="Percent 70" xfId="9090"/>
    <cellStyle name="Percent 71" xfId="9091"/>
    <cellStyle name="Percent 72" xfId="9092"/>
    <cellStyle name="Percent 73" xfId="9093"/>
    <cellStyle name="Percent 73 2" xfId="9094"/>
    <cellStyle name="Percent 74" xfId="9095"/>
    <cellStyle name="Percent 75" xfId="9096"/>
    <cellStyle name="Percent 76" xfId="9097"/>
    <cellStyle name="Percent 77" xfId="9098"/>
    <cellStyle name="Percent 78" xfId="9099"/>
    <cellStyle name="Percent 78 2" xfId="9397"/>
    <cellStyle name="Percent 79" xfId="9100"/>
    <cellStyle name="Percent 8" xfId="9101"/>
    <cellStyle name="Percent 8 2" xfId="9102"/>
    <cellStyle name="Percent 8 2 2" xfId="9103"/>
    <cellStyle name="Percent 8 2 2 2" xfId="9104"/>
    <cellStyle name="Percent 8 2 2 2 2" xfId="9105"/>
    <cellStyle name="Percent 8 2 2 2 2 2" xfId="9106"/>
    <cellStyle name="Percent 8 2 2 2 3" xfId="9107"/>
    <cellStyle name="Percent 8 2 2 3" xfId="9108"/>
    <cellStyle name="Percent 8 2 2 3 2" xfId="9109"/>
    <cellStyle name="Percent 8 2 2 3 2 2" xfId="9110"/>
    <cellStyle name="Percent 8 2 2 3 3" xfId="9111"/>
    <cellStyle name="Percent 8 2 2 4" xfId="9112"/>
    <cellStyle name="Percent 8 2 2 4 2" xfId="9113"/>
    <cellStyle name="Percent 8 2 2 4 2 2" xfId="9114"/>
    <cellStyle name="Percent 8 2 2 4 3" xfId="9115"/>
    <cellStyle name="Percent 8 2 2 5" xfId="9116"/>
    <cellStyle name="Percent 8 2 2 5 2" xfId="9117"/>
    <cellStyle name="Percent 8 2 2 5 2 2" xfId="9118"/>
    <cellStyle name="Percent 8 2 2 5 3" xfId="9119"/>
    <cellStyle name="Percent 8 2 3" xfId="9120"/>
    <cellStyle name="Percent 8 2 4" xfId="9121"/>
    <cellStyle name="Percent 8 2 5" xfId="9122"/>
    <cellStyle name="Percent 8 2 6" xfId="9123"/>
    <cellStyle name="Percent 8 2 6 2" xfId="9124"/>
    <cellStyle name="Percent 8 2 7" xfId="9125"/>
    <cellStyle name="Percent 8 3" xfId="9126"/>
    <cellStyle name="Percent 8 3 2" xfId="9127"/>
    <cellStyle name="Percent 8 3 2 2" xfId="9128"/>
    <cellStyle name="Percent 8 3 3" xfId="9129"/>
    <cellStyle name="Percent 8 4" xfId="9130"/>
    <cellStyle name="Percent 8 4 2" xfId="9131"/>
    <cellStyle name="Percent 8 4 2 2" xfId="9132"/>
    <cellStyle name="Percent 8 4 3" xfId="9133"/>
    <cellStyle name="Percent 8 5" xfId="9134"/>
    <cellStyle name="Percent 8 5 2" xfId="9135"/>
    <cellStyle name="Percent 8 5 2 2" xfId="9136"/>
    <cellStyle name="Percent 8 5 3" xfId="9137"/>
    <cellStyle name="Percent 8 6" xfId="9138"/>
    <cellStyle name="Percent 8 6 2" xfId="9139"/>
    <cellStyle name="Percent 8 6 2 2" xfId="9140"/>
    <cellStyle name="Percent 8 6 3" xfId="9141"/>
    <cellStyle name="Percent 8 7" xfId="9142"/>
    <cellStyle name="Percent 8 7 2" xfId="9143"/>
    <cellStyle name="Percent 8 7 3" xfId="9144"/>
    <cellStyle name="Percent 8 8" xfId="9145"/>
    <cellStyle name="Percent 80" xfId="9146"/>
    <cellStyle name="Percent 81" xfId="9147"/>
    <cellStyle name="Percent 82" xfId="9148"/>
    <cellStyle name="Percent 83" xfId="9149"/>
    <cellStyle name="Percent 84" xfId="9150"/>
    <cellStyle name="Percent 85" xfId="9151"/>
    <cellStyle name="Percent 86" xfId="9152"/>
    <cellStyle name="Percent 87" xfId="9377"/>
    <cellStyle name="Percent 88" xfId="9379"/>
    <cellStyle name="Percent 88 2" xfId="9392"/>
    <cellStyle name="Percent 89" xfId="9380"/>
    <cellStyle name="Percent 9" xfId="9153"/>
    <cellStyle name="Percent 9 2" xfId="9154"/>
    <cellStyle name="Percent 9 3" xfId="9155"/>
    <cellStyle name="Percent 90" xfId="9383"/>
    <cellStyle name="Percent 90 2" xfId="9390"/>
    <cellStyle name="Percent 91" xfId="9384"/>
    <cellStyle name="Percent 92" xfId="9399"/>
    <cellStyle name="Percent 93" xfId="9403"/>
    <cellStyle name="Percent 94" xfId="9411"/>
    <cellStyle name="Percent 94 2" xfId="9406"/>
    <cellStyle name="Percent 94 2 2" xfId="9416"/>
    <cellStyle name="PRINTFONT" xfId="9156"/>
    <cellStyle name="PSChar" xfId="9157"/>
    <cellStyle name="PSDate" xfId="9158"/>
    <cellStyle name="PSDec" xfId="9159"/>
    <cellStyle name="PSHeading" xfId="9160"/>
    <cellStyle name="PSInt" xfId="9161"/>
    <cellStyle name="PSSpacer" xfId="9162"/>
    <cellStyle name="RangeBelow" xfId="9163"/>
    <cellStyle name="Reset  - Style4" xfId="9164"/>
    <cellStyle name="Reset  - Style7" xfId="9165"/>
    <cellStyle name="STD" xfId="9166"/>
    <cellStyle name="Style 21" xfId="9167"/>
    <cellStyle name="Style 21 2" xfId="9168"/>
    <cellStyle name="Style 21 3" xfId="9169"/>
    <cellStyle name="Style 21 4" xfId="9170"/>
    <cellStyle name="Style 21 5" xfId="9171"/>
    <cellStyle name="Style 22" xfId="6"/>
    <cellStyle name="Style 22 2" xfId="9172"/>
    <cellStyle name="Style 22 3" xfId="9173"/>
    <cellStyle name="Style 22 4" xfId="9174"/>
    <cellStyle name="Style 22 5" xfId="9175"/>
    <cellStyle name="Style 23" xfId="9176"/>
    <cellStyle name="Style 23 2" xfId="9177"/>
    <cellStyle name="Style 23 3" xfId="9178"/>
    <cellStyle name="Style 23 4" xfId="9179"/>
    <cellStyle name="Style 23 5" xfId="9180"/>
    <cellStyle name="Style 24" xfId="7"/>
    <cellStyle name="Style 24 2" xfId="9181"/>
    <cellStyle name="Style 24 3" xfId="9182"/>
    <cellStyle name="Style 24 4" xfId="9183"/>
    <cellStyle name="Style 24 5" xfId="9184"/>
    <cellStyle name="Style 25" xfId="9185"/>
    <cellStyle name="Style 25 10" xfId="9186"/>
    <cellStyle name="Style 25 2" xfId="9187"/>
    <cellStyle name="Style 25 3" xfId="9188"/>
    <cellStyle name="Style 25 4" xfId="9189"/>
    <cellStyle name="Style 25 5" xfId="9190"/>
    <cellStyle name="Style 25 6" xfId="9191"/>
    <cellStyle name="Style 25 7" xfId="9192"/>
    <cellStyle name="Style 25 8" xfId="9193"/>
    <cellStyle name="Style 25 9" xfId="9194"/>
    <cellStyle name="Style 26" xfId="9195"/>
    <cellStyle name="Style 26 2" xfId="9196"/>
    <cellStyle name="Style 26 2 2" xfId="9197"/>
    <cellStyle name="Style 26 3" xfId="9198"/>
    <cellStyle name="Style 26 3 2" xfId="9199"/>
    <cellStyle name="Style 26 4" xfId="9200"/>
    <cellStyle name="Style 26 5" xfId="9201"/>
    <cellStyle name="Style 26 6" xfId="9202"/>
    <cellStyle name="Style 26 7" xfId="9203"/>
    <cellStyle name="Style 27" xfId="9204"/>
    <cellStyle name="Style 27 2" xfId="9205"/>
    <cellStyle name="Style 27 3" xfId="9206"/>
    <cellStyle name="Style 27 4" xfId="9207"/>
    <cellStyle name="Style 27 5" xfId="9208"/>
    <cellStyle name="Style 28" xfId="9209"/>
    <cellStyle name="Style 28 2" xfId="9210"/>
    <cellStyle name="Style 28 3" xfId="9211"/>
    <cellStyle name="Style 28 4" xfId="9212"/>
    <cellStyle name="Style 28 5" xfId="9213"/>
    <cellStyle name="Style 29" xfId="9214"/>
    <cellStyle name="Style 29 10" xfId="9215"/>
    <cellStyle name="Style 29 11" xfId="9216"/>
    <cellStyle name="Style 29 12" xfId="9217"/>
    <cellStyle name="Style 29 13" xfId="9218"/>
    <cellStyle name="Style 29 14" xfId="9219"/>
    <cellStyle name="Style 29 15" xfId="9220"/>
    <cellStyle name="Style 29 16" xfId="9221"/>
    <cellStyle name="Style 29 2" xfId="9222"/>
    <cellStyle name="Style 29 3" xfId="9223"/>
    <cellStyle name="Style 29 4" xfId="9224"/>
    <cellStyle name="Style 29 5" xfId="9225"/>
    <cellStyle name="Style 29 6" xfId="9226"/>
    <cellStyle name="Style 29 7" xfId="9227"/>
    <cellStyle name="Style 29 8" xfId="9228"/>
    <cellStyle name="Style 29 9" xfId="9229"/>
    <cellStyle name="Style 30" xfId="9230"/>
    <cellStyle name="Style 30 10" xfId="9231"/>
    <cellStyle name="Style 30 11" xfId="9232"/>
    <cellStyle name="Style 30 12" xfId="9233"/>
    <cellStyle name="Style 30 13" xfId="9234"/>
    <cellStyle name="Style 30 14" xfId="9235"/>
    <cellStyle name="Style 30 15" xfId="9236"/>
    <cellStyle name="Style 30 16" xfId="9237"/>
    <cellStyle name="Style 30 2" xfId="9238"/>
    <cellStyle name="Style 30 3" xfId="9239"/>
    <cellStyle name="Style 30 4" xfId="9240"/>
    <cellStyle name="Style 30 5" xfId="9241"/>
    <cellStyle name="Style 30 6" xfId="9242"/>
    <cellStyle name="Style 30 7" xfId="9243"/>
    <cellStyle name="Style 30 8" xfId="9244"/>
    <cellStyle name="Style 30 9" xfId="9245"/>
    <cellStyle name="Style 31" xfId="9246"/>
    <cellStyle name="Style 31 2" xfId="9247"/>
    <cellStyle name="Style 31 3" xfId="9248"/>
    <cellStyle name="Style 31 4" xfId="9249"/>
    <cellStyle name="Style 31 5" xfId="9250"/>
    <cellStyle name="Style 32" xfId="9251"/>
    <cellStyle name="Style 32 2" xfId="9252"/>
    <cellStyle name="Style 32 3" xfId="9253"/>
    <cellStyle name="Style 32 4" xfId="9254"/>
    <cellStyle name="Style 32 5" xfId="9255"/>
    <cellStyle name="Style 32 6" xfId="9256"/>
    <cellStyle name="Style 32 7" xfId="9257"/>
    <cellStyle name="Style 32 8" xfId="9258"/>
    <cellStyle name="Style 33" xfId="9259"/>
    <cellStyle name="Style 33 10" xfId="9260"/>
    <cellStyle name="Style 33 11" xfId="9261"/>
    <cellStyle name="Style 33 12" xfId="9262"/>
    <cellStyle name="Style 33 13" xfId="9263"/>
    <cellStyle name="Style 33 14" xfId="9264"/>
    <cellStyle name="Style 33 15" xfId="9265"/>
    <cellStyle name="Style 33 16" xfId="9266"/>
    <cellStyle name="Style 33 2" xfId="9267"/>
    <cellStyle name="Style 33 3" xfId="9268"/>
    <cellStyle name="Style 33 4" xfId="9269"/>
    <cellStyle name="Style 33 5" xfId="9270"/>
    <cellStyle name="Style 33 6" xfId="9271"/>
    <cellStyle name="Style 33 7" xfId="9272"/>
    <cellStyle name="Style 33 8" xfId="9273"/>
    <cellStyle name="Style 33 9" xfId="9274"/>
    <cellStyle name="Style 34" xfId="9275"/>
    <cellStyle name="Style 34 10" xfId="9276"/>
    <cellStyle name="Style 34 11" xfId="9277"/>
    <cellStyle name="Style 34 12" xfId="9278"/>
    <cellStyle name="Style 34 13" xfId="9279"/>
    <cellStyle name="Style 34 14" xfId="9280"/>
    <cellStyle name="Style 34 15" xfId="9281"/>
    <cellStyle name="Style 34 16" xfId="9282"/>
    <cellStyle name="Style 34 2" xfId="9283"/>
    <cellStyle name="Style 34 3" xfId="9284"/>
    <cellStyle name="Style 34 4" xfId="9285"/>
    <cellStyle name="Style 34 5" xfId="9286"/>
    <cellStyle name="Style 34 6" xfId="9287"/>
    <cellStyle name="Style 34 7" xfId="9288"/>
    <cellStyle name="Style 34 8" xfId="9289"/>
    <cellStyle name="Style 34 9" xfId="9290"/>
    <cellStyle name="Style 35" xfId="9291"/>
    <cellStyle name="Style 35 10" xfId="9292"/>
    <cellStyle name="Style 35 11" xfId="9293"/>
    <cellStyle name="Style 35 12" xfId="9294"/>
    <cellStyle name="Style 35 13" xfId="9295"/>
    <cellStyle name="Style 35 14" xfId="9296"/>
    <cellStyle name="Style 35 15" xfId="9297"/>
    <cellStyle name="Style 35 16" xfId="9298"/>
    <cellStyle name="Style 35 2" xfId="9299"/>
    <cellStyle name="Style 35 3" xfId="9300"/>
    <cellStyle name="Style 35 4" xfId="9301"/>
    <cellStyle name="Style 35 5" xfId="9302"/>
    <cellStyle name="Style 35 6" xfId="9303"/>
    <cellStyle name="Style 35 7" xfId="9304"/>
    <cellStyle name="Style 35 8" xfId="9305"/>
    <cellStyle name="Style 35 9" xfId="9306"/>
    <cellStyle name="Style 36" xfId="9307"/>
    <cellStyle name="Style 36 10" xfId="9308"/>
    <cellStyle name="Style 36 11" xfId="9309"/>
    <cellStyle name="Style 36 12" xfId="9310"/>
    <cellStyle name="Style 36 13" xfId="9311"/>
    <cellStyle name="Style 36 14" xfId="9312"/>
    <cellStyle name="Style 36 15" xfId="9313"/>
    <cellStyle name="Style 36 16" xfId="9314"/>
    <cellStyle name="Style 36 2" xfId="9315"/>
    <cellStyle name="Style 36 3" xfId="9316"/>
    <cellStyle name="Style 36 4" xfId="9317"/>
    <cellStyle name="Style 36 5" xfId="9318"/>
    <cellStyle name="Style 36 6" xfId="9319"/>
    <cellStyle name="Style 36 7" xfId="9320"/>
    <cellStyle name="Style 36 8" xfId="9321"/>
    <cellStyle name="Style 36 9" xfId="9322"/>
    <cellStyle name="Style 39" xfId="9323"/>
    <cellStyle name="Style 39 10" xfId="9324"/>
    <cellStyle name="Style 39 11" xfId="9325"/>
    <cellStyle name="Style 39 12" xfId="9326"/>
    <cellStyle name="Style 39 13" xfId="9327"/>
    <cellStyle name="Style 39 14" xfId="9328"/>
    <cellStyle name="Style 39 15" xfId="9329"/>
    <cellStyle name="Style 39 16" xfId="9330"/>
    <cellStyle name="Style 39 17" xfId="9331"/>
    <cellStyle name="Style 39 2" xfId="9332"/>
    <cellStyle name="Style 39 3" xfId="9333"/>
    <cellStyle name="Style 39 4" xfId="9334"/>
    <cellStyle name="Style 39 5" xfId="9335"/>
    <cellStyle name="Style 39 6" xfId="9336"/>
    <cellStyle name="Style 39 7" xfId="9337"/>
    <cellStyle name="Style 39 8" xfId="9338"/>
    <cellStyle name="Style 39 9" xfId="9339"/>
    <cellStyle name="SubRoutine" xfId="9340"/>
    <cellStyle name="Table  - Style5" xfId="9341"/>
    <cellStyle name="Table  - Style6" xfId="9342"/>
    <cellStyle name="Text B &amp; U" xfId="9343"/>
    <cellStyle name="Text STD 1" xfId="9344"/>
    <cellStyle name="Text STD 2" xfId="9345"/>
    <cellStyle name="Text STD 3" xfId="9346"/>
    <cellStyle name="Text Under 0" xfId="9347"/>
    <cellStyle name="Text Under 1" xfId="9348"/>
    <cellStyle name="Text Wrap" xfId="9349"/>
    <cellStyle name="TextNormal" xfId="9350"/>
    <cellStyle name="þ(Î'_x000c_ïþ÷_x000c_âþÖ_x0006__x0002_Þ”_x0013__x0007__x0001__x0001_" xfId="9351"/>
    <cellStyle name="Title  - Style1" xfId="9352"/>
    <cellStyle name="Title  - Style6" xfId="9353"/>
    <cellStyle name="Title 2" xfId="9354"/>
    <cellStyle name="Title 3" xfId="9355"/>
    <cellStyle name="Title 4" xfId="9356"/>
    <cellStyle name="Title 5" xfId="9357"/>
    <cellStyle name="Title: Worksheet" xfId="9358"/>
    <cellStyle name="Total 2" xfId="9359"/>
    <cellStyle name="Total 3" xfId="9360"/>
    <cellStyle name="Total 4" xfId="9361"/>
    <cellStyle name="Total 5" xfId="9362"/>
    <cellStyle name="Total 6" xfId="9363"/>
    <cellStyle name="Total 7" xfId="9364"/>
    <cellStyle name="TotCol - Style5" xfId="9365"/>
    <cellStyle name="TotCol - Style7" xfId="9366"/>
    <cellStyle name="TotRow - Style4" xfId="9367"/>
    <cellStyle name="TotRow - Style8" xfId="9368"/>
    <cellStyle name="Undefined" xfId="9369"/>
    <cellStyle name="UnDERLINED" xfId="9370"/>
    <cellStyle name="Warning Text 2" xfId="9371"/>
    <cellStyle name="Warning Text 3" xfId="9372"/>
    <cellStyle name="Warning Text 4" xfId="9373"/>
    <cellStyle name="Warning Text 5" xfId="9374"/>
    <cellStyle name="Warning Text 6" xfId="9375"/>
  </cellStyles>
  <dxfs count="32"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41081047377908E-2"/>
          <c:y val="7.1141679239542788E-2"/>
          <c:w val="0.90615641794775648"/>
          <c:h val="0.85038145231846063"/>
        </c:manualLayout>
      </c:layout>
      <c:scatterChart>
        <c:scatterStyle val="lineMarker"/>
        <c:varyColors val="0"/>
        <c:ser>
          <c:idx val="1"/>
          <c:order val="0"/>
          <c:tx>
            <c:strRef>
              <c:f>'AEB-1 Summary'!$H$7</c:f>
              <c:strCache>
                <c:ptCount val="1"/>
                <c:pt idx="0">
                  <c:v>Constant Growth DCF - Median 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Summary'!$I$7:$I$9</c:f>
              <c:numCache>
                <c:formatCode>0.00%</c:formatCode>
                <c:ptCount val="3"/>
                <c:pt idx="0">
                  <c:v>8.8061477034828625E-2</c:v>
                </c:pt>
                <c:pt idx="1">
                  <c:v>9.4390767097316475E-2</c:v>
                </c:pt>
                <c:pt idx="2">
                  <c:v>0.10053754618209519</c:v>
                </c:pt>
              </c:numCache>
            </c:numRef>
          </c:xVal>
          <c:yVal>
            <c:numRef>
              <c:f>'AEB-1 Summary'!$J$7:$J$9</c:f>
              <c:numCache>
                <c:formatCode>General</c:formatCode>
                <c:ptCount val="3"/>
                <c:pt idx="0">
                  <c:v>5</c:v>
                </c:pt>
                <c:pt idx="1">
                  <c:v>5</c:v>
                </c:pt>
                <c:pt idx="2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6A-4290-80EB-60F15B3CDAB1}"/>
            </c:ext>
          </c:extLst>
        </c:ser>
        <c:ser>
          <c:idx val="2"/>
          <c:order val="1"/>
          <c:tx>
            <c:strRef>
              <c:f>'AEB-1 Summary'!$H$10</c:f>
              <c:strCache>
                <c:ptCount val="1"/>
                <c:pt idx="0">
                  <c:v>Constant Growth DCF - Avg. W/ Excl.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'AEB-1 Summary'!$I$10:$I$12</c:f>
              <c:numCache>
                <c:formatCode>0.00%</c:formatCode>
                <c:ptCount val="3"/>
                <c:pt idx="0">
                  <c:v>8.7394293349688901E-2</c:v>
                </c:pt>
                <c:pt idx="1">
                  <c:v>9.5208122795572114E-2</c:v>
                </c:pt>
                <c:pt idx="2">
                  <c:v>0.10071790562594081</c:v>
                </c:pt>
              </c:numCache>
            </c:numRef>
          </c:xVal>
          <c:yVal>
            <c:numRef>
              <c:f>'AEB-1 Summary'!$J$10:$J$12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7AC-4FB2-9669-7F466351FAF4}"/>
            </c:ext>
          </c:extLst>
        </c:ser>
        <c:ser>
          <c:idx val="6"/>
          <c:order val="2"/>
          <c:tx>
            <c:strRef>
              <c:f>'AEB-1 Summary'!$H$13</c:f>
              <c:strCache>
                <c:ptCount val="1"/>
                <c:pt idx="0">
                  <c:v>CAPM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Summary'!$I$13:$I$14</c:f>
              <c:numCache>
                <c:formatCode>0.00%</c:formatCode>
                <c:ptCount val="2"/>
                <c:pt idx="0">
                  <c:v>9.6003602208788036E-2</c:v>
                </c:pt>
                <c:pt idx="1">
                  <c:v>0.11803790121052148</c:v>
                </c:pt>
              </c:numCache>
            </c:numRef>
          </c:xVal>
          <c:yVal>
            <c:numRef>
              <c:f>'AEB-1 Summary'!$J$13:$J$14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6A-4290-80EB-60F15B3CDAB1}"/>
            </c:ext>
          </c:extLst>
        </c:ser>
        <c:ser>
          <c:idx val="7"/>
          <c:order val="3"/>
          <c:tx>
            <c:strRef>
              <c:f>'AEB-1 Summary'!$H$15</c:f>
              <c:strCache>
                <c:ptCount val="1"/>
                <c:pt idx="0">
                  <c:v>ECAPM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Summary'!$I$15:$I$16</c:f>
              <c:numCache>
                <c:formatCode>0.00%</c:formatCode>
                <c:ptCount val="2"/>
                <c:pt idx="0">
                  <c:v>0.10434301450048916</c:v>
                </c:pt>
                <c:pt idx="1">
                  <c:v>0.12086873875178927</c:v>
                </c:pt>
              </c:numCache>
            </c:numRef>
          </c:xVal>
          <c:yVal>
            <c:numRef>
              <c:f>'AEB-1 Summary'!$J$15:$J$16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36A-4290-80EB-60F15B3CDAB1}"/>
            </c:ext>
          </c:extLst>
        </c:ser>
        <c:ser>
          <c:idx val="3"/>
          <c:order val="4"/>
          <c:tx>
            <c:strRef>
              <c:f>'AEB-1 Summary'!$H$17</c:f>
              <c:strCache>
                <c:ptCount val="1"/>
                <c:pt idx="0">
                  <c:v>Risk Premium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Summary'!$I$17:$I$18</c:f>
              <c:numCache>
                <c:formatCode>0.00%</c:formatCode>
                <c:ptCount val="2"/>
                <c:pt idx="0">
                  <c:v>9.4938320615158223E-2</c:v>
                </c:pt>
                <c:pt idx="1">
                  <c:v>0.10169084413894325</c:v>
                </c:pt>
              </c:numCache>
            </c:numRef>
          </c:xVal>
          <c:yVal>
            <c:numRef>
              <c:f>'AEB-1 Summary'!$J$17:$J$18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36A-4290-80EB-60F15B3CDAB1}"/>
            </c:ext>
          </c:extLst>
        </c:ser>
        <c:ser>
          <c:idx val="0"/>
          <c:order val="5"/>
          <c:tx>
            <c:strRef>
              <c:f>'AEB-1 Summary'!$H$19</c:f>
              <c:strCache>
                <c:ptCount val="1"/>
                <c:pt idx="0">
                  <c:v>Recommended ROE Range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31750" cap="rnd">
                <a:solidFill>
                  <a:schemeClr val="tx1"/>
                </a:solidFill>
                <a:prstDash val="dash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36A-4290-80EB-60F15B3CDAB1}"/>
              </c:ext>
            </c:extLst>
          </c:dPt>
          <c:xVal>
            <c:numRef>
              <c:f>'AEB-1 Summary'!$I$19:$I$20</c:f>
              <c:numCache>
                <c:formatCode>0.00%</c:formatCode>
                <c:ptCount val="2"/>
                <c:pt idx="0">
                  <c:v>9.9000000000000005E-2</c:v>
                </c:pt>
                <c:pt idx="1">
                  <c:v>9.9000000000000005E-2</c:v>
                </c:pt>
              </c:numCache>
            </c:numRef>
          </c:xVal>
          <c:yVal>
            <c:numRef>
              <c:f>'AEB-1 Summary'!$J$19:$J$20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36A-4290-80EB-60F15B3CDAB1}"/>
            </c:ext>
          </c:extLst>
        </c:ser>
        <c:ser>
          <c:idx val="5"/>
          <c:order val="6"/>
          <c:tx>
            <c:strRef>
              <c:f>'AEB-1 Summary'!$H$21</c:f>
              <c:strCache>
                <c:ptCount val="1"/>
                <c:pt idx="0">
                  <c:v>Recommended ROE Range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36A-4290-80EB-60F15B3CDAB1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tx1"/>
                </a:solidFill>
                <a:prstDash val="dash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6A-4290-80EB-60F15B3CDAB1}"/>
              </c:ext>
            </c:extLst>
          </c:dPt>
          <c:xVal>
            <c:numRef>
              <c:f>'AEB-1 Summary'!$I$21:$I$22</c:f>
              <c:numCache>
                <c:formatCode>0.00%</c:formatCode>
                <c:ptCount val="2"/>
                <c:pt idx="0">
                  <c:v>0.105</c:v>
                </c:pt>
                <c:pt idx="1">
                  <c:v>0.105</c:v>
                </c:pt>
              </c:numCache>
            </c:numRef>
          </c:xVal>
          <c:yVal>
            <c:numRef>
              <c:f>'AEB-1 Summary'!$J$21:$J$22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36A-4290-80EB-60F15B3CDAB1}"/>
            </c:ext>
          </c:extLst>
        </c:ser>
        <c:ser>
          <c:idx val="4"/>
          <c:order val="7"/>
          <c:tx>
            <c:strRef>
              <c:f>'AEB-1 Summary'!$H$23</c:f>
              <c:strCache>
                <c:ptCount val="1"/>
                <c:pt idx="0">
                  <c:v>Recommended ROE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'AEB-1 Summary'!$I$23:$I$24</c:f>
              <c:numCache>
                <c:formatCode>0.00%</c:formatCode>
                <c:ptCount val="2"/>
                <c:pt idx="0">
                  <c:v>0.1</c:v>
                </c:pt>
                <c:pt idx="1">
                  <c:v>0.1</c:v>
                </c:pt>
              </c:numCache>
            </c:numRef>
          </c:xVal>
          <c:yVal>
            <c:numRef>
              <c:f>'AEB-1 Summary'!$J$23:$J$24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3DD-408A-9C2B-AD250C33F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422656"/>
        <c:axId val="238432640"/>
      </c:scatterChart>
      <c:valAx>
        <c:axId val="238422656"/>
        <c:scaling>
          <c:orientation val="minMax"/>
          <c:max val="0.14000000000000001"/>
          <c:min val="8.0000000000000016E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8432640"/>
        <c:crosses val="autoZero"/>
        <c:crossBetween val="midCat"/>
        <c:majorUnit val="5.0000000000000027E-3"/>
      </c:valAx>
      <c:valAx>
        <c:axId val="238432640"/>
        <c:scaling>
          <c:orientation val="minMax"/>
          <c:max val="6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238422656"/>
        <c:crosses val="autoZero"/>
        <c:crossBetween val="midCat"/>
        <c:majorUnit val="1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7022112410076"/>
          <c:y val="6.2769226713879966E-2"/>
          <c:w val="0.85642007779622897"/>
          <c:h val="0.8275356461111635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5.7721134484980379E-3"/>
                  <c:y val="-0.30471166810950495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solidFill>
                    <a:schemeClr val="tx1"/>
                  </a:solidFill>
                </a:ln>
              </c:spPr>
            </c:trendlineLbl>
          </c:trendline>
          <c:xVal>
            <c:numRef>
              <c:f>'AEB-7 Risk Premium'!$D$6:$D$124</c:f>
              <c:numCache>
                <c:formatCode>0.00%</c:formatCode>
                <c:ptCount val="119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  <c:pt idx="116">
                  <c:v>2.0693546874999996E-2</c:v>
                </c:pt>
                <c:pt idx="117">
                  <c:v>2.2536384615384621E-2</c:v>
                </c:pt>
                <c:pt idx="118">
                  <c:v>1.9311075757575756E-2</c:v>
                </c:pt>
              </c:numCache>
            </c:numRef>
          </c:xVal>
          <c:yVal>
            <c:numRef>
              <c:f>'AEB-7 Risk Premium'!$E$6:$E$124</c:f>
              <c:numCache>
                <c:formatCode>0.00%</c:formatCode>
                <c:ptCount val="119"/>
                <c:pt idx="0">
                  <c:v>4.5789375000000007E-2</c:v>
                </c:pt>
                <c:pt idx="1">
                  <c:v>3.9340625000000032E-2</c:v>
                </c:pt>
                <c:pt idx="2">
                  <c:v>4.585803846153845E-2</c:v>
                </c:pt>
                <c:pt idx="3">
                  <c:v>4.622196969696972E-2</c:v>
                </c:pt>
                <c:pt idx="4">
                  <c:v>4.7673174603174592E-2</c:v>
                </c:pt>
                <c:pt idx="5">
                  <c:v>4.7857880341880349E-2</c:v>
                </c:pt>
                <c:pt idx="6">
                  <c:v>4.8373939393939358E-2</c:v>
                </c:pt>
                <c:pt idx="7">
                  <c:v>4.9026666666666677E-2</c:v>
                </c:pt>
                <c:pt idx="8">
                  <c:v>4.4924843750000013E-2</c:v>
                </c:pt>
                <c:pt idx="9">
                  <c:v>3.7773692307692328E-2</c:v>
                </c:pt>
                <c:pt idx="10">
                  <c:v>5.1652272727272713E-2</c:v>
                </c:pt>
                <c:pt idx="11">
                  <c:v>3.2814871794871817E-2</c:v>
                </c:pt>
                <c:pt idx="12">
                  <c:v>4.3355269230769197E-2</c:v>
                </c:pt>
                <c:pt idx="13">
                  <c:v>4.3736653846153828E-2</c:v>
                </c:pt>
                <c:pt idx="14">
                  <c:v>4.6581384615384622E-2</c:v>
                </c:pt>
                <c:pt idx="15">
                  <c:v>5.3494703296703319E-2</c:v>
                </c:pt>
                <c:pt idx="16">
                  <c:v>5.1674307692307686E-2</c:v>
                </c:pt>
                <c:pt idx="17">
                  <c:v>4.5405658119658118E-2</c:v>
                </c:pt>
                <c:pt idx="18">
                  <c:v>3.7355303030303044E-2</c:v>
                </c:pt>
                <c:pt idx="19">
                  <c:v>4.9409999999999996E-2</c:v>
                </c:pt>
                <c:pt idx="20">
                  <c:v>4.2666718749999985E-2</c:v>
                </c:pt>
                <c:pt idx="21">
                  <c:v>4.6842512820512813E-2</c:v>
                </c:pt>
                <c:pt idx="22">
                  <c:v>5.4718333333333327E-2</c:v>
                </c:pt>
                <c:pt idx="23">
                  <c:v>4.9227727272727263E-2</c:v>
                </c:pt>
                <c:pt idx="24">
                  <c:v>5.4304843749999984E-2</c:v>
                </c:pt>
                <c:pt idx="25">
                  <c:v>6.3537538461538451E-2</c:v>
                </c:pt>
                <c:pt idx="26">
                  <c:v>6.1768030303030318E-2</c:v>
                </c:pt>
                <c:pt idx="27">
                  <c:v>7.1952727272727252E-2</c:v>
                </c:pt>
                <c:pt idx="28">
                  <c:v>5.027031249999999E-2</c:v>
                </c:pt>
                <c:pt idx="29">
                  <c:v>5.1459692307692317E-2</c:v>
                </c:pt>
                <c:pt idx="30">
                  <c:v>4.7124393939393924E-2</c:v>
                </c:pt>
                <c:pt idx="31">
                  <c:v>4.847151515151514E-2</c:v>
                </c:pt>
                <c:pt idx="32">
                  <c:v>4.9212384615384616E-2</c:v>
                </c:pt>
                <c:pt idx="33">
                  <c:v>5.0276769230769236E-2</c:v>
                </c:pt>
                <c:pt idx="34">
                  <c:v>5.8928124999999984E-2</c:v>
                </c:pt>
                <c:pt idx="35">
                  <c:v>6.8138923076923097E-2</c:v>
                </c:pt>
                <c:pt idx="36">
                  <c:v>5.932406249999999E-2</c:v>
                </c:pt>
                <c:pt idx="37">
                  <c:v>5.300661538461536E-2</c:v>
                </c:pt>
                <c:pt idx="38">
                  <c:v>5.2331517857142816E-2</c:v>
                </c:pt>
                <c:pt idx="39">
                  <c:v>6.696242424242424E-2</c:v>
                </c:pt>
                <c:pt idx="40">
                  <c:v>4.5367812500000007E-2</c:v>
                </c:pt>
                <c:pt idx="41">
                  <c:v>5.7920846153846149E-2</c:v>
                </c:pt>
                <c:pt idx="42">
                  <c:v>6.5651409090909107E-2</c:v>
                </c:pt>
                <c:pt idx="43">
                  <c:v>6.6359348484848452E-2</c:v>
                </c:pt>
                <c:pt idx="44">
                  <c:v>6.8709046874999999E-2</c:v>
                </c:pt>
                <c:pt idx="45">
                  <c:v>6.5645953846153834E-2</c:v>
                </c:pt>
                <c:pt idx="46">
                  <c:v>5.389513636363636E-2</c:v>
                </c:pt>
                <c:pt idx="47">
                  <c:v>6.2257803030303004E-2</c:v>
                </c:pt>
                <c:pt idx="48">
                  <c:v>6.1246861538461511E-2</c:v>
                </c:pt>
                <c:pt idx="49">
                  <c:v>5.3192852747252758E-2</c:v>
                </c:pt>
                <c:pt idx="50">
                  <c:v>5.6911984848484851E-2</c:v>
                </c:pt>
                <c:pt idx="51">
                  <c:v>6.3791545454545462E-2</c:v>
                </c:pt>
                <c:pt idx="52">
                  <c:v>5.9322687500000013E-2</c:v>
                </c:pt>
                <c:pt idx="53">
                  <c:v>5.8474061538461526E-2</c:v>
                </c:pt>
                <c:pt idx="54">
                  <c:v>6.6451590909090918E-2</c:v>
                </c:pt>
                <c:pt idx="55">
                  <c:v>5.9483421875000005E-2</c:v>
                </c:pt>
                <c:pt idx="56">
                  <c:v>6.0618169230769244E-2</c:v>
                </c:pt>
                <c:pt idx="57">
                  <c:v>5.6468492307692297E-2</c:v>
                </c:pt>
                <c:pt idx="58">
                  <c:v>5.3540974358974362E-2</c:v>
                </c:pt>
                <c:pt idx="59">
                  <c:v>5.9104399999999988E-2</c:v>
                </c:pt>
                <c:pt idx="60">
                  <c:v>5.7952558974358963E-2</c:v>
                </c:pt>
                <c:pt idx="61">
                  <c:v>5.3358615384615379E-2</c:v>
                </c:pt>
                <c:pt idx="62">
                  <c:v>5.4529569230769216E-2</c:v>
                </c:pt>
                <c:pt idx="63">
                  <c:v>6.0362151515151521E-2</c:v>
                </c:pt>
                <c:pt idx="64">
                  <c:v>6.2092015384615389E-2</c:v>
                </c:pt>
                <c:pt idx="65">
                  <c:v>5.9664638461538473E-2</c:v>
                </c:pt>
                <c:pt idx="66">
                  <c:v>5.9818090909090897E-2</c:v>
                </c:pt>
                <c:pt idx="67">
                  <c:v>6.7389545454545452E-2</c:v>
                </c:pt>
                <c:pt idx="68">
                  <c:v>7.3148171874999987E-2</c:v>
                </c:pt>
                <c:pt idx="69">
                  <c:v>6.5824661538461546E-2</c:v>
                </c:pt>
                <c:pt idx="70">
                  <c:v>6.1792075757575761E-2</c:v>
                </c:pt>
                <c:pt idx="71">
                  <c:v>6.2550984848484842E-2</c:v>
                </c:pt>
                <c:pt idx="72">
                  <c:v>5.9691718749999997E-2</c:v>
                </c:pt>
                <c:pt idx="73">
                  <c:v>5.8164446153846153E-2</c:v>
                </c:pt>
                <c:pt idx="74">
                  <c:v>6.5478696969696965E-2</c:v>
                </c:pt>
                <c:pt idx="75">
                  <c:v>6.2123878787878756E-2</c:v>
                </c:pt>
                <c:pt idx="76">
                  <c:v>5.533286979166669E-2</c:v>
                </c:pt>
                <c:pt idx="77">
                  <c:v>5.9248125274725276E-2</c:v>
                </c:pt>
                <c:pt idx="78">
                  <c:v>6.8788409090909081E-2</c:v>
                </c:pt>
                <c:pt idx="79">
                  <c:v>7.3484962393162379E-2</c:v>
                </c:pt>
                <c:pt idx="80">
                  <c:v>7.1677232967032961E-2</c:v>
                </c:pt>
                <c:pt idx="81">
                  <c:v>7.0159169230769217E-2</c:v>
                </c:pt>
                <c:pt idx="82">
                  <c:v>7.1587061538461547E-2</c:v>
                </c:pt>
                <c:pt idx="83">
                  <c:v>7.2993127450980411E-2</c:v>
                </c:pt>
                <c:pt idx="84">
                  <c:v>6.7204390624999999E-2</c:v>
                </c:pt>
                <c:pt idx="85">
                  <c:v>6.7201199999999989E-2</c:v>
                </c:pt>
                <c:pt idx="86">
                  <c:v>6.4086378787878789E-2</c:v>
                </c:pt>
                <c:pt idx="87">
                  <c:v>6.1796477272727315E-2</c:v>
                </c:pt>
                <c:pt idx="88">
                  <c:v>6.165709375000001E-2</c:v>
                </c:pt>
                <c:pt idx="89">
                  <c:v>6.6579830769230783E-2</c:v>
                </c:pt>
                <c:pt idx="90">
                  <c:v>6.6362348484848482E-2</c:v>
                </c:pt>
                <c:pt idx="91">
                  <c:v>6.9805560606060593E-2</c:v>
                </c:pt>
                <c:pt idx="92">
                  <c:v>7.0838812499999987E-2</c:v>
                </c:pt>
                <c:pt idx="93">
                  <c:v>6.9419743589743593E-2</c:v>
                </c:pt>
                <c:pt idx="94">
                  <c:v>6.4408772727272731E-2</c:v>
                </c:pt>
                <c:pt idx="95">
                  <c:v>6.9032409090909089E-2</c:v>
                </c:pt>
                <c:pt idx="96">
                  <c:v>6.9802800000000012E-2</c:v>
                </c:pt>
                <c:pt idx="97">
                  <c:v>6.9133953846153853E-2</c:v>
                </c:pt>
                <c:pt idx="98">
                  <c:v>7.457666666666668E-2</c:v>
                </c:pt>
                <c:pt idx="99">
                  <c:v>6.9993492307692307E-2</c:v>
                </c:pt>
                <c:pt idx="100">
                  <c:v>6.6747841025641019E-2</c:v>
                </c:pt>
                <c:pt idx="101">
                  <c:v>6.7473217582417575E-2</c:v>
                </c:pt>
                <c:pt idx="102">
                  <c:v>7.1842523076923084E-2</c:v>
                </c:pt>
                <c:pt idx="103">
                  <c:v>7.0893654945054951E-2</c:v>
                </c:pt>
                <c:pt idx="104">
                  <c:v>6.6649364102564099E-2</c:v>
                </c:pt>
                <c:pt idx="105">
                  <c:v>6.6611369230769241E-2</c:v>
                </c:pt>
                <c:pt idx="106">
                  <c:v>6.6275476923076948E-2</c:v>
                </c:pt>
                <c:pt idx="107">
                  <c:v>6.2523106060606071E-2</c:v>
                </c:pt>
                <c:pt idx="108">
                  <c:v>6.706396354166666E-2</c:v>
                </c:pt>
                <c:pt idx="109">
                  <c:v>6.7938899999999969E-2</c:v>
                </c:pt>
                <c:pt idx="110">
                  <c:v>7.2444681818181811E-2</c:v>
                </c:pt>
                <c:pt idx="111">
                  <c:v>7.6336606060606063E-2</c:v>
                </c:pt>
                <c:pt idx="112">
                  <c:v>7.8305391208791222E-2</c:v>
                </c:pt>
                <c:pt idx="113">
                  <c:v>8.1993153846153841E-2</c:v>
                </c:pt>
                <c:pt idx="114">
                  <c:v>7.9349030303030296E-2</c:v>
                </c:pt>
                <c:pt idx="115">
                  <c:v>7.9432712121212112E-2</c:v>
                </c:pt>
                <c:pt idx="116">
                  <c:v>7.3806453125000004E-2</c:v>
                </c:pt>
                <c:pt idx="117">
                  <c:v>7.2146948717948703E-2</c:v>
                </c:pt>
                <c:pt idx="118">
                  <c:v>7.3428924242424254E-2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08F-4AB1-A494-399ADFCEF8DD}"/>
            </c:ext>
          </c:extLst>
        </c:ser>
        <c:ser>
          <c:idx val="1"/>
          <c:order val="1"/>
          <c:tx>
            <c:v>USGG30YR Index Date</c:v>
          </c:tx>
          <c:spPr>
            <a:ln w="28575">
              <a:noFill/>
            </a:ln>
          </c:spPr>
          <c:xVal>
            <c:numRef>
              <c:f>'AEB-7 Risk Premium'!$D$6:$D$121</c:f>
              <c:numCache>
                <c:formatCode>0.00%</c:formatCode>
                <c:ptCount val="116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</c:numCache>
            </c:numRef>
          </c:xVal>
          <c:yVal>
            <c:numLit>
              <c:formatCode>General</c:formatCode>
              <c:ptCount val="7837"/>
              <c:pt idx="0">
                <c:v>0</c:v>
              </c:pt>
              <c:pt idx="1">
                <c:v>44376</c:v>
              </c:pt>
              <c:pt idx="2">
                <c:v>44375</c:v>
              </c:pt>
              <c:pt idx="3">
                <c:v>44372</c:v>
              </c:pt>
              <c:pt idx="4">
                <c:v>44371</c:v>
              </c:pt>
              <c:pt idx="5">
                <c:v>44370</c:v>
              </c:pt>
              <c:pt idx="6">
                <c:v>44369</c:v>
              </c:pt>
              <c:pt idx="7">
                <c:v>44368</c:v>
              </c:pt>
              <c:pt idx="8">
                <c:v>44365</c:v>
              </c:pt>
              <c:pt idx="9">
                <c:v>44364</c:v>
              </c:pt>
              <c:pt idx="10">
                <c:v>44363</c:v>
              </c:pt>
              <c:pt idx="11">
                <c:v>44362</c:v>
              </c:pt>
              <c:pt idx="12">
                <c:v>44361</c:v>
              </c:pt>
              <c:pt idx="13">
                <c:v>44358</c:v>
              </c:pt>
              <c:pt idx="14">
                <c:v>44357</c:v>
              </c:pt>
              <c:pt idx="15">
                <c:v>44356</c:v>
              </c:pt>
              <c:pt idx="16">
                <c:v>44355</c:v>
              </c:pt>
              <c:pt idx="17">
                <c:v>44354</c:v>
              </c:pt>
              <c:pt idx="18">
                <c:v>44351</c:v>
              </c:pt>
              <c:pt idx="19">
                <c:v>44350</c:v>
              </c:pt>
              <c:pt idx="20">
                <c:v>44349</c:v>
              </c:pt>
              <c:pt idx="21">
                <c:v>44348</c:v>
              </c:pt>
              <c:pt idx="22">
                <c:v>44347</c:v>
              </c:pt>
              <c:pt idx="23">
                <c:v>44344</c:v>
              </c:pt>
              <c:pt idx="24">
                <c:v>44343</c:v>
              </c:pt>
              <c:pt idx="25">
                <c:v>44342</c:v>
              </c:pt>
              <c:pt idx="26">
                <c:v>44341</c:v>
              </c:pt>
              <c:pt idx="27">
                <c:v>44340</c:v>
              </c:pt>
              <c:pt idx="28">
                <c:v>44337</c:v>
              </c:pt>
              <c:pt idx="29">
                <c:v>44336</c:v>
              </c:pt>
              <c:pt idx="30">
                <c:v>44335</c:v>
              </c:pt>
              <c:pt idx="31">
                <c:v>44334</c:v>
              </c:pt>
              <c:pt idx="32">
                <c:v>44333</c:v>
              </c:pt>
              <c:pt idx="33">
                <c:v>44330</c:v>
              </c:pt>
              <c:pt idx="34">
                <c:v>44329</c:v>
              </c:pt>
              <c:pt idx="35">
                <c:v>44328</c:v>
              </c:pt>
              <c:pt idx="36">
                <c:v>44327</c:v>
              </c:pt>
              <c:pt idx="37">
                <c:v>44326</c:v>
              </c:pt>
              <c:pt idx="38">
                <c:v>44323</c:v>
              </c:pt>
              <c:pt idx="39">
                <c:v>44322</c:v>
              </c:pt>
              <c:pt idx="40">
                <c:v>44321</c:v>
              </c:pt>
              <c:pt idx="41">
                <c:v>44320</c:v>
              </c:pt>
              <c:pt idx="42">
                <c:v>44319</c:v>
              </c:pt>
              <c:pt idx="43">
                <c:v>44316</c:v>
              </c:pt>
              <c:pt idx="44">
                <c:v>44315</c:v>
              </c:pt>
              <c:pt idx="45">
                <c:v>44314</c:v>
              </c:pt>
              <c:pt idx="46">
                <c:v>44313</c:v>
              </c:pt>
              <c:pt idx="47">
                <c:v>44312</c:v>
              </c:pt>
              <c:pt idx="48">
                <c:v>44309</c:v>
              </c:pt>
              <c:pt idx="49">
                <c:v>44308</c:v>
              </c:pt>
              <c:pt idx="50">
                <c:v>44307</c:v>
              </c:pt>
              <c:pt idx="51">
                <c:v>44306</c:v>
              </c:pt>
              <c:pt idx="52">
                <c:v>44305</c:v>
              </c:pt>
              <c:pt idx="53">
                <c:v>44302</c:v>
              </c:pt>
              <c:pt idx="54">
                <c:v>44301</c:v>
              </c:pt>
              <c:pt idx="55">
                <c:v>44300</c:v>
              </c:pt>
              <c:pt idx="56">
                <c:v>44299</c:v>
              </c:pt>
              <c:pt idx="57">
                <c:v>44298</c:v>
              </c:pt>
              <c:pt idx="58">
                <c:v>44295</c:v>
              </c:pt>
              <c:pt idx="59">
                <c:v>44294</c:v>
              </c:pt>
              <c:pt idx="60">
                <c:v>44293</c:v>
              </c:pt>
              <c:pt idx="61">
                <c:v>44292</c:v>
              </c:pt>
              <c:pt idx="62">
                <c:v>44291</c:v>
              </c:pt>
              <c:pt idx="63">
                <c:v>44288</c:v>
              </c:pt>
              <c:pt idx="64">
                <c:v>44287</c:v>
              </c:pt>
              <c:pt idx="65">
                <c:v>44286</c:v>
              </c:pt>
              <c:pt idx="66">
                <c:v>44285</c:v>
              </c:pt>
              <c:pt idx="67">
                <c:v>44284</c:v>
              </c:pt>
              <c:pt idx="68">
                <c:v>44281</c:v>
              </c:pt>
              <c:pt idx="69">
                <c:v>44280</c:v>
              </c:pt>
              <c:pt idx="70">
                <c:v>44279</c:v>
              </c:pt>
              <c:pt idx="71">
                <c:v>44278</c:v>
              </c:pt>
              <c:pt idx="72">
                <c:v>44277</c:v>
              </c:pt>
              <c:pt idx="73">
                <c:v>44274</c:v>
              </c:pt>
              <c:pt idx="74">
                <c:v>44273</c:v>
              </c:pt>
              <c:pt idx="75">
                <c:v>44272</c:v>
              </c:pt>
              <c:pt idx="76">
                <c:v>44271</c:v>
              </c:pt>
              <c:pt idx="77">
                <c:v>44270</c:v>
              </c:pt>
              <c:pt idx="78">
                <c:v>44267</c:v>
              </c:pt>
              <c:pt idx="79">
                <c:v>44266</c:v>
              </c:pt>
              <c:pt idx="80">
                <c:v>44265</c:v>
              </c:pt>
              <c:pt idx="81">
                <c:v>44264</c:v>
              </c:pt>
              <c:pt idx="82">
                <c:v>44263</c:v>
              </c:pt>
              <c:pt idx="83">
                <c:v>44260</c:v>
              </c:pt>
              <c:pt idx="84">
                <c:v>44259</c:v>
              </c:pt>
              <c:pt idx="85">
                <c:v>44258</c:v>
              </c:pt>
              <c:pt idx="86">
                <c:v>44257</c:v>
              </c:pt>
              <c:pt idx="87">
                <c:v>44256</c:v>
              </c:pt>
              <c:pt idx="88">
                <c:v>44253</c:v>
              </c:pt>
              <c:pt idx="89">
                <c:v>44252</c:v>
              </c:pt>
              <c:pt idx="90">
                <c:v>44251</c:v>
              </c:pt>
              <c:pt idx="91">
                <c:v>44250</c:v>
              </c:pt>
              <c:pt idx="92">
                <c:v>44249</c:v>
              </c:pt>
              <c:pt idx="93">
                <c:v>44246</c:v>
              </c:pt>
              <c:pt idx="94">
                <c:v>44245</c:v>
              </c:pt>
              <c:pt idx="95">
                <c:v>44244</c:v>
              </c:pt>
              <c:pt idx="96">
                <c:v>44243</c:v>
              </c:pt>
              <c:pt idx="97">
                <c:v>44242</c:v>
              </c:pt>
              <c:pt idx="98">
                <c:v>44239</c:v>
              </c:pt>
              <c:pt idx="99">
                <c:v>44238</c:v>
              </c:pt>
              <c:pt idx="100">
                <c:v>44237</c:v>
              </c:pt>
              <c:pt idx="101">
                <c:v>44236</c:v>
              </c:pt>
              <c:pt idx="102">
                <c:v>44235</c:v>
              </c:pt>
              <c:pt idx="103">
                <c:v>44232</c:v>
              </c:pt>
              <c:pt idx="104">
                <c:v>44231</c:v>
              </c:pt>
              <c:pt idx="105">
                <c:v>44230</c:v>
              </c:pt>
              <c:pt idx="106">
                <c:v>44229</c:v>
              </c:pt>
              <c:pt idx="107">
                <c:v>44228</c:v>
              </c:pt>
              <c:pt idx="108">
                <c:v>44225</c:v>
              </c:pt>
              <c:pt idx="109">
                <c:v>44224</c:v>
              </c:pt>
              <c:pt idx="110">
                <c:v>44223</c:v>
              </c:pt>
              <c:pt idx="111">
                <c:v>44222</c:v>
              </c:pt>
              <c:pt idx="112">
                <c:v>44221</c:v>
              </c:pt>
              <c:pt idx="113">
                <c:v>44218</c:v>
              </c:pt>
              <c:pt idx="114">
                <c:v>44217</c:v>
              </c:pt>
              <c:pt idx="115">
                <c:v>44216</c:v>
              </c:pt>
              <c:pt idx="116">
                <c:v>44215</c:v>
              </c:pt>
              <c:pt idx="117">
                <c:v>44214</c:v>
              </c:pt>
              <c:pt idx="118">
                <c:v>44211</c:v>
              </c:pt>
              <c:pt idx="119">
                <c:v>44210</c:v>
              </c:pt>
              <c:pt idx="120">
                <c:v>44209</c:v>
              </c:pt>
              <c:pt idx="121">
                <c:v>44208</c:v>
              </c:pt>
              <c:pt idx="122">
                <c:v>44207</c:v>
              </c:pt>
              <c:pt idx="123">
                <c:v>44204</c:v>
              </c:pt>
              <c:pt idx="124">
                <c:v>44203</c:v>
              </c:pt>
              <c:pt idx="125">
                <c:v>44202</c:v>
              </c:pt>
              <c:pt idx="126">
                <c:v>44201</c:v>
              </c:pt>
              <c:pt idx="127">
                <c:v>44200</c:v>
              </c:pt>
              <c:pt idx="128">
                <c:v>44197</c:v>
              </c:pt>
              <c:pt idx="129">
                <c:v>44196</c:v>
              </c:pt>
              <c:pt idx="130">
                <c:v>44195</c:v>
              </c:pt>
              <c:pt idx="131">
                <c:v>44194</c:v>
              </c:pt>
              <c:pt idx="132">
                <c:v>44193</c:v>
              </c:pt>
              <c:pt idx="133">
                <c:v>44190</c:v>
              </c:pt>
              <c:pt idx="134">
                <c:v>44189</c:v>
              </c:pt>
              <c:pt idx="135">
                <c:v>44188</c:v>
              </c:pt>
              <c:pt idx="136">
                <c:v>44187</c:v>
              </c:pt>
              <c:pt idx="137">
                <c:v>44186</c:v>
              </c:pt>
              <c:pt idx="138">
                <c:v>44183</c:v>
              </c:pt>
              <c:pt idx="139">
                <c:v>44182</c:v>
              </c:pt>
              <c:pt idx="140">
                <c:v>44181</c:v>
              </c:pt>
              <c:pt idx="141">
                <c:v>44180</c:v>
              </c:pt>
              <c:pt idx="142">
                <c:v>44179</c:v>
              </c:pt>
              <c:pt idx="143">
                <c:v>44176</c:v>
              </c:pt>
              <c:pt idx="144">
                <c:v>44175</c:v>
              </c:pt>
              <c:pt idx="145">
                <c:v>44174</c:v>
              </c:pt>
              <c:pt idx="146">
                <c:v>44173</c:v>
              </c:pt>
              <c:pt idx="147">
                <c:v>44172</c:v>
              </c:pt>
              <c:pt idx="148">
                <c:v>44169</c:v>
              </c:pt>
              <c:pt idx="149">
                <c:v>44168</c:v>
              </c:pt>
              <c:pt idx="150">
                <c:v>44167</c:v>
              </c:pt>
              <c:pt idx="151">
                <c:v>44166</c:v>
              </c:pt>
              <c:pt idx="152">
                <c:v>44165</c:v>
              </c:pt>
              <c:pt idx="153">
                <c:v>44162</c:v>
              </c:pt>
              <c:pt idx="154">
                <c:v>44161</c:v>
              </c:pt>
              <c:pt idx="155">
                <c:v>44160</c:v>
              </c:pt>
              <c:pt idx="156">
                <c:v>44159</c:v>
              </c:pt>
              <c:pt idx="157">
                <c:v>44158</c:v>
              </c:pt>
              <c:pt idx="158">
                <c:v>44155</c:v>
              </c:pt>
              <c:pt idx="159">
                <c:v>44154</c:v>
              </c:pt>
              <c:pt idx="160">
                <c:v>44153</c:v>
              </c:pt>
              <c:pt idx="161">
                <c:v>44152</c:v>
              </c:pt>
              <c:pt idx="162">
                <c:v>44151</c:v>
              </c:pt>
              <c:pt idx="163">
                <c:v>44148</c:v>
              </c:pt>
              <c:pt idx="164">
                <c:v>44147</c:v>
              </c:pt>
              <c:pt idx="165">
                <c:v>44146</c:v>
              </c:pt>
              <c:pt idx="166">
                <c:v>44145</c:v>
              </c:pt>
              <c:pt idx="167">
                <c:v>44144</c:v>
              </c:pt>
              <c:pt idx="168">
                <c:v>44141</c:v>
              </c:pt>
              <c:pt idx="169">
                <c:v>44140</c:v>
              </c:pt>
              <c:pt idx="170">
                <c:v>44139</c:v>
              </c:pt>
              <c:pt idx="171">
                <c:v>44138</c:v>
              </c:pt>
              <c:pt idx="172">
                <c:v>44137</c:v>
              </c:pt>
              <c:pt idx="173">
                <c:v>44134</c:v>
              </c:pt>
              <c:pt idx="174">
                <c:v>44133</c:v>
              </c:pt>
              <c:pt idx="175">
                <c:v>44132</c:v>
              </c:pt>
              <c:pt idx="176">
                <c:v>44131</c:v>
              </c:pt>
              <c:pt idx="177">
                <c:v>44130</c:v>
              </c:pt>
              <c:pt idx="178">
                <c:v>44127</c:v>
              </c:pt>
              <c:pt idx="179">
                <c:v>44126</c:v>
              </c:pt>
              <c:pt idx="180">
                <c:v>44125</c:v>
              </c:pt>
              <c:pt idx="181">
                <c:v>44124</c:v>
              </c:pt>
              <c:pt idx="182">
                <c:v>44123</c:v>
              </c:pt>
              <c:pt idx="183">
                <c:v>44120</c:v>
              </c:pt>
              <c:pt idx="184">
                <c:v>44119</c:v>
              </c:pt>
              <c:pt idx="185">
                <c:v>44118</c:v>
              </c:pt>
              <c:pt idx="186">
                <c:v>44117</c:v>
              </c:pt>
              <c:pt idx="187">
                <c:v>44116</c:v>
              </c:pt>
              <c:pt idx="188">
                <c:v>44113</c:v>
              </c:pt>
              <c:pt idx="189">
                <c:v>44112</c:v>
              </c:pt>
              <c:pt idx="190">
                <c:v>44111</c:v>
              </c:pt>
              <c:pt idx="191">
                <c:v>44110</c:v>
              </c:pt>
              <c:pt idx="192">
                <c:v>44109</c:v>
              </c:pt>
              <c:pt idx="193">
                <c:v>44106</c:v>
              </c:pt>
              <c:pt idx="194">
                <c:v>44105</c:v>
              </c:pt>
              <c:pt idx="195">
                <c:v>44104</c:v>
              </c:pt>
              <c:pt idx="196">
                <c:v>44103</c:v>
              </c:pt>
              <c:pt idx="197">
                <c:v>44102</c:v>
              </c:pt>
              <c:pt idx="198">
                <c:v>44099</c:v>
              </c:pt>
              <c:pt idx="199">
                <c:v>44098</c:v>
              </c:pt>
              <c:pt idx="200">
                <c:v>44097</c:v>
              </c:pt>
              <c:pt idx="201">
                <c:v>44096</c:v>
              </c:pt>
              <c:pt idx="202">
                <c:v>44095</c:v>
              </c:pt>
              <c:pt idx="203">
                <c:v>44092</c:v>
              </c:pt>
              <c:pt idx="204">
                <c:v>44091</c:v>
              </c:pt>
              <c:pt idx="205">
                <c:v>44090</c:v>
              </c:pt>
              <c:pt idx="206">
                <c:v>44089</c:v>
              </c:pt>
              <c:pt idx="207">
                <c:v>44088</c:v>
              </c:pt>
              <c:pt idx="208">
                <c:v>44085</c:v>
              </c:pt>
              <c:pt idx="209">
                <c:v>44084</c:v>
              </c:pt>
              <c:pt idx="210">
                <c:v>44083</c:v>
              </c:pt>
              <c:pt idx="211">
                <c:v>44082</c:v>
              </c:pt>
              <c:pt idx="212">
                <c:v>44081</c:v>
              </c:pt>
              <c:pt idx="213">
                <c:v>44078</c:v>
              </c:pt>
              <c:pt idx="214">
                <c:v>44077</c:v>
              </c:pt>
              <c:pt idx="215">
                <c:v>44076</c:v>
              </c:pt>
              <c:pt idx="216">
                <c:v>44075</c:v>
              </c:pt>
              <c:pt idx="217">
                <c:v>44074</c:v>
              </c:pt>
              <c:pt idx="218">
                <c:v>44071</c:v>
              </c:pt>
              <c:pt idx="219">
                <c:v>44070</c:v>
              </c:pt>
              <c:pt idx="220">
                <c:v>44069</c:v>
              </c:pt>
              <c:pt idx="221">
                <c:v>44068</c:v>
              </c:pt>
              <c:pt idx="222">
                <c:v>44067</c:v>
              </c:pt>
              <c:pt idx="223">
                <c:v>44064</c:v>
              </c:pt>
              <c:pt idx="224">
                <c:v>44063</c:v>
              </c:pt>
              <c:pt idx="225">
                <c:v>44062</c:v>
              </c:pt>
              <c:pt idx="226">
                <c:v>44061</c:v>
              </c:pt>
              <c:pt idx="227">
                <c:v>44060</c:v>
              </c:pt>
              <c:pt idx="228">
                <c:v>44057</c:v>
              </c:pt>
              <c:pt idx="229">
                <c:v>44056</c:v>
              </c:pt>
              <c:pt idx="230">
                <c:v>44055</c:v>
              </c:pt>
              <c:pt idx="231">
                <c:v>44054</c:v>
              </c:pt>
              <c:pt idx="232">
                <c:v>44053</c:v>
              </c:pt>
              <c:pt idx="233">
                <c:v>44050</c:v>
              </c:pt>
              <c:pt idx="234">
                <c:v>44049</c:v>
              </c:pt>
              <c:pt idx="235">
                <c:v>44048</c:v>
              </c:pt>
              <c:pt idx="236">
                <c:v>44047</c:v>
              </c:pt>
              <c:pt idx="237">
                <c:v>44046</c:v>
              </c:pt>
              <c:pt idx="238">
                <c:v>44043</c:v>
              </c:pt>
              <c:pt idx="239">
                <c:v>44042</c:v>
              </c:pt>
              <c:pt idx="240">
                <c:v>44041</c:v>
              </c:pt>
              <c:pt idx="241">
                <c:v>44040</c:v>
              </c:pt>
              <c:pt idx="242">
                <c:v>44039</c:v>
              </c:pt>
              <c:pt idx="243">
                <c:v>44036</c:v>
              </c:pt>
              <c:pt idx="244">
                <c:v>44035</c:v>
              </c:pt>
              <c:pt idx="245">
                <c:v>44034</c:v>
              </c:pt>
              <c:pt idx="246">
                <c:v>44033</c:v>
              </c:pt>
              <c:pt idx="247">
                <c:v>44032</c:v>
              </c:pt>
              <c:pt idx="248">
                <c:v>44029</c:v>
              </c:pt>
              <c:pt idx="249">
                <c:v>44028</c:v>
              </c:pt>
              <c:pt idx="250">
                <c:v>44027</c:v>
              </c:pt>
              <c:pt idx="251">
                <c:v>44026</c:v>
              </c:pt>
              <c:pt idx="252">
                <c:v>44025</c:v>
              </c:pt>
              <c:pt idx="253">
                <c:v>44022</c:v>
              </c:pt>
              <c:pt idx="254">
                <c:v>44021</c:v>
              </c:pt>
              <c:pt idx="255">
                <c:v>44020</c:v>
              </c:pt>
              <c:pt idx="256">
                <c:v>44019</c:v>
              </c:pt>
              <c:pt idx="257">
                <c:v>44018</c:v>
              </c:pt>
              <c:pt idx="258">
                <c:v>44015</c:v>
              </c:pt>
              <c:pt idx="259">
                <c:v>44014</c:v>
              </c:pt>
              <c:pt idx="260">
                <c:v>44013</c:v>
              </c:pt>
              <c:pt idx="261">
                <c:v>44012</c:v>
              </c:pt>
              <c:pt idx="262">
                <c:v>44011</c:v>
              </c:pt>
              <c:pt idx="263">
                <c:v>44008</c:v>
              </c:pt>
              <c:pt idx="264">
                <c:v>44007</c:v>
              </c:pt>
              <c:pt idx="265">
                <c:v>44006</c:v>
              </c:pt>
              <c:pt idx="266">
                <c:v>44005</c:v>
              </c:pt>
              <c:pt idx="267">
                <c:v>44004</c:v>
              </c:pt>
              <c:pt idx="268">
                <c:v>44001</c:v>
              </c:pt>
              <c:pt idx="269">
                <c:v>44000</c:v>
              </c:pt>
              <c:pt idx="270">
                <c:v>43999</c:v>
              </c:pt>
              <c:pt idx="271">
                <c:v>43998</c:v>
              </c:pt>
              <c:pt idx="272">
                <c:v>43997</c:v>
              </c:pt>
              <c:pt idx="273">
                <c:v>43994</c:v>
              </c:pt>
              <c:pt idx="274">
                <c:v>43993</c:v>
              </c:pt>
              <c:pt idx="275">
                <c:v>43992</c:v>
              </c:pt>
              <c:pt idx="276">
                <c:v>43991</c:v>
              </c:pt>
              <c:pt idx="277">
                <c:v>43990</c:v>
              </c:pt>
              <c:pt idx="278">
                <c:v>43987</c:v>
              </c:pt>
              <c:pt idx="279">
                <c:v>43986</c:v>
              </c:pt>
              <c:pt idx="280">
                <c:v>43985</c:v>
              </c:pt>
              <c:pt idx="281">
                <c:v>43984</c:v>
              </c:pt>
              <c:pt idx="282">
                <c:v>43983</c:v>
              </c:pt>
              <c:pt idx="283">
                <c:v>43980</c:v>
              </c:pt>
              <c:pt idx="284">
                <c:v>43979</c:v>
              </c:pt>
              <c:pt idx="285">
                <c:v>43978</c:v>
              </c:pt>
              <c:pt idx="286">
                <c:v>43977</c:v>
              </c:pt>
              <c:pt idx="287">
                <c:v>43976</c:v>
              </c:pt>
              <c:pt idx="288">
                <c:v>43973</c:v>
              </c:pt>
              <c:pt idx="289">
                <c:v>43972</c:v>
              </c:pt>
              <c:pt idx="290">
                <c:v>43971</c:v>
              </c:pt>
              <c:pt idx="291">
                <c:v>43970</c:v>
              </c:pt>
              <c:pt idx="292">
                <c:v>43969</c:v>
              </c:pt>
              <c:pt idx="293">
                <c:v>43966</c:v>
              </c:pt>
              <c:pt idx="294">
                <c:v>43965</c:v>
              </c:pt>
              <c:pt idx="295">
                <c:v>43964</c:v>
              </c:pt>
              <c:pt idx="296">
                <c:v>43963</c:v>
              </c:pt>
              <c:pt idx="297">
                <c:v>43962</c:v>
              </c:pt>
              <c:pt idx="298">
                <c:v>43959</c:v>
              </c:pt>
              <c:pt idx="299">
                <c:v>43958</c:v>
              </c:pt>
              <c:pt idx="300">
                <c:v>43957</c:v>
              </c:pt>
              <c:pt idx="301">
                <c:v>43956</c:v>
              </c:pt>
              <c:pt idx="302">
                <c:v>43955</c:v>
              </c:pt>
              <c:pt idx="303">
                <c:v>43952</c:v>
              </c:pt>
              <c:pt idx="304">
                <c:v>43951</c:v>
              </c:pt>
              <c:pt idx="305">
                <c:v>43950</c:v>
              </c:pt>
              <c:pt idx="306">
                <c:v>43949</c:v>
              </c:pt>
              <c:pt idx="307">
                <c:v>43948</c:v>
              </c:pt>
              <c:pt idx="308">
                <c:v>43945</c:v>
              </c:pt>
              <c:pt idx="309">
                <c:v>43944</c:v>
              </c:pt>
              <c:pt idx="310">
                <c:v>43943</c:v>
              </c:pt>
              <c:pt idx="311">
                <c:v>43942</c:v>
              </c:pt>
              <c:pt idx="312">
                <c:v>43941</c:v>
              </c:pt>
              <c:pt idx="313">
                <c:v>43938</c:v>
              </c:pt>
              <c:pt idx="314">
                <c:v>43937</c:v>
              </c:pt>
              <c:pt idx="315">
                <c:v>43936</c:v>
              </c:pt>
              <c:pt idx="316">
                <c:v>43935</c:v>
              </c:pt>
              <c:pt idx="317">
                <c:v>43934</c:v>
              </c:pt>
              <c:pt idx="318">
                <c:v>43931</c:v>
              </c:pt>
              <c:pt idx="319">
                <c:v>43930</c:v>
              </c:pt>
              <c:pt idx="320">
                <c:v>43929</c:v>
              </c:pt>
              <c:pt idx="321">
                <c:v>43928</c:v>
              </c:pt>
              <c:pt idx="322">
                <c:v>43927</c:v>
              </c:pt>
              <c:pt idx="323">
                <c:v>43924</c:v>
              </c:pt>
              <c:pt idx="324">
                <c:v>43923</c:v>
              </c:pt>
              <c:pt idx="325">
                <c:v>43922</c:v>
              </c:pt>
              <c:pt idx="326">
                <c:v>43921</c:v>
              </c:pt>
              <c:pt idx="327">
                <c:v>43920</c:v>
              </c:pt>
              <c:pt idx="328">
                <c:v>43917</c:v>
              </c:pt>
              <c:pt idx="329">
                <c:v>43916</c:v>
              </c:pt>
              <c:pt idx="330">
                <c:v>43915</c:v>
              </c:pt>
              <c:pt idx="331">
                <c:v>43914</c:v>
              </c:pt>
              <c:pt idx="332">
                <c:v>43913</c:v>
              </c:pt>
              <c:pt idx="333">
                <c:v>43910</c:v>
              </c:pt>
              <c:pt idx="334">
                <c:v>43909</c:v>
              </c:pt>
              <c:pt idx="335">
                <c:v>43908</c:v>
              </c:pt>
              <c:pt idx="336">
                <c:v>43907</c:v>
              </c:pt>
              <c:pt idx="337">
                <c:v>43906</c:v>
              </c:pt>
              <c:pt idx="338">
                <c:v>43903</c:v>
              </c:pt>
              <c:pt idx="339">
                <c:v>43902</c:v>
              </c:pt>
              <c:pt idx="340">
                <c:v>43901</c:v>
              </c:pt>
              <c:pt idx="341">
                <c:v>43900</c:v>
              </c:pt>
              <c:pt idx="342">
                <c:v>43899</c:v>
              </c:pt>
              <c:pt idx="343">
                <c:v>43896</c:v>
              </c:pt>
              <c:pt idx="344">
                <c:v>43895</c:v>
              </c:pt>
              <c:pt idx="345">
                <c:v>43894</c:v>
              </c:pt>
              <c:pt idx="346">
                <c:v>43893</c:v>
              </c:pt>
              <c:pt idx="347">
                <c:v>43892</c:v>
              </c:pt>
              <c:pt idx="348">
                <c:v>43889</c:v>
              </c:pt>
              <c:pt idx="349">
                <c:v>43888</c:v>
              </c:pt>
              <c:pt idx="350">
                <c:v>43887</c:v>
              </c:pt>
              <c:pt idx="351">
                <c:v>43886</c:v>
              </c:pt>
              <c:pt idx="352">
                <c:v>43885</c:v>
              </c:pt>
              <c:pt idx="353">
                <c:v>43882</c:v>
              </c:pt>
              <c:pt idx="354">
                <c:v>43881</c:v>
              </c:pt>
              <c:pt idx="355">
                <c:v>43880</c:v>
              </c:pt>
              <c:pt idx="356">
                <c:v>43879</c:v>
              </c:pt>
              <c:pt idx="357">
                <c:v>43878</c:v>
              </c:pt>
              <c:pt idx="358">
                <c:v>43875</c:v>
              </c:pt>
              <c:pt idx="359">
                <c:v>43874</c:v>
              </c:pt>
              <c:pt idx="360">
                <c:v>43873</c:v>
              </c:pt>
              <c:pt idx="361">
                <c:v>43872</c:v>
              </c:pt>
              <c:pt idx="362">
                <c:v>43871</c:v>
              </c:pt>
              <c:pt idx="363">
                <c:v>43868</c:v>
              </c:pt>
              <c:pt idx="364">
                <c:v>43867</c:v>
              </c:pt>
              <c:pt idx="365">
                <c:v>43866</c:v>
              </c:pt>
              <c:pt idx="366">
                <c:v>43865</c:v>
              </c:pt>
              <c:pt idx="367">
                <c:v>43864</c:v>
              </c:pt>
              <c:pt idx="368">
                <c:v>43861</c:v>
              </c:pt>
              <c:pt idx="369">
                <c:v>43860</c:v>
              </c:pt>
              <c:pt idx="370">
                <c:v>43859</c:v>
              </c:pt>
              <c:pt idx="371">
                <c:v>43858</c:v>
              </c:pt>
              <c:pt idx="372">
                <c:v>43857</c:v>
              </c:pt>
              <c:pt idx="373">
                <c:v>43854</c:v>
              </c:pt>
              <c:pt idx="374">
                <c:v>43853</c:v>
              </c:pt>
              <c:pt idx="375">
                <c:v>43852</c:v>
              </c:pt>
              <c:pt idx="376">
                <c:v>43851</c:v>
              </c:pt>
              <c:pt idx="377">
                <c:v>43850</c:v>
              </c:pt>
              <c:pt idx="378">
                <c:v>43847</c:v>
              </c:pt>
              <c:pt idx="379">
                <c:v>43846</c:v>
              </c:pt>
              <c:pt idx="380">
                <c:v>43845</c:v>
              </c:pt>
              <c:pt idx="381">
                <c:v>43844</c:v>
              </c:pt>
              <c:pt idx="382">
                <c:v>43843</c:v>
              </c:pt>
              <c:pt idx="383">
                <c:v>43840</c:v>
              </c:pt>
              <c:pt idx="384">
                <c:v>43839</c:v>
              </c:pt>
              <c:pt idx="385">
                <c:v>43838</c:v>
              </c:pt>
              <c:pt idx="386">
                <c:v>43837</c:v>
              </c:pt>
              <c:pt idx="387">
                <c:v>43836</c:v>
              </c:pt>
              <c:pt idx="388">
                <c:v>43833</c:v>
              </c:pt>
              <c:pt idx="389">
                <c:v>43832</c:v>
              </c:pt>
              <c:pt idx="390">
                <c:v>43831</c:v>
              </c:pt>
              <c:pt idx="391">
                <c:v>43830</c:v>
              </c:pt>
              <c:pt idx="392">
                <c:v>43829</c:v>
              </c:pt>
              <c:pt idx="393">
                <c:v>43826</c:v>
              </c:pt>
              <c:pt idx="394">
                <c:v>43825</c:v>
              </c:pt>
              <c:pt idx="395">
                <c:v>43824</c:v>
              </c:pt>
              <c:pt idx="396">
                <c:v>43823</c:v>
              </c:pt>
              <c:pt idx="397">
                <c:v>43822</c:v>
              </c:pt>
              <c:pt idx="398">
                <c:v>43819</c:v>
              </c:pt>
              <c:pt idx="399">
                <c:v>43818</c:v>
              </c:pt>
              <c:pt idx="400">
                <c:v>43817</c:v>
              </c:pt>
              <c:pt idx="401">
                <c:v>43816</c:v>
              </c:pt>
              <c:pt idx="402">
                <c:v>43815</c:v>
              </c:pt>
              <c:pt idx="403">
                <c:v>43812</c:v>
              </c:pt>
              <c:pt idx="404">
                <c:v>43811</c:v>
              </c:pt>
              <c:pt idx="405">
                <c:v>43810</c:v>
              </c:pt>
              <c:pt idx="406">
                <c:v>43809</c:v>
              </c:pt>
              <c:pt idx="407">
                <c:v>43808</c:v>
              </c:pt>
              <c:pt idx="408">
                <c:v>43805</c:v>
              </c:pt>
              <c:pt idx="409">
                <c:v>43804</c:v>
              </c:pt>
              <c:pt idx="410">
                <c:v>43803</c:v>
              </c:pt>
              <c:pt idx="411">
                <c:v>43802</c:v>
              </c:pt>
              <c:pt idx="412">
                <c:v>43801</c:v>
              </c:pt>
              <c:pt idx="413">
                <c:v>43798</c:v>
              </c:pt>
              <c:pt idx="414">
                <c:v>43797</c:v>
              </c:pt>
              <c:pt idx="415">
                <c:v>43796</c:v>
              </c:pt>
              <c:pt idx="416">
                <c:v>43795</c:v>
              </c:pt>
              <c:pt idx="417">
                <c:v>43794</c:v>
              </c:pt>
              <c:pt idx="418">
                <c:v>43791</c:v>
              </c:pt>
              <c:pt idx="419">
                <c:v>43790</c:v>
              </c:pt>
              <c:pt idx="420">
                <c:v>43789</c:v>
              </c:pt>
              <c:pt idx="421">
                <c:v>43788</c:v>
              </c:pt>
              <c:pt idx="422">
                <c:v>43787</c:v>
              </c:pt>
              <c:pt idx="423">
                <c:v>43784</c:v>
              </c:pt>
              <c:pt idx="424">
                <c:v>43783</c:v>
              </c:pt>
              <c:pt idx="425">
                <c:v>43782</c:v>
              </c:pt>
              <c:pt idx="426">
                <c:v>43781</c:v>
              </c:pt>
              <c:pt idx="427">
                <c:v>43780</c:v>
              </c:pt>
              <c:pt idx="428">
                <c:v>43777</c:v>
              </c:pt>
              <c:pt idx="429">
                <c:v>43776</c:v>
              </c:pt>
              <c:pt idx="430">
                <c:v>43775</c:v>
              </c:pt>
              <c:pt idx="431">
                <c:v>43774</c:v>
              </c:pt>
              <c:pt idx="432">
                <c:v>43773</c:v>
              </c:pt>
              <c:pt idx="433">
                <c:v>43770</c:v>
              </c:pt>
              <c:pt idx="434">
                <c:v>43769</c:v>
              </c:pt>
              <c:pt idx="435">
                <c:v>43768</c:v>
              </c:pt>
              <c:pt idx="436">
                <c:v>43767</c:v>
              </c:pt>
              <c:pt idx="437">
                <c:v>43766</c:v>
              </c:pt>
              <c:pt idx="438">
                <c:v>43763</c:v>
              </c:pt>
              <c:pt idx="439">
                <c:v>43762</c:v>
              </c:pt>
              <c:pt idx="440">
                <c:v>43761</c:v>
              </c:pt>
              <c:pt idx="441">
                <c:v>43760</c:v>
              </c:pt>
              <c:pt idx="442">
                <c:v>43759</c:v>
              </c:pt>
              <c:pt idx="443">
                <c:v>43756</c:v>
              </c:pt>
              <c:pt idx="444">
                <c:v>43755</c:v>
              </c:pt>
              <c:pt idx="445">
                <c:v>43754</c:v>
              </c:pt>
              <c:pt idx="446">
                <c:v>43753</c:v>
              </c:pt>
              <c:pt idx="447">
                <c:v>43752</c:v>
              </c:pt>
              <c:pt idx="448">
                <c:v>43749</c:v>
              </c:pt>
              <c:pt idx="449">
                <c:v>43748</c:v>
              </c:pt>
              <c:pt idx="450">
                <c:v>43747</c:v>
              </c:pt>
              <c:pt idx="451">
                <c:v>43746</c:v>
              </c:pt>
              <c:pt idx="452">
                <c:v>43745</c:v>
              </c:pt>
              <c:pt idx="453">
                <c:v>43742</c:v>
              </c:pt>
              <c:pt idx="454">
                <c:v>43741</c:v>
              </c:pt>
              <c:pt idx="455">
                <c:v>43740</c:v>
              </c:pt>
              <c:pt idx="456">
                <c:v>43739</c:v>
              </c:pt>
              <c:pt idx="457">
                <c:v>43738</c:v>
              </c:pt>
              <c:pt idx="458">
                <c:v>43735</c:v>
              </c:pt>
              <c:pt idx="459">
                <c:v>43734</c:v>
              </c:pt>
              <c:pt idx="460">
                <c:v>43733</c:v>
              </c:pt>
              <c:pt idx="461">
                <c:v>43732</c:v>
              </c:pt>
              <c:pt idx="462">
                <c:v>43731</c:v>
              </c:pt>
              <c:pt idx="463">
                <c:v>43728</c:v>
              </c:pt>
              <c:pt idx="464">
                <c:v>43727</c:v>
              </c:pt>
              <c:pt idx="465">
                <c:v>43726</c:v>
              </c:pt>
              <c:pt idx="466">
                <c:v>43725</c:v>
              </c:pt>
              <c:pt idx="467">
                <c:v>43724</c:v>
              </c:pt>
              <c:pt idx="468">
                <c:v>43721</c:v>
              </c:pt>
              <c:pt idx="469">
                <c:v>43720</c:v>
              </c:pt>
              <c:pt idx="470">
                <c:v>43719</c:v>
              </c:pt>
              <c:pt idx="471">
                <c:v>43718</c:v>
              </c:pt>
              <c:pt idx="472">
                <c:v>43717</c:v>
              </c:pt>
              <c:pt idx="473">
                <c:v>43714</c:v>
              </c:pt>
              <c:pt idx="474">
                <c:v>43713</c:v>
              </c:pt>
              <c:pt idx="475">
                <c:v>43712</c:v>
              </c:pt>
              <c:pt idx="476">
                <c:v>43711</c:v>
              </c:pt>
              <c:pt idx="477">
                <c:v>43710</c:v>
              </c:pt>
              <c:pt idx="478">
                <c:v>43707</c:v>
              </c:pt>
              <c:pt idx="479">
                <c:v>43706</c:v>
              </c:pt>
              <c:pt idx="480">
                <c:v>43705</c:v>
              </c:pt>
              <c:pt idx="481">
                <c:v>43704</c:v>
              </c:pt>
              <c:pt idx="482">
                <c:v>43703</c:v>
              </c:pt>
              <c:pt idx="483">
                <c:v>43700</c:v>
              </c:pt>
              <c:pt idx="484">
                <c:v>43699</c:v>
              </c:pt>
              <c:pt idx="485">
                <c:v>43698</c:v>
              </c:pt>
              <c:pt idx="486">
                <c:v>43697</c:v>
              </c:pt>
              <c:pt idx="487">
                <c:v>43696</c:v>
              </c:pt>
              <c:pt idx="488">
                <c:v>43693</c:v>
              </c:pt>
              <c:pt idx="489">
                <c:v>43692</c:v>
              </c:pt>
              <c:pt idx="490">
                <c:v>43691</c:v>
              </c:pt>
              <c:pt idx="491">
                <c:v>43690</c:v>
              </c:pt>
              <c:pt idx="492">
                <c:v>43689</c:v>
              </c:pt>
              <c:pt idx="493">
                <c:v>43686</c:v>
              </c:pt>
              <c:pt idx="494">
                <c:v>43685</c:v>
              </c:pt>
              <c:pt idx="495">
                <c:v>43684</c:v>
              </c:pt>
              <c:pt idx="496">
                <c:v>43683</c:v>
              </c:pt>
              <c:pt idx="497">
                <c:v>43682</c:v>
              </c:pt>
              <c:pt idx="498">
                <c:v>43679</c:v>
              </c:pt>
              <c:pt idx="499">
                <c:v>43678</c:v>
              </c:pt>
              <c:pt idx="500">
                <c:v>43677</c:v>
              </c:pt>
              <c:pt idx="501">
                <c:v>43676</c:v>
              </c:pt>
              <c:pt idx="502">
                <c:v>43675</c:v>
              </c:pt>
              <c:pt idx="503">
                <c:v>43672</c:v>
              </c:pt>
              <c:pt idx="504">
                <c:v>43671</c:v>
              </c:pt>
              <c:pt idx="505">
                <c:v>43670</c:v>
              </c:pt>
              <c:pt idx="506">
                <c:v>43669</c:v>
              </c:pt>
              <c:pt idx="507">
                <c:v>43668</c:v>
              </c:pt>
              <c:pt idx="508">
                <c:v>43665</c:v>
              </c:pt>
              <c:pt idx="509">
                <c:v>43664</c:v>
              </c:pt>
              <c:pt idx="510">
                <c:v>43663</c:v>
              </c:pt>
              <c:pt idx="511">
                <c:v>43662</c:v>
              </c:pt>
              <c:pt idx="512">
                <c:v>43661</c:v>
              </c:pt>
              <c:pt idx="513">
                <c:v>43658</c:v>
              </c:pt>
              <c:pt idx="514">
                <c:v>43657</c:v>
              </c:pt>
              <c:pt idx="515">
                <c:v>43656</c:v>
              </c:pt>
              <c:pt idx="516">
                <c:v>43655</c:v>
              </c:pt>
              <c:pt idx="517">
                <c:v>43654</c:v>
              </c:pt>
              <c:pt idx="518">
                <c:v>43651</c:v>
              </c:pt>
              <c:pt idx="519">
                <c:v>43650</c:v>
              </c:pt>
              <c:pt idx="520">
                <c:v>43649</c:v>
              </c:pt>
              <c:pt idx="521">
                <c:v>43648</c:v>
              </c:pt>
              <c:pt idx="522">
                <c:v>43647</c:v>
              </c:pt>
              <c:pt idx="523">
                <c:v>43644</c:v>
              </c:pt>
              <c:pt idx="524">
                <c:v>43643</c:v>
              </c:pt>
              <c:pt idx="525">
                <c:v>43642</c:v>
              </c:pt>
              <c:pt idx="526">
                <c:v>43641</c:v>
              </c:pt>
              <c:pt idx="527">
                <c:v>43640</c:v>
              </c:pt>
              <c:pt idx="528">
                <c:v>43637</c:v>
              </c:pt>
              <c:pt idx="529">
                <c:v>43636</c:v>
              </c:pt>
              <c:pt idx="530">
                <c:v>43635</c:v>
              </c:pt>
              <c:pt idx="531">
                <c:v>43634</c:v>
              </c:pt>
              <c:pt idx="532">
                <c:v>43633</c:v>
              </c:pt>
              <c:pt idx="533">
                <c:v>43630</c:v>
              </c:pt>
              <c:pt idx="534">
                <c:v>43629</c:v>
              </c:pt>
              <c:pt idx="535">
                <c:v>43628</c:v>
              </c:pt>
              <c:pt idx="536">
                <c:v>43627</c:v>
              </c:pt>
              <c:pt idx="537">
                <c:v>43626</c:v>
              </c:pt>
              <c:pt idx="538">
                <c:v>43623</c:v>
              </c:pt>
              <c:pt idx="539">
                <c:v>43622</c:v>
              </c:pt>
              <c:pt idx="540">
                <c:v>43621</c:v>
              </c:pt>
              <c:pt idx="541">
                <c:v>43620</c:v>
              </c:pt>
              <c:pt idx="542">
                <c:v>43619</c:v>
              </c:pt>
              <c:pt idx="543">
                <c:v>43616</c:v>
              </c:pt>
              <c:pt idx="544">
                <c:v>43615</c:v>
              </c:pt>
              <c:pt idx="545">
                <c:v>43614</c:v>
              </c:pt>
              <c:pt idx="546">
                <c:v>43613</c:v>
              </c:pt>
              <c:pt idx="547">
                <c:v>43612</c:v>
              </c:pt>
              <c:pt idx="548">
                <c:v>43609</c:v>
              </c:pt>
              <c:pt idx="549">
                <c:v>43608</c:v>
              </c:pt>
              <c:pt idx="550">
                <c:v>43607</c:v>
              </c:pt>
              <c:pt idx="551">
                <c:v>43606</c:v>
              </c:pt>
              <c:pt idx="552">
                <c:v>43605</c:v>
              </c:pt>
              <c:pt idx="553">
                <c:v>43602</c:v>
              </c:pt>
              <c:pt idx="554">
                <c:v>43601</c:v>
              </c:pt>
              <c:pt idx="555">
                <c:v>43600</c:v>
              </c:pt>
              <c:pt idx="556">
                <c:v>43599</c:v>
              </c:pt>
              <c:pt idx="557">
                <c:v>43598</c:v>
              </c:pt>
              <c:pt idx="558">
                <c:v>43595</c:v>
              </c:pt>
              <c:pt idx="559">
                <c:v>43594</c:v>
              </c:pt>
              <c:pt idx="560">
                <c:v>43593</c:v>
              </c:pt>
              <c:pt idx="561">
                <c:v>43592</c:v>
              </c:pt>
              <c:pt idx="562">
                <c:v>43591</c:v>
              </c:pt>
              <c:pt idx="563">
                <c:v>43588</c:v>
              </c:pt>
              <c:pt idx="564">
                <c:v>43587</c:v>
              </c:pt>
              <c:pt idx="565">
                <c:v>43586</c:v>
              </c:pt>
              <c:pt idx="566">
                <c:v>43585</c:v>
              </c:pt>
              <c:pt idx="567">
                <c:v>43584</c:v>
              </c:pt>
              <c:pt idx="568">
                <c:v>43581</c:v>
              </c:pt>
              <c:pt idx="569">
                <c:v>43580</c:v>
              </c:pt>
              <c:pt idx="570">
                <c:v>43579</c:v>
              </c:pt>
              <c:pt idx="571">
                <c:v>43578</c:v>
              </c:pt>
              <c:pt idx="572">
                <c:v>43577</c:v>
              </c:pt>
              <c:pt idx="573">
                <c:v>43574</c:v>
              </c:pt>
              <c:pt idx="574">
                <c:v>43573</c:v>
              </c:pt>
              <c:pt idx="575">
                <c:v>43572</c:v>
              </c:pt>
              <c:pt idx="576">
                <c:v>43571</c:v>
              </c:pt>
              <c:pt idx="577">
                <c:v>43570</c:v>
              </c:pt>
              <c:pt idx="578">
                <c:v>43567</c:v>
              </c:pt>
              <c:pt idx="579">
                <c:v>43566</c:v>
              </c:pt>
              <c:pt idx="580">
                <c:v>43565</c:v>
              </c:pt>
              <c:pt idx="581">
                <c:v>43564</c:v>
              </c:pt>
              <c:pt idx="582">
                <c:v>43563</c:v>
              </c:pt>
              <c:pt idx="583">
                <c:v>43560</c:v>
              </c:pt>
              <c:pt idx="584">
                <c:v>43559</c:v>
              </c:pt>
              <c:pt idx="585">
                <c:v>43558</c:v>
              </c:pt>
              <c:pt idx="586">
                <c:v>43557</c:v>
              </c:pt>
              <c:pt idx="587">
                <c:v>43556</c:v>
              </c:pt>
              <c:pt idx="588">
                <c:v>43553</c:v>
              </c:pt>
              <c:pt idx="589">
                <c:v>43552</c:v>
              </c:pt>
              <c:pt idx="590">
                <c:v>43551</c:v>
              </c:pt>
              <c:pt idx="591">
                <c:v>43550</c:v>
              </c:pt>
              <c:pt idx="592">
                <c:v>43549</c:v>
              </c:pt>
              <c:pt idx="593">
                <c:v>43546</c:v>
              </c:pt>
              <c:pt idx="594">
                <c:v>43545</c:v>
              </c:pt>
              <c:pt idx="595">
                <c:v>43544</c:v>
              </c:pt>
              <c:pt idx="596">
                <c:v>43543</c:v>
              </c:pt>
              <c:pt idx="597">
                <c:v>43542</c:v>
              </c:pt>
              <c:pt idx="598">
                <c:v>43539</c:v>
              </c:pt>
              <c:pt idx="599">
                <c:v>43538</c:v>
              </c:pt>
              <c:pt idx="600">
                <c:v>43537</c:v>
              </c:pt>
              <c:pt idx="601">
                <c:v>43536</c:v>
              </c:pt>
              <c:pt idx="602">
                <c:v>43535</c:v>
              </c:pt>
              <c:pt idx="603">
                <c:v>43532</c:v>
              </c:pt>
              <c:pt idx="604">
                <c:v>43531</c:v>
              </c:pt>
              <c:pt idx="605">
                <c:v>43530</c:v>
              </c:pt>
              <c:pt idx="606">
                <c:v>43529</c:v>
              </c:pt>
              <c:pt idx="607">
                <c:v>43528</c:v>
              </c:pt>
              <c:pt idx="608">
                <c:v>43525</c:v>
              </c:pt>
              <c:pt idx="609">
                <c:v>43524</c:v>
              </c:pt>
              <c:pt idx="610">
                <c:v>43523</c:v>
              </c:pt>
              <c:pt idx="611">
                <c:v>43522</c:v>
              </c:pt>
              <c:pt idx="612">
                <c:v>43521</c:v>
              </c:pt>
              <c:pt idx="613">
                <c:v>43518</c:v>
              </c:pt>
              <c:pt idx="614">
                <c:v>43517</c:v>
              </c:pt>
              <c:pt idx="615">
                <c:v>43516</c:v>
              </c:pt>
              <c:pt idx="616">
                <c:v>43515</c:v>
              </c:pt>
              <c:pt idx="617">
                <c:v>43514</c:v>
              </c:pt>
              <c:pt idx="618">
                <c:v>43511</c:v>
              </c:pt>
              <c:pt idx="619">
                <c:v>43510</c:v>
              </c:pt>
              <c:pt idx="620">
                <c:v>43509</c:v>
              </c:pt>
              <c:pt idx="621">
                <c:v>43508</c:v>
              </c:pt>
              <c:pt idx="622">
                <c:v>43507</c:v>
              </c:pt>
              <c:pt idx="623">
                <c:v>43504</c:v>
              </c:pt>
              <c:pt idx="624">
                <c:v>43503</c:v>
              </c:pt>
              <c:pt idx="625">
                <c:v>43502</c:v>
              </c:pt>
              <c:pt idx="626">
                <c:v>43501</c:v>
              </c:pt>
              <c:pt idx="627">
                <c:v>43500</c:v>
              </c:pt>
              <c:pt idx="628">
                <c:v>43497</c:v>
              </c:pt>
              <c:pt idx="629">
                <c:v>43496</c:v>
              </c:pt>
              <c:pt idx="630">
                <c:v>43495</c:v>
              </c:pt>
              <c:pt idx="631">
                <c:v>43494</c:v>
              </c:pt>
              <c:pt idx="632">
                <c:v>43493</c:v>
              </c:pt>
              <c:pt idx="633">
                <c:v>43490</c:v>
              </c:pt>
              <c:pt idx="634">
                <c:v>43489</c:v>
              </c:pt>
              <c:pt idx="635">
                <c:v>43488</c:v>
              </c:pt>
              <c:pt idx="636">
                <c:v>43487</c:v>
              </c:pt>
              <c:pt idx="637">
                <c:v>43486</c:v>
              </c:pt>
              <c:pt idx="638">
                <c:v>43483</c:v>
              </c:pt>
              <c:pt idx="639">
                <c:v>43482</c:v>
              </c:pt>
              <c:pt idx="640">
                <c:v>43481</c:v>
              </c:pt>
              <c:pt idx="641">
                <c:v>43480</c:v>
              </c:pt>
              <c:pt idx="642">
                <c:v>43479</c:v>
              </c:pt>
              <c:pt idx="643">
                <c:v>43476</c:v>
              </c:pt>
              <c:pt idx="644">
                <c:v>43475</c:v>
              </c:pt>
              <c:pt idx="645">
                <c:v>43474</c:v>
              </c:pt>
              <c:pt idx="646">
                <c:v>43473</c:v>
              </c:pt>
              <c:pt idx="647">
                <c:v>43472</c:v>
              </c:pt>
              <c:pt idx="648">
                <c:v>43469</c:v>
              </c:pt>
              <c:pt idx="649">
                <c:v>43468</c:v>
              </c:pt>
              <c:pt idx="650">
                <c:v>43467</c:v>
              </c:pt>
              <c:pt idx="651">
                <c:v>43466</c:v>
              </c:pt>
              <c:pt idx="652">
                <c:v>43465</c:v>
              </c:pt>
              <c:pt idx="653">
                <c:v>43462</c:v>
              </c:pt>
              <c:pt idx="654">
                <c:v>43461</c:v>
              </c:pt>
              <c:pt idx="655">
                <c:v>43460</c:v>
              </c:pt>
              <c:pt idx="656">
                <c:v>43459</c:v>
              </c:pt>
              <c:pt idx="657">
                <c:v>43458</c:v>
              </c:pt>
              <c:pt idx="658">
                <c:v>43455</c:v>
              </c:pt>
              <c:pt idx="659">
                <c:v>43454</c:v>
              </c:pt>
              <c:pt idx="660">
                <c:v>43453</c:v>
              </c:pt>
              <c:pt idx="661">
                <c:v>43452</c:v>
              </c:pt>
              <c:pt idx="662">
                <c:v>43451</c:v>
              </c:pt>
              <c:pt idx="663">
                <c:v>43448</c:v>
              </c:pt>
              <c:pt idx="664">
                <c:v>43447</c:v>
              </c:pt>
              <c:pt idx="665">
                <c:v>43446</c:v>
              </c:pt>
              <c:pt idx="666">
                <c:v>43445</c:v>
              </c:pt>
              <c:pt idx="667">
                <c:v>43444</c:v>
              </c:pt>
              <c:pt idx="668">
                <c:v>43441</c:v>
              </c:pt>
              <c:pt idx="669">
                <c:v>43440</c:v>
              </c:pt>
              <c:pt idx="670">
                <c:v>43439</c:v>
              </c:pt>
              <c:pt idx="671">
                <c:v>43438</c:v>
              </c:pt>
              <c:pt idx="672">
                <c:v>43437</c:v>
              </c:pt>
              <c:pt idx="673">
                <c:v>43434</c:v>
              </c:pt>
              <c:pt idx="674">
                <c:v>43433</c:v>
              </c:pt>
              <c:pt idx="675">
                <c:v>43432</c:v>
              </c:pt>
              <c:pt idx="676">
                <c:v>43431</c:v>
              </c:pt>
              <c:pt idx="677">
                <c:v>43430</c:v>
              </c:pt>
              <c:pt idx="678">
                <c:v>43427</c:v>
              </c:pt>
              <c:pt idx="679">
                <c:v>43426</c:v>
              </c:pt>
              <c:pt idx="680">
                <c:v>43425</c:v>
              </c:pt>
              <c:pt idx="681">
                <c:v>43424</c:v>
              </c:pt>
              <c:pt idx="682">
                <c:v>43423</c:v>
              </c:pt>
              <c:pt idx="683">
                <c:v>43420</c:v>
              </c:pt>
              <c:pt idx="684">
                <c:v>43419</c:v>
              </c:pt>
              <c:pt idx="685">
                <c:v>43418</c:v>
              </c:pt>
              <c:pt idx="686">
                <c:v>43417</c:v>
              </c:pt>
              <c:pt idx="687">
                <c:v>43416</c:v>
              </c:pt>
              <c:pt idx="688">
                <c:v>43413</c:v>
              </c:pt>
              <c:pt idx="689">
                <c:v>43412</c:v>
              </c:pt>
              <c:pt idx="690">
                <c:v>43411</c:v>
              </c:pt>
              <c:pt idx="691">
                <c:v>43410</c:v>
              </c:pt>
              <c:pt idx="692">
                <c:v>43409</c:v>
              </c:pt>
              <c:pt idx="693">
                <c:v>43406</c:v>
              </c:pt>
              <c:pt idx="694">
                <c:v>43405</c:v>
              </c:pt>
              <c:pt idx="695">
                <c:v>43404</c:v>
              </c:pt>
              <c:pt idx="696">
                <c:v>43403</c:v>
              </c:pt>
              <c:pt idx="697">
                <c:v>43402</c:v>
              </c:pt>
              <c:pt idx="698">
                <c:v>43399</c:v>
              </c:pt>
              <c:pt idx="699">
                <c:v>43398</c:v>
              </c:pt>
              <c:pt idx="700">
                <c:v>43397</c:v>
              </c:pt>
              <c:pt idx="701">
                <c:v>43396</c:v>
              </c:pt>
              <c:pt idx="702">
                <c:v>43395</c:v>
              </c:pt>
              <c:pt idx="703">
                <c:v>43392</c:v>
              </c:pt>
              <c:pt idx="704">
                <c:v>43391</c:v>
              </c:pt>
              <c:pt idx="705">
                <c:v>43390</c:v>
              </c:pt>
              <c:pt idx="706">
                <c:v>43389</c:v>
              </c:pt>
              <c:pt idx="707">
                <c:v>43388</c:v>
              </c:pt>
              <c:pt idx="708">
                <c:v>43385</c:v>
              </c:pt>
              <c:pt idx="709">
                <c:v>43384</c:v>
              </c:pt>
              <c:pt idx="710">
                <c:v>43383</c:v>
              </c:pt>
              <c:pt idx="711">
                <c:v>43382</c:v>
              </c:pt>
              <c:pt idx="712">
                <c:v>43381</c:v>
              </c:pt>
              <c:pt idx="713">
                <c:v>43378</c:v>
              </c:pt>
              <c:pt idx="714">
                <c:v>43377</c:v>
              </c:pt>
              <c:pt idx="715">
                <c:v>43376</c:v>
              </c:pt>
              <c:pt idx="716">
                <c:v>43375</c:v>
              </c:pt>
              <c:pt idx="717">
                <c:v>43374</c:v>
              </c:pt>
              <c:pt idx="718">
                <c:v>43371</c:v>
              </c:pt>
              <c:pt idx="719">
                <c:v>43370</c:v>
              </c:pt>
              <c:pt idx="720">
                <c:v>43369</c:v>
              </c:pt>
              <c:pt idx="721">
                <c:v>43368</c:v>
              </c:pt>
              <c:pt idx="722">
                <c:v>43367</c:v>
              </c:pt>
              <c:pt idx="723">
                <c:v>43364</c:v>
              </c:pt>
              <c:pt idx="724">
                <c:v>43363</c:v>
              </c:pt>
              <c:pt idx="725">
                <c:v>43362</c:v>
              </c:pt>
              <c:pt idx="726">
                <c:v>43361</c:v>
              </c:pt>
              <c:pt idx="727">
                <c:v>43360</c:v>
              </c:pt>
              <c:pt idx="728">
                <c:v>43357</c:v>
              </c:pt>
              <c:pt idx="729">
                <c:v>43356</c:v>
              </c:pt>
              <c:pt idx="730">
                <c:v>43355</c:v>
              </c:pt>
              <c:pt idx="731">
                <c:v>43354</c:v>
              </c:pt>
              <c:pt idx="732">
                <c:v>43353</c:v>
              </c:pt>
              <c:pt idx="733">
                <c:v>43350</c:v>
              </c:pt>
              <c:pt idx="734">
                <c:v>43349</c:v>
              </c:pt>
              <c:pt idx="735">
                <c:v>43348</c:v>
              </c:pt>
              <c:pt idx="736">
                <c:v>43347</c:v>
              </c:pt>
              <c:pt idx="737">
                <c:v>43346</c:v>
              </c:pt>
              <c:pt idx="738">
                <c:v>43343</c:v>
              </c:pt>
              <c:pt idx="739">
                <c:v>43342</c:v>
              </c:pt>
              <c:pt idx="740">
                <c:v>43341</c:v>
              </c:pt>
              <c:pt idx="741">
                <c:v>43340</c:v>
              </c:pt>
              <c:pt idx="742">
                <c:v>43339</c:v>
              </c:pt>
              <c:pt idx="743">
                <c:v>43336</c:v>
              </c:pt>
              <c:pt idx="744">
                <c:v>43335</c:v>
              </c:pt>
              <c:pt idx="745">
                <c:v>43334</c:v>
              </c:pt>
              <c:pt idx="746">
                <c:v>43333</c:v>
              </c:pt>
              <c:pt idx="747">
                <c:v>43332</c:v>
              </c:pt>
              <c:pt idx="748">
                <c:v>43329</c:v>
              </c:pt>
              <c:pt idx="749">
                <c:v>43328</c:v>
              </c:pt>
              <c:pt idx="750">
                <c:v>43327</c:v>
              </c:pt>
              <c:pt idx="751">
                <c:v>43326</c:v>
              </c:pt>
              <c:pt idx="752">
                <c:v>43325</c:v>
              </c:pt>
              <c:pt idx="753">
                <c:v>43322</c:v>
              </c:pt>
              <c:pt idx="754">
                <c:v>43321</c:v>
              </c:pt>
              <c:pt idx="755">
                <c:v>43320</c:v>
              </c:pt>
              <c:pt idx="756">
                <c:v>43319</c:v>
              </c:pt>
              <c:pt idx="757">
                <c:v>43318</c:v>
              </c:pt>
              <c:pt idx="758">
                <c:v>43315</c:v>
              </c:pt>
              <c:pt idx="759">
                <c:v>43314</c:v>
              </c:pt>
              <c:pt idx="760">
                <c:v>43313</c:v>
              </c:pt>
              <c:pt idx="761">
                <c:v>43312</c:v>
              </c:pt>
              <c:pt idx="762">
                <c:v>43311</c:v>
              </c:pt>
              <c:pt idx="763">
                <c:v>43308</c:v>
              </c:pt>
              <c:pt idx="764">
                <c:v>43307</c:v>
              </c:pt>
              <c:pt idx="765">
                <c:v>43306</c:v>
              </c:pt>
              <c:pt idx="766">
                <c:v>43305</c:v>
              </c:pt>
              <c:pt idx="767">
                <c:v>43304</c:v>
              </c:pt>
              <c:pt idx="768">
                <c:v>43301</c:v>
              </c:pt>
              <c:pt idx="769">
                <c:v>43300</c:v>
              </c:pt>
              <c:pt idx="770">
                <c:v>43299</c:v>
              </c:pt>
              <c:pt idx="771">
                <c:v>43298</c:v>
              </c:pt>
              <c:pt idx="772">
                <c:v>43297</c:v>
              </c:pt>
              <c:pt idx="773">
                <c:v>43294</c:v>
              </c:pt>
              <c:pt idx="774">
                <c:v>43293</c:v>
              </c:pt>
              <c:pt idx="775">
                <c:v>43292</c:v>
              </c:pt>
              <c:pt idx="776">
                <c:v>43291</c:v>
              </c:pt>
              <c:pt idx="777">
                <c:v>43290</c:v>
              </c:pt>
              <c:pt idx="778">
                <c:v>43287</c:v>
              </c:pt>
              <c:pt idx="779">
                <c:v>43286</c:v>
              </c:pt>
              <c:pt idx="780">
                <c:v>43285</c:v>
              </c:pt>
              <c:pt idx="781">
                <c:v>43284</c:v>
              </c:pt>
              <c:pt idx="782">
                <c:v>43283</c:v>
              </c:pt>
              <c:pt idx="783">
                <c:v>43280</c:v>
              </c:pt>
              <c:pt idx="784">
                <c:v>43279</c:v>
              </c:pt>
              <c:pt idx="785">
                <c:v>43278</c:v>
              </c:pt>
              <c:pt idx="786">
                <c:v>43277</c:v>
              </c:pt>
              <c:pt idx="787">
                <c:v>43276</c:v>
              </c:pt>
              <c:pt idx="788">
                <c:v>43273</c:v>
              </c:pt>
              <c:pt idx="789">
                <c:v>43272</c:v>
              </c:pt>
              <c:pt idx="790">
                <c:v>43271</c:v>
              </c:pt>
              <c:pt idx="791">
                <c:v>43270</c:v>
              </c:pt>
              <c:pt idx="792">
                <c:v>43269</c:v>
              </c:pt>
              <c:pt idx="793">
                <c:v>43266</c:v>
              </c:pt>
              <c:pt idx="794">
                <c:v>43265</c:v>
              </c:pt>
              <c:pt idx="795">
                <c:v>43264</c:v>
              </c:pt>
              <c:pt idx="796">
                <c:v>43263</c:v>
              </c:pt>
              <c:pt idx="797">
                <c:v>43262</c:v>
              </c:pt>
              <c:pt idx="798">
                <c:v>43259</c:v>
              </c:pt>
              <c:pt idx="799">
                <c:v>43258</c:v>
              </c:pt>
              <c:pt idx="800">
                <c:v>43257</c:v>
              </c:pt>
              <c:pt idx="801">
                <c:v>43256</c:v>
              </c:pt>
              <c:pt idx="802">
                <c:v>43255</c:v>
              </c:pt>
              <c:pt idx="803">
                <c:v>43252</c:v>
              </c:pt>
              <c:pt idx="804">
                <c:v>43251</c:v>
              </c:pt>
              <c:pt idx="805">
                <c:v>43250</c:v>
              </c:pt>
              <c:pt idx="806">
                <c:v>43249</c:v>
              </c:pt>
              <c:pt idx="807">
                <c:v>43248</c:v>
              </c:pt>
              <c:pt idx="808">
                <c:v>43245</c:v>
              </c:pt>
              <c:pt idx="809">
                <c:v>43244</c:v>
              </c:pt>
              <c:pt idx="810">
                <c:v>43243</c:v>
              </c:pt>
              <c:pt idx="811">
                <c:v>43242</c:v>
              </c:pt>
              <c:pt idx="812">
                <c:v>43241</c:v>
              </c:pt>
              <c:pt idx="813">
                <c:v>43238</c:v>
              </c:pt>
              <c:pt idx="814">
                <c:v>43237</c:v>
              </c:pt>
              <c:pt idx="815">
                <c:v>43236</c:v>
              </c:pt>
              <c:pt idx="816">
                <c:v>43235</c:v>
              </c:pt>
              <c:pt idx="817">
                <c:v>43234</c:v>
              </c:pt>
              <c:pt idx="818">
                <c:v>43231</c:v>
              </c:pt>
              <c:pt idx="819">
                <c:v>43230</c:v>
              </c:pt>
              <c:pt idx="820">
                <c:v>43229</c:v>
              </c:pt>
              <c:pt idx="821">
                <c:v>43228</c:v>
              </c:pt>
              <c:pt idx="822">
                <c:v>43227</c:v>
              </c:pt>
              <c:pt idx="823">
                <c:v>43224</c:v>
              </c:pt>
              <c:pt idx="824">
                <c:v>43223</c:v>
              </c:pt>
              <c:pt idx="825">
                <c:v>43222</c:v>
              </c:pt>
              <c:pt idx="826">
                <c:v>43221</c:v>
              </c:pt>
              <c:pt idx="827">
                <c:v>43220</c:v>
              </c:pt>
              <c:pt idx="828">
                <c:v>43217</c:v>
              </c:pt>
              <c:pt idx="829">
                <c:v>43216</c:v>
              </c:pt>
              <c:pt idx="830">
                <c:v>43215</c:v>
              </c:pt>
              <c:pt idx="831">
                <c:v>43214</c:v>
              </c:pt>
              <c:pt idx="832">
                <c:v>43213</c:v>
              </c:pt>
              <c:pt idx="833">
                <c:v>43210</c:v>
              </c:pt>
              <c:pt idx="834">
                <c:v>43209</c:v>
              </c:pt>
              <c:pt idx="835">
                <c:v>43208</c:v>
              </c:pt>
              <c:pt idx="836">
                <c:v>43207</c:v>
              </c:pt>
              <c:pt idx="837">
                <c:v>43206</c:v>
              </c:pt>
              <c:pt idx="838">
                <c:v>43203</c:v>
              </c:pt>
              <c:pt idx="839">
                <c:v>43202</c:v>
              </c:pt>
              <c:pt idx="840">
                <c:v>43201</c:v>
              </c:pt>
              <c:pt idx="841">
                <c:v>43200</c:v>
              </c:pt>
              <c:pt idx="842">
                <c:v>43199</c:v>
              </c:pt>
              <c:pt idx="843">
                <c:v>43196</c:v>
              </c:pt>
              <c:pt idx="844">
                <c:v>43195</c:v>
              </c:pt>
              <c:pt idx="845">
                <c:v>43194</c:v>
              </c:pt>
              <c:pt idx="846">
                <c:v>43193</c:v>
              </c:pt>
              <c:pt idx="847">
                <c:v>43192</c:v>
              </c:pt>
              <c:pt idx="848">
                <c:v>43189</c:v>
              </c:pt>
              <c:pt idx="849">
                <c:v>43188</c:v>
              </c:pt>
              <c:pt idx="850">
                <c:v>43187</c:v>
              </c:pt>
              <c:pt idx="851">
                <c:v>43186</c:v>
              </c:pt>
              <c:pt idx="852">
                <c:v>43185</c:v>
              </c:pt>
              <c:pt idx="853">
                <c:v>43182</c:v>
              </c:pt>
              <c:pt idx="854">
                <c:v>43181</c:v>
              </c:pt>
              <c:pt idx="855">
                <c:v>43180</c:v>
              </c:pt>
              <c:pt idx="856">
                <c:v>43179</c:v>
              </c:pt>
              <c:pt idx="857">
                <c:v>43178</c:v>
              </c:pt>
              <c:pt idx="858">
                <c:v>43175</c:v>
              </c:pt>
              <c:pt idx="859">
                <c:v>43174</c:v>
              </c:pt>
              <c:pt idx="860">
                <c:v>43173</c:v>
              </c:pt>
              <c:pt idx="861">
                <c:v>43172</c:v>
              </c:pt>
              <c:pt idx="862">
                <c:v>43171</c:v>
              </c:pt>
              <c:pt idx="863">
                <c:v>43168</c:v>
              </c:pt>
              <c:pt idx="864">
                <c:v>43167</c:v>
              </c:pt>
              <c:pt idx="865">
                <c:v>43166</c:v>
              </c:pt>
              <c:pt idx="866">
                <c:v>43165</c:v>
              </c:pt>
              <c:pt idx="867">
                <c:v>43164</c:v>
              </c:pt>
              <c:pt idx="868">
                <c:v>43161</c:v>
              </c:pt>
              <c:pt idx="869">
                <c:v>43160</c:v>
              </c:pt>
              <c:pt idx="870">
                <c:v>43159</c:v>
              </c:pt>
              <c:pt idx="871">
                <c:v>43158</c:v>
              </c:pt>
              <c:pt idx="872">
                <c:v>43157</c:v>
              </c:pt>
              <c:pt idx="873">
                <c:v>43154</c:v>
              </c:pt>
              <c:pt idx="874">
                <c:v>43153</c:v>
              </c:pt>
              <c:pt idx="875">
                <c:v>43152</c:v>
              </c:pt>
              <c:pt idx="876">
                <c:v>43151</c:v>
              </c:pt>
              <c:pt idx="877">
                <c:v>43150</c:v>
              </c:pt>
              <c:pt idx="878">
                <c:v>43147</c:v>
              </c:pt>
              <c:pt idx="879">
                <c:v>43146</c:v>
              </c:pt>
              <c:pt idx="880">
                <c:v>43145</c:v>
              </c:pt>
              <c:pt idx="881">
                <c:v>43144</c:v>
              </c:pt>
              <c:pt idx="882">
                <c:v>43143</c:v>
              </c:pt>
              <c:pt idx="883">
                <c:v>43140</c:v>
              </c:pt>
              <c:pt idx="884">
                <c:v>43139</c:v>
              </c:pt>
              <c:pt idx="885">
                <c:v>43138</c:v>
              </c:pt>
              <c:pt idx="886">
                <c:v>43137</c:v>
              </c:pt>
              <c:pt idx="887">
                <c:v>43136</c:v>
              </c:pt>
              <c:pt idx="888">
                <c:v>43133</c:v>
              </c:pt>
              <c:pt idx="889">
                <c:v>43132</c:v>
              </c:pt>
              <c:pt idx="890">
                <c:v>43131</c:v>
              </c:pt>
              <c:pt idx="891">
                <c:v>43130</c:v>
              </c:pt>
              <c:pt idx="892">
                <c:v>43129</c:v>
              </c:pt>
              <c:pt idx="893">
                <c:v>43126</c:v>
              </c:pt>
              <c:pt idx="894">
                <c:v>43125</c:v>
              </c:pt>
              <c:pt idx="895">
                <c:v>43124</c:v>
              </c:pt>
              <c:pt idx="896">
                <c:v>43123</c:v>
              </c:pt>
              <c:pt idx="897">
                <c:v>43122</c:v>
              </c:pt>
              <c:pt idx="898">
                <c:v>43119</c:v>
              </c:pt>
              <c:pt idx="899">
                <c:v>43118</c:v>
              </c:pt>
              <c:pt idx="900">
                <c:v>43117</c:v>
              </c:pt>
              <c:pt idx="901">
                <c:v>43116</c:v>
              </c:pt>
              <c:pt idx="902">
                <c:v>43115</c:v>
              </c:pt>
              <c:pt idx="903">
                <c:v>43112</c:v>
              </c:pt>
              <c:pt idx="904">
                <c:v>43111</c:v>
              </c:pt>
              <c:pt idx="905">
                <c:v>43110</c:v>
              </c:pt>
              <c:pt idx="906">
                <c:v>43109</c:v>
              </c:pt>
              <c:pt idx="907">
                <c:v>43108</c:v>
              </c:pt>
              <c:pt idx="908">
                <c:v>43105</c:v>
              </c:pt>
              <c:pt idx="909">
                <c:v>43104</c:v>
              </c:pt>
              <c:pt idx="910">
                <c:v>43103</c:v>
              </c:pt>
              <c:pt idx="911">
                <c:v>43102</c:v>
              </c:pt>
              <c:pt idx="912">
                <c:v>43101</c:v>
              </c:pt>
              <c:pt idx="913">
                <c:v>43098</c:v>
              </c:pt>
              <c:pt idx="914">
                <c:v>43097</c:v>
              </c:pt>
              <c:pt idx="915">
                <c:v>43096</c:v>
              </c:pt>
              <c:pt idx="916">
                <c:v>43095</c:v>
              </c:pt>
              <c:pt idx="917">
                <c:v>43094</c:v>
              </c:pt>
              <c:pt idx="918">
                <c:v>43091</c:v>
              </c:pt>
              <c:pt idx="919">
                <c:v>43090</c:v>
              </c:pt>
              <c:pt idx="920">
                <c:v>43089</c:v>
              </c:pt>
              <c:pt idx="921">
                <c:v>43088</c:v>
              </c:pt>
              <c:pt idx="922">
                <c:v>43087</c:v>
              </c:pt>
              <c:pt idx="923">
                <c:v>43084</c:v>
              </c:pt>
              <c:pt idx="924">
                <c:v>43083</c:v>
              </c:pt>
              <c:pt idx="925">
                <c:v>43082</c:v>
              </c:pt>
              <c:pt idx="926">
                <c:v>43081</c:v>
              </c:pt>
              <c:pt idx="927">
                <c:v>43080</c:v>
              </c:pt>
              <c:pt idx="928">
                <c:v>43077</c:v>
              </c:pt>
              <c:pt idx="929">
                <c:v>43076</c:v>
              </c:pt>
              <c:pt idx="930">
                <c:v>43075</c:v>
              </c:pt>
              <c:pt idx="931">
                <c:v>43074</c:v>
              </c:pt>
              <c:pt idx="932">
                <c:v>43073</c:v>
              </c:pt>
              <c:pt idx="933">
                <c:v>43070</c:v>
              </c:pt>
              <c:pt idx="934">
                <c:v>43069</c:v>
              </c:pt>
              <c:pt idx="935">
                <c:v>43068</c:v>
              </c:pt>
              <c:pt idx="936">
                <c:v>43067</c:v>
              </c:pt>
              <c:pt idx="937">
                <c:v>43066</c:v>
              </c:pt>
              <c:pt idx="938">
                <c:v>43063</c:v>
              </c:pt>
              <c:pt idx="939">
                <c:v>43062</c:v>
              </c:pt>
              <c:pt idx="940">
                <c:v>43061</c:v>
              </c:pt>
              <c:pt idx="941">
                <c:v>43060</c:v>
              </c:pt>
              <c:pt idx="942">
                <c:v>43059</c:v>
              </c:pt>
              <c:pt idx="943">
                <c:v>43056</c:v>
              </c:pt>
              <c:pt idx="944">
                <c:v>43055</c:v>
              </c:pt>
              <c:pt idx="945">
                <c:v>43054</c:v>
              </c:pt>
              <c:pt idx="946">
                <c:v>43053</c:v>
              </c:pt>
              <c:pt idx="947">
                <c:v>43052</c:v>
              </c:pt>
              <c:pt idx="948">
                <c:v>43049</c:v>
              </c:pt>
              <c:pt idx="949">
                <c:v>43048</c:v>
              </c:pt>
              <c:pt idx="950">
                <c:v>43047</c:v>
              </c:pt>
              <c:pt idx="951">
                <c:v>43046</c:v>
              </c:pt>
              <c:pt idx="952">
                <c:v>43045</c:v>
              </c:pt>
              <c:pt idx="953">
                <c:v>43042</c:v>
              </c:pt>
              <c:pt idx="954">
                <c:v>43041</c:v>
              </c:pt>
              <c:pt idx="955">
                <c:v>43040</c:v>
              </c:pt>
              <c:pt idx="956">
                <c:v>43039</c:v>
              </c:pt>
              <c:pt idx="957">
                <c:v>43038</c:v>
              </c:pt>
              <c:pt idx="958">
                <c:v>43035</c:v>
              </c:pt>
              <c:pt idx="959">
                <c:v>43034</c:v>
              </c:pt>
              <c:pt idx="960">
                <c:v>43033</c:v>
              </c:pt>
              <c:pt idx="961">
                <c:v>43032</c:v>
              </c:pt>
              <c:pt idx="962">
                <c:v>43031</c:v>
              </c:pt>
              <c:pt idx="963">
                <c:v>43028</c:v>
              </c:pt>
              <c:pt idx="964">
                <c:v>43027</c:v>
              </c:pt>
              <c:pt idx="965">
                <c:v>43026</c:v>
              </c:pt>
              <c:pt idx="966">
                <c:v>43025</c:v>
              </c:pt>
              <c:pt idx="967">
                <c:v>43024</c:v>
              </c:pt>
              <c:pt idx="968">
                <c:v>43021</c:v>
              </c:pt>
              <c:pt idx="969">
                <c:v>43020</c:v>
              </c:pt>
              <c:pt idx="970">
                <c:v>43019</c:v>
              </c:pt>
              <c:pt idx="971">
                <c:v>43018</c:v>
              </c:pt>
              <c:pt idx="972">
                <c:v>43017</c:v>
              </c:pt>
              <c:pt idx="973">
                <c:v>43014</c:v>
              </c:pt>
              <c:pt idx="974">
                <c:v>43013</c:v>
              </c:pt>
              <c:pt idx="975">
                <c:v>43012</c:v>
              </c:pt>
              <c:pt idx="976">
                <c:v>43011</c:v>
              </c:pt>
              <c:pt idx="977">
                <c:v>43010</c:v>
              </c:pt>
              <c:pt idx="978">
                <c:v>43007</c:v>
              </c:pt>
              <c:pt idx="979">
                <c:v>43006</c:v>
              </c:pt>
              <c:pt idx="980">
                <c:v>43005</c:v>
              </c:pt>
              <c:pt idx="981">
                <c:v>43004</c:v>
              </c:pt>
              <c:pt idx="982">
                <c:v>43003</c:v>
              </c:pt>
              <c:pt idx="983">
                <c:v>43000</c:v>
              </c:pt>
              <c:pt idx="984">
                <c:v>42999</c:v>
              </c:pt>
              <c:pt idx="985">
                <c:v>42998</c:v>
              </c:pt>
              <c:pt idx="986">
                <c:v>42997</c:v>
              </c:pt>
              <c:pt idx="987">
                <c:v>42996</c:v>
              </c:pt>
              <c:pt idx="988">
                <c:v>42993</c:v>
              </c:pt>
              <c:pt idx="989">
                <c:v>42992</c:v>
              </c:pt>
              <c:pt idx="990">
                <c:v>42991</c:v>
              </c:pt>
              <c:pt idx="991">
                <c:v>42990</c:v>
              </c:pt>
              <c:pt idx="992">
                <c:v>42989</c:v>
              </c:pt>
              <c:pt idx="993">
                <c:v>42986</c:v>
              </c:pt>
              <c:pt idx="994">
                <c:v>42985</c:v>
              </c:pt>
              <c:pt idx="995">
                <c:v>42984</c:v>
              </c:pt>
              <c:pt idx="996">
                <c:v>42983</c:v>
              </c:pt>
              <c:pt idx="997">
                <c:v>42982</c:v>
              </c:pt>
              <c:pt idx="998">
                <c:v>42979</c:v>
              </c:pt>
              <c:pt idx="999">
                <c:v>42978</c:v>
              </c:pt>
              <c:pt idx="1000">
                <c:v>42977</c:v>
              </c:pt>
              <c:pt idx="1001">
                <c:v>42976</c:v>
              </c:pt>
              <c:pt idx="1002">
                <c:v>42975</c:v>
              </c:pt>
              <c:pt idx="1003">
                <c:v>42972</c:v>
              </c:pt>
              <c:pt idx="1004">
                <c:v>42971</c:v>
              </c:pt>
              <c:pt idx="1005">
                <c:v>42970</c:v>
              </c:pt>
              <c:pt idx="1006">
                <c:v>42969</c:v>
              </c:pt>
              <c:pt idx="1007">
                <c:v>42968</c:v>
              </c:pt>
              <c:pt idx="1008">
                <c:v>42965</c:v>
              </c:pt>
              <c:pt idx="1009">
                <c:v>42964</c:v>
              </c:pt>
              <c:pt idx="1010">
                <c:v>42963</c:v>
              </c:pt>
              <c:pt idx="1011">
                <c:v>42962</c:v>
              </c:pt>
              <c:pt idx="1012">
                <c:v>42961</c:v>
              </c:pt>
              <c:pt idx="1013">
                <c:v>42958</c:v>
              </c:pt>
              <c:pt idx="1014">
                <c:v>42957</c:v>
              </c:pt>
              <c:pt idx="1015">
                <c:v>42956</c:v>
              </c:pt>
              <c:pt idx="1016">
                <c:v>42955</c:v>
              </c:pt>
              <c:pt idx="1017">
                <c:v>42954</c:v>
              </c:pt>
              <c:pt idx="1018">
                <c:v>42951</c:v>
              </c:pt>
              <c:pt idx="1019">
                <c:v>42950</c:v>
              </c:pt>
              <c:pt idx="1020">
                <c:v>42949</c:v>
              </c:pt>
              <c:pt idx="1021">
                <c:v>42948</c:v>
              </c:pt>
              <c:pt idx="1022">
                <c:v>42947</c:v>
              </c:pt>
              <c:pt idx="1023">
                <c:v>42944</c:v>
              </c:pt>
              <c:pt idx="1024">
                <c:v>42943</c:v>
              </c:pt>
              <c:pt idx="1025">
                <c:v>42942</c:v>
              </c:pt>
              <c:pt idx="1026">
                <c:v>42941</c:v>
              </c:pt>
              <c:pt idx="1027">
                <c:v>42940</c:v>
              </c:pt>
              <c:pt idx="1028">
                <c:v>42937</c:v>
              </c:pt>
              <c:pt idx="1029">
                <c:v>42936</c:v>
              </c:pt>
              <c:pt idx="1030">
                <c:v>42935</c:v>
              </c:pt>
              <c:pt idx="1031">
                <c:v>42934</c:v>
              </c:pt>
              <c:pt idx="1032">
                <c:v>42933</c:v>
              </c:pt>
              <c:pt idx="1033">
                <c:v>42930</c:v>
              </c:pt>
              <c:pt idx="1034">
                <c:v>42929</c:v>
              </c:pt>
              <c:pt idx="1035">
                <c:v>42928</c:v>
              </c:pt>
              <c:pt idx="1036">
                <c:v>42927</c:v>
              </c:pt>
              <c:pt idx="1037">
                <c:v>42926</c:v>
              </c:pt>
              <c:pt idx="1038">
                <c:v>42923</c:v>
              </c:pt>
              <c:pt idx="1039">
                <c:v>42922</c:v>
              </c:pt>
              <c:pt idx="1040">
                <c:v>42921</c:v>
              </c:pt>
              <c:pt idx="1041">
                <c:v>42920</c:v>
              </c:pt>
              <c:pt idx="1042">
                <c:v>42919</c:v>
              </c:pt>
              <c:pt idx="1043">
                <c:v>42916</c:v>
              </c:pt>
              <c:pt idx="1044">
                <c:v>42915</c:v>
              </c:pt>
              <c:pt idx="1045">
                <c:v>42914</c:v>
              </c:pt>
              <c:pt idx="1046">
                <c:v>42913</c:v>
              </c:pt>
              <c:pt idx="1047">
                <c:v>42912</c:v>
              </c:pt>
              <c:pt idx="1048">
                <c:v>42909</c:v>
              </c:pt>
              <c:pt idx="1049">
                <c:v>42908</c:v>
              </c:pt>
              <c:pt idx="1050">
                <c:v>42907</c:v>
              </c:pt>
              <c:pt idx="1051">
                <c:v>42906</c:v>
              </c:pt>
              <c:pt idx="1052">
                <c:v>42905</c:v>
              </c:pt>
              <c:pt idx="1053">
                <c:v>42902</c:v>
              </c:pt>
              <c:pt idx="1054">
                <c:v>42901</c:v>
              </c:pt>
              <c:pt idx="1055">
                <c:v>42900</c:v>
              </c:pt>
              <c:pt idx="1056">
                <c:v>42899</c:v>
              </c:pt>
              <c:pt idx="1057">
                <c:v>42898</c:v>
              </c:pt>
              <c:pt idx="1058">
                <c:v>42895</c:v>
              </c:pt>
              <c:pt idx="1059">
                <c:v>42894</c:v>
              </c:pt>
              <c:pt idx="1060">
                <c:v>42893</c:v>
              </c:pt>
              <c:pt idx="1061">
                <c:v>42892</c:v>
              </c:pt>
              <c:pt idx="1062">
                <c:v>42891</c:v>
              </c:pt>
              <c:pt idx="1063">
                <c:v>42888</c:v>
              </c:pt>
              <c:pt idx="1064">
                <c:v>42887</c:v>
              </c:pt>
              <c:pt idx="1065">
                <c:v>42886</c:v>
              </c:pt>
              <c:pt idx="1066">
                <c:v>42885</c:v>
              </c:pt>
              <c:pt idx="1067">
                <c:v>42884</c:v>
              </c:pt>
              <c:pt idx="1068">
                <c:v>42881</c:v>
              </c:pt>
              <c:pt idx="1069">
                <c:v>42880</c:v>
              </c:pt>
              <c:pt idx="1070">
                <c:v>42879</c:v>
              </c:pt>
              <c:pt idx="1071">
                <c:v>42878</c:v>
              </c:pt>
              <c:pt idx="1072">
                <c:v>42877</c:v>
              </c:pt>
              <c:pt idx="1073">
                <c:v>42874</c:v>
              </c:pt>
              <c:pt idx="1074">
                <c:v>42873</c:v>
              </c:pt>
              <c:pt idx="1075">
                <c:v>42872</c:v>
              </c:pt>
              <c:pt idx="1076">
                <c:v>42871</c:v>
              </c:pt>
              <c:pt idx="1077">
                <c:v>42870</c:v>
              </c:pt>
              <c:pt idx="1078">
                <c:v>42867</c:v>
              </c:pt>
              <c:pt idx="1079">
                <c:v>42866</c:v>
              </c:pt>
              <c:pt idx="1080">
                <c:v>42865</c:v>
              </c:pt>
              <c:pt idx="1081">
                <c:v>42864</c:v>
              </c:pt>
              <c:pt idx="1082">
                <c:v>42863</c:v>
              </c:pt>
              <c:pt idx="1083">
                <c:v>42860</c:v>
              </c:pt>
              <c:pt idx="1084">
                <c:v>42859</c:v>
              </c:pt>
              <c:pt idx="1085">
                <c:v>42858</c:v>
              </c:pt>
              <c:pt idx="1086">
                <c:v>42857</c:v>
              </c:pt>
              <c:pt idx="1087">
                <c:v>42856</c:v>
              </c:pt>
              <c:pt idx="1088">
                <c:v>42853</c:v>
              </c:pt>
              <c:pt idx="1089">
                <c:v>42852</c:v>
              </c:pt>
              <c:pt idx="1090">
                <c:v>42851</c:v>
              </c:pt>
              <c:pt idx="1091">
                <c:v>42850</c:v>
              </c:pt>
              <c:pt idx="1092">
                <c:v>42849</c:v>
              </c:pt>
              <c:pt idx="1093">
                <c:v>42846</c:v>
              </c:pt>
              <c:pt idx="1094">
                <c:v>42845</c:v>
              </c:pt>
              <c:pt idx="1095">
                <c:v>42844</c:v>
              </c:pt>
              <c:pt idx="1096">
                <c:v>42843</c:v>
              </c:pt>
              <c:pt idx="1097">
                <c:v>42842</c:v>
              </c:pt>
              <c:pt idx="1098">
                <c:v>42839</c:v>
              </c:pt>
              <c:pt idx="1099">
                <c:v>42838</c:v>
              </c:pt>
              <c:pt idx="1100">
                <c:v>42837</c:v>
              </c:pt>
              <c:pt idx="1101">
                <c:v>42836</c:v>
              </c:pt>
              <c:pt idx="1102">
                <c:v>42835</c:v>
              </c:pt>
              <c:pt idx="1103">
                <c:v>42832</c:v>
              </c:pt>
              <c:pt idx="1104">
                <c:v>42831</c:v>
              </c:pt>
              <c:pt idx="1105">
                <c:v>42830</c:v>
              </c:pt>
              <c:pt idx="1106">
                <c:v>42829</c:v>
              </c:pt>
              <c:pt idx="1107">
                <c:v>42828</c:v>
              </c:pt>
              <c:pt idx="1108">
                <c:v>42825</c:v>
              </c:pt>
              <c:pt idx="1109">
                <c:v>42824</c:v>
              </c:pt>
              <c:pt idx="1110">
                <c:v>42823</c:v>
              </c:pt>
              <c:pt idx="1111">
                <c:v>42822</c:v>
              </c:pt>
              <c:pt idx="1112">
                <c:v>42821</c:v>
              </c:pt>
              <c:pt idx="1113">
                <c:v>42818</c:v>
              </c:pt>
              <c:pt idx="1114">
                <c:v>42817</c:v>
              </c:pt>
              <c:pt idx="1115">
                <c:v>42816</c:v>
              </c:pt>
              <c:pt idx="1116">
                <c:v>42815</c:v>
              </c:pt>
              <c:pt idx="1117">
                <c:v>42814</c:v>
              </c:pt>
              <c:pt idx="1118">
                <c:v>42811</c:v>
              </c:pt>
              <c:pt idx="1119">
                <c:v>42810</c:v>
              </c:pt>
              <c:pt idx="1120">
                <c:v>42809</c:v>
              </c:pt>
              <c:pt idx="1121">
                <c:v>42808</c:v>
              </c:pt>
              <c:pt idx="1122">
                <c:v>42807</c:v>
              </c:pt>
              <c:pt idx="1123">
                <c:v>42804</c:v>
              </c:pt>
              <c:pt idx="1124">
                <c:v>42803</c:v>
              </c:pt>
              <c:pt idx="1125">
                <c:v>42802</c:v>
              </c:pt>
              <c:pt idx="1126">
                <c:v>42801</c:v>
              </c:pt>
              <c:pt idx="1127">
                <c:v>42800</c:v>
              </c:pt>
              <c:pt idx="1128">
                <c:v>42797</c:v>
              </c:pt>
              <c:pt idx="1129">
                <c:v>42796</c:v>
              </c:pt>
              <c:pt idx="1130">
                <c:v>42795</c:v>
              </c:pt>
              <c:pt idx="1131">
                <c:v>42794</c:v>
              </c:pt>
              <c:pt idx="1132">
                <c:v>42793</c:v>
              </c:pt>
              <c:pt idx="1133">
                <c:v>42790</c:v>
              </c:pt>
              <c:pt idx="1134">
                <c:v>42789</c:v>
              </c:pt>
              <c:pt idx="1135">
                <c:v>42788</c:v>
              </c:pt>
              <c:pt idx="1136">
                <c:v>42787</c:v>
              </c:pt>
              <c:pt idx="1137">
                <c:v>42786</c:v>
              </c:pt>
              <c:pt idx="1138">
                <c:v>42783</c:v>
              </c:pt>
              <c:pt idx="1139">
                <c:v>42782</c:v>
              </c:pt>
              <c:pt idx="1140">
                <c:v>42781</c:v>
              </c:pt>
              <c:pt idx="1141">
                <c:v>42780</c:v>
              </c:pt>
              <c:pt idx="1142">
                <c:v>42779</c:v>
              </c:pt>
              <c:pt idx="1143">
                <c:v>42776</c:v>
              </c:pt>
              <c:pt idx="1144">
                <c:v>42775</c:v>
              </c:pt>
              <c:pt idx="1145">
                <c:v>42774</c:v>
              </c:pt>
              <c:pt idx="1146">
                <c:v>42773</c:v>
              </c:pt>
              <c:pt idx="1147">
                <c:v>42772</c:v>
              </c:pt>
              <c:pt idx="1148">
                <c:v>42769</c:v>
              </c:pt>
              <c:pt idx="1149">
                <c:v>42768</c:v>
              </c:pt>
              <c:pt idx="1150">
                <c:v>42767</c:v>
              </c:pt>
              <c:pt idx="1151">
                <c:v>42766</c:v>
              </c:pt>
              <c:pt idx="1152">
                <c:v>42765</c:v>
              </c:pt>
              <c:pt idx="1153">
                <c:v>42762</c:v>
              </c:pt>
              <c:pt idx="1154">
                <c:v>42761</c:v>
              </c:pt>
              <c:pt idx="1155">
                <c:v>42760</c:v>
              </c:pt>
              <c:pt idx="1156">
                <c:v>42759</c:v>
              </c:pt>
              <c:pt idx="1157">
                <c:v>42758</c:v>
              </c:pt>
              <c:pt idx="1158">
                <c:v>42755</c:v>
              </c:pt>
              <c:pt idx="1159">
                <c:v>42754</c:v>
              </c:pt>
              <c:pt idx="1160">
                <c:v>42753</c:v>
              </c:pt>
              <c:pt idx="1161">
                <c:v>42752</c:v>
              </c:pt>
              <c:pt idx="1162">
                <c:v>42751</c:v>
              </c:pt>
              <c:pt idx="1163">
                <c:v>42748</c:v>
              </c:pt>
              <c:pt idx="1164">
                <c:v>42747</c:v>
              </c:pt>
              <c:pt idx="1165">
                <c:v>42746</c:v>
              </c:pt>
              <c:pt idx="1166">
                <c:v>42745</c:v>
              </c:pt>
              <c:pt idx="1167">
                <c:v>42744</c:v>
              </c:pt>
              <c:pt idx="1168">
                <c:v>42741</c:v>
              </c:pt>
              <c:pt idx="1169">
                <c:v>42740</c:v>
              </c:pt>
              <c:pt idx="1170">
                <c:v>42739</c:v>
              </c:pt>
              <c:pt idx="1171">
                <c:v>42738</c:v>
              </c:pt>
              <c:pt idx="1172">
                <c:v>42737</c:v>
              </c:pt>
              <c:pt idx="1173">
                <c:v>42734</c:v>
              </c:pt>
              <c:pt idx="1174">
                <c:v>42733</c:v>
              </c:pt>
              <c:pt idx="1175">
                <c:v>42732</c:v>
              </c:pt>
              <c:pt idx="1176">
                <c:v>42731</c:v>
              </c:pt>
              <c:pt idx="1177">
                <c:v>42730</c:v>
              </c:pt>
              <c:pt idx="1178">
                <c:v>42727</c:v>
              </c:pt>
              <c:pt idx="1179">
                <c:v>42726</c:v>
              </c:pt>
              <c:pt idx="1180">
                <c:v>42725</c:v>
              </c:pt>
              <c:pt idx="1181">
                <c:v>42724</c:v>
              </c:pt>
              <c:pt idx="1182">
                <c:v>42723</c:v>
              </c:pt>
              <c:pt idx="1183">
                <c:v>42720</c:v>
              </c:pt>
              <c:pt idx="1184">
                <c:v>42719</c:v>
              </c:pt>
              <c:pt idx="1185">
                <c:v>42718</c:v>
              </c:pt>
              <c:pt idx="1186">
                <c:v>42717</c:v>
              </c:pt>
              <c:pt idx="1187">
                <c:v>42716</c:v>
              </c:pt>
              <c:pt idx="1188">
                <c:v>42713</c:v>
              </c:pt>
              <c:pt idx="1189">
                <c:v>42712</c:v>
              </c:pt>
              <c:pt idx="1190">
                <c:v>42711</c:v>
              </c:pt>
              <c:pt idx="1191">
                <c:v>42710</c:v>
              </c:pt>
              <c:pt idx="1192">
                <c:v>42709</c:v>
              </c:pt>
              <c:pt idx="1193">
                <c:v>42706</c:v>
              </c:pt>
              <c:pt idx="1194">
                <c:v>42705</c:v>
              </c:pt>
              <c:pt idx="1195">
                <c:v>42704</c:v>
              </c:pt>
              <c:pt idx="1196">
                <c:v>42703</c:v>
              </c:pt>
              <c:pt idx="1197">
                <c:v>42702</c:v>
              </c:pt>
              <c:pt idx="1198">
                <c:v>42699</c:v>
              </c:pt>
              <c:pt idx="1199">
                <c:v>42698</c:v>
              </c:pt>
              <c:pt idx="1200">
                <c:v>42697</c:v>
              </c:pt>
              <c:pt idx="1201">
                <c:v>42696</c:v>
              </c:pt>
              <c:pt idx="1202">
                <c:v>42695</c:v>
              </c:pt>
              <c:pt idx="1203">
                <c:v>42692</c:v>
              </c:pt>
              <c:pt idx="1204">
                <c:v>42691</c:v>
              </c:pt>
              <c:pt idx="1205">
                <c:v>42690</c:v>
              </c:pt>
              <c:pt idx="1206">
                <c:v>42689</c:v>
              </c:pt>
              <c:pt idx="1207">
                <c:v>42688</c:v>
              </c:pt>
              <c:pt idx="1208">
                <c:v>42685</c:v>
              </c:pt>
              <c:pt idx="1209">
                <c:v>42684</c:v>
              </c:pt>
              <c:pt idx="1210">
                <c:v>42683</c:v>
              </c:pt>
              <c:pt idx="1211">
                <c:v>42682</c:v>
              </c:pt>
              <c:pt idx="1212">
                <c:v>42681</c:v>
              </c:pt>
              <c:pt idx="1213">
                <c:v>42678</c:v>
              </c:pt>
              <c:pt idx="1214">
                <c:v>42677</c:v>
              </c:pt>
              <c:pt idx="1215">
                <c:v>42676</c:v>
              </c:pt>
              <c:pt idx="1216">
                <c:v>42675</c:v>
              </c:pt>
              <c:pt idx="1217">
                <c:v>42674</c:v>
              </c:pt>
              <c:pt idx="1218">
                <c:v>42671</c:v>
              </c:pt>
              <c:pt idx="1219">
                <c:v>42670</c:v>
              </c:pt>
              <c:pt idx="1220">
                <c:v>42669</c:v>
              </c:pt>
              <c:pt idx="1221">
                <c:v>42668</c:v>
              </c:pt>
              <c:pt idx="1222">
                <c:v>42667</c:v>
              </c:pt>
              <c:pt idx="1223">
                <c:v>42664</c:v>
              </c:pt>
              <c:pt idx="1224">
                <c:v>42663</c:v>
              </c:pt>
              <c:pt idx="1225">
                <c:v>42662</c:v>
              </c:pt>
              <c:pt idx="1226">
                <c:v>42661</c:v>
              </c:pt>
              <c:pt idx="1227">
                <c:v>42660</c:v>
              </c:pt>
              <c:pt idx="1228">
                <c:v>42657</c:v>
              </c:pt>
              <c:pt idx="1229">
                <c:v>42656</c:v>
              </c:pt>
              <c:pt idx="1230">
                <c:v>42655</c:v>
              </c:pt>
              <c:pt idx="1231">
                <c:v>42654</c:v>
              </c:pt>
              <c:pt idx="1232">
                <c:v>42653</c:v>
              </c:pt>
              <c:pt idx="1233">
                <c:v>42650</c:v>
              </c:pt>
              <c:pt idx="1234">
                <c:v>42649</c:v>
              </c:pt>
              <c:pt idx="1235">
                <c:v>42648</c:v>
              </c:pt>
              <c:pt idx="1236">
                <c:v>42647</c:v>
              </c:pt>
              <c:pt idx="1237">
                <c:v>42646</c:v>
              </c:pt>
              <c:pt idx="1238">
                <c:v>42643</c:v>
              </c:pt>
              <c:pt idx="1239">
                <c:v>42642</c:v>
              </c:pt>
              <c:pt idx="1240">
                <c:v>42641</c:v>
              </c:pt>
              <c:pt idx="1241">
                <c:v>42640</c:v>
              </c:pt>
              <c:pt idx="1242">
                <c:v>42639</c:v>
              </c:pt>
              <c:pt idx="1243">
                <c:v>42636</c:v>
              </c:pt>
              <c:pt idx="1244">
                <c:v>42635</c:v>
              </c:pt>
              <c:pt idx="1245">
                <c:v>42634</c:v>
              </c:pt>
              <c:pt idx="1246">
                <c:v>42633</c:v>
              </c:pt>
              <c:pt idx="1247">
                <c:v>42632</c:v>
              </c:pt>
              <c:pt idx="1248">
                <c:v>42629</c:v>
              </c:pt>
              <c:pt idx="1249">
                <c:v>42628</c:v>
              </c:pt>
              <c:pt idx="1250">
                <c:v>42627</c:v>
              </c:pt>
              <c:pt idx="1251">
                <c:v>42626</c:v>
              </c:pt>
              <c:pt idx="1252">
                <c:v>42625</c:v>
              </c:pt>
              <c:pt idx="1253">
                <c:v>42622</c:v>
              </c:pt>
              <c:pt idx="1254">
                <c:v>42621</c:v>
              </c:pt>
              <c:pt idx="1255">
                <c:v>42620</c:v>
              </c:pt>
              <c:pt idx="1256">
                <c:v>42619</c:v>
              </c:pt>
              <c:pt idx="1257">
                <c:v>42618</c:v>
              </c:pt>
              <c:pt idx="1258">
                <c:v>42615</c:v>
              </c:pt>
              <c:pt idx="1259">
                <c:v>42614</c:v>
              </c:pt>
              <c:pt idx="1260">
                <c:v>42613</c:v>
              </c:pt>
              <c:pt idx="1261">
                <c:v>42612</c:v>
              </c:pt>
              <c:pt idx="1262">
                <c:v>42611</c:v>
              </c:pt>
              <c:pt idx="1263">
                <c:v>42608</c:v>
              </c:pt>
              <c:pt idx="1264">
                <c:v>42607</c:v>
              </c:pt>
              <c:pt idx="1265">
                <c:v>42606</c:v>
              </c:pt>
              <c:pt idx="1266">
                <c:v>42605</c:v>
              </c:pt>
              <c:pt idx="1267">
                <c:v>42604</c:v>
              </c:pt>
              <c:pt idx="1268">
                <c:v>42601</c:v>
              </c:pt>
              <c:pt idx="1269">
                <c:v>42600</c:v>
              </c:pt>
              <c:pt idx="1270">
                <c:v>42599</c:v>
              </c:pt>
              <c:pt idx="1271">
                <c:v>42598</c:v>
              </c:pt>
              <c:pt idx="1272">
                <c:v>42597</c:v>
              </c:pt>
              <c:pt idx="1273">
                <c:v>42594</c:v>
              </c:pt>
              <c:pt idx="1274">
                <c:v>42593</c:v>
              </c:pt>
              <c:pt idx="1275">
                <c:v>42592</c:v>
              </c:pt>
              <c:pt idx="1276">
                <c:v>42591</c:v>
              </c:pt>
              <c:pt idx="1277">
                <c:v>42590</c:v>
              </c:pt>
              <c:pt idx="1278">
                <c:v>42587</c:v>
              </c:pt>
              <c:pt idx="1279">
                <c:v>42586</c:v>
              </c:pt>
              <c:pt idx="1280">
                <c:v>42585</c:v>
              </c:pt>
              <c:pt idx="1281">
                <c:v>42584</c:v>
              </c:pt>
              <c:pt idx="1282">
                <c:v>42583</c:v>
              </c:pt>
              <c:pt idx="1283">
                <c:v>42580</c:v>
              </c:pt>
              <c:pt idx="1284">
                <c:v>42579</c:v>
              </c:pt>
              <c:pt idx="1285">
                <c:v>42578</c:v>
              </c:pt>
              <c:pt idx="1286">
                <c:v>42577</c:v>
              </c:pt>
              <c:pt idx="1287">
                <c:v>42576</c:v>
              </c:pt>
              <c:pt idx="1288">
                <c:v>42573</c:v>
              </c:pt>
              <c:pt idx="1289">
                <c:v>42572</c:v>
              </c:pt>
              <c:pt idx="1290">
                <c:v>42571</c:v>
              </c:pt>
              <c:pt idx="1291">
                <c:v>42570</c:v>
              </c:pt>
              <c:pt idx="1292">
                <c:v>42569</c:v>
              </c:pt>
              <c:pt idx="1293">
                <c:v>42566</c:v>
              </c:pt>
              <c:pt idx="1294">
                <c:v>42565</c:v>
              </c:pt>
              <c:pt idx="1295">
                <c:v>42564</c:v>
              </c:pt>
              <c:pt idx="1296">
                <c:v>42563</c:v>
              </c:pt>
              <c:pt idx="1297">
                <c:v>42562</c:v>
              </c:pt>
              <c:pt idx="1298">
                <c:v>42559</c:v>
              </c:pt>
              <c:pt idx="1299">
                <c:v>42558</c:v>
              </c:pt>
              <c:pt idx="1300">
                <c:v>42557</c:v>
              </c:pt>
              <c:pt idx="1301">
                <c:v>42556</c:v>
              </c:pt>
              <c:pt idx="1302">
                <c:v>42555</c:v>
              </c:pt>
              <c:pt idx="1303">
                <c:v>42552</c:v>
              </c:pt>
              <c:pt idx="1304">
                <c:v>42551</c:v>
              </c:pt>
              <c:pt idx="1305">
                <c:v>42550</c:v>
              </c:pt>
              <c:pt idx="1306">
                <c:v>42549</c:v>
              </c:pt>
              <c:pt idx="1307">
                <c:v>42548</c:v>
              </c:pt>
              <c:pt idx="1308">
                <c:v>42545</c:v>
              </c:pt>
              <c:pt idx="1309">
                <c:v>42544</c:v>
              </c:pt>
              <c:pt idx="1310">
                <c:v>42543</c:v>
              </c:pt>
              <c:pt idx="1311">
                <c:v>42542</c:v>
              </c:pt>
              <c:pt idx="1312">
                <c:v>42541</c:v>
              </c:pt>
              <c:pt idx="1313">
                <c:v>42538</c:v>
              </c:pt>
              <c:pt idx="1314">
                <c:v>42537</c:v>
              </c:pt>
              <c:pt idx="1315">
                <c:v>42536</c:v>
              </c:pt>
              <c:pt idx="1316">
                <c:v>42535</c:v>
              </c:pt>
              <c:pt idx="1317">
                <c:v>42534</c:v>
              </c:pt>
              <c:pt idx="1318">
                <c:v>42531</c:v>
              </c:pt>
              <c:pt idx="1319">
                <c:v>42530</c:v>
              </c:pt>
              <c:pt idx="1320">
                <c:v>42529</c:v>
              </c:pt>
              <c:pt idx="1321">
                <c:v>42528</c:v>
              </c:pt>
              <c:pt idx="1322">
                <c:v>42527</c:v>
              </c:pt>
              <c:pt idx="1323">
                <c:v>42524</c:v>
              </c:pt>
              <c:pt idx="1324">
                <c:v>42523</c:v>
              </c:pt>
              <c:pt idx="1325">
                <c:v>42522</c:v>
              </c:pt>
              <c:pt idx="1326">
                <c:v>42521</c:v>
              </c:pt>
              <c:pt idx="1327">
                <c:v>42520</c:v>
              </c:pt>
              <c:pt idx="1328">
                <c:v>42517</c:v>
              </c:pt>
              <c:pt idx="1329">
                <c:v>42516</c:v>
              </c:pt>
              <c:pt idx="1330">
                <c:v>42515</c:v>
              </c:pt>
              <c:pt idx="1331">
                <c:v>42514</c:v>
              </c:pt>
              <c:pt idx="1332">
                <c:v>42513</c:v>
              </c:pt>
              <c:pt idx="1333">
                <c:v>42510</c:v>
              </c:pt>
              <c:pt idx="1334">
                <c:v>42509</c:v>
              </c:pt>
              <c:pt idx="1335">
                <c:v>42508</c:v>
              </c:pt>
              <c:pt idx="1336">
                <c:v>42507</c:v>
              </c:pt>
              <c:pt idx="1337">
                <c:v>42506</c:v>
              </c:pt>
              <c:pt idx="1338">
                <c:v>42503</c:v>
              </c:pt>
              <c:pt idx="1339">
                <c:v>42502</c:v>
              </c:pt>
              <c:pt idx="1340">
                <c:v>42501</c:v>
              </c:pt>
              <c:pt idx="1341">
                <c:v>42500</c:v>
              </c:pt>
              <c:pt idx="1342">
                <c:v>42499</c:v>
              </c:pt>
              <c:pt idx="1343">
                <c:v>42496</c:v>
              </c:pt>
              <c:pt idx="1344">
                <c:v>42495</c:v>
              </c:pt>
              <c:pt idx="1345">
                <c:v>42494</c:v>
              </c:pt>
              <c:pt idx="1346">
                <c:v>42493</c:v>
              </c:pt>
              <c:pt idx="1347">
                <c:v>42492</c:v>
              </c:pt>
              <c:pt idx="1348">
                <c:v>42489</c:v>
              </c:pt>
              <c:pt idx="1349">
                <c:v>42488</c:v>
              </c:pt>
              <c:pt idx="1350">
                <c:v>42487</c:v>
              </c:pt>
              <c:pt idx="1351">
                <c:v>42486</c:v>
              </c:pt>
              <c:pt idx="1352">
                <c:v>42485</c:v>
              </c:pt>
              <c:pt idx="1353">
                <c:v>42482</c:v>
              </c:pt>
              <c:pt idx="1354">
                <c:v>42481</c:v>
              </c:pt>
              <c:pt idx="1355">
                <c:v>42480</c:v>
              </c:pt>
              <c:pt idx="1356">
                <c:v>42479</c:v>
              </c:pt>
              <c:pt idx="1357">
                <c:v>42478</c:v>
              </c:pt>
              <c:pt idx="1358">
                <c:v>42475</c:v>
              </c:pt>
              <c:pt idx="1359">
                <c:v>42474</c:v>
              </c:pt>
              <c:pt idx="1360">
                <c:v>42473</c:v>
              </c:pt>
              <c:pt idx="1361">
                <c:v>42472</c:v>
              </c:pt>
              <c:pt idx="1362">
                <c:v>42471</c:v>
              </c:pt>
              <c:pt idx="1363">
                <c:v>42468</c:v>
              </c:pt>
              <c:pt idx="1364">
                <c:v>42467</c:v>
              </c:pt>
              <c:pt idx="1365">
                <c:v>42466</c:v>
              </c:pt>
              <c:pt idx="1366">
                <c:v>42465</c:v>
              </c:pt>
              <c:pt idx="1367">
                <c:v>42464</c:v>
              </c:pt>
              <c:pt idx="1368">
                <c:v>42461</c:v>
              </c:pt>
              <c:pt idx="1369">
                <c:v>42460</c:v>
              </c:pt>
              <c:pt idx="1370">
                <c:v>42459</c:v>
              </c:pt>
              <c:pt idx="1371">
                <c:v>42458</c:v>
              </c:pt>
              <c:pt idx="1372">
                <c:v>42457</c:v>
              </c:pt>
              <c:pt idx="1373">
                <c:v>42454</c:v>
              </c:pt>
              <c:pt idx="1374">
                <c:v>42453</c:v>
              </c:pt>
              <c:pt idx="1375">
                <c:v>42452</c:v>
              </c:pt>
              <c:pt idx="1376">
                <c:v>42451</c:v>
              </c:pt>
              <c:pt idx="1377">
                <c:v>42450</c:v>
              </c:pt>
              <c:pt idx="1378">
                <c:v>42447</c:v>
              </c:pt>
              <c:pt idx="1379">
                <c:v>42446</c:v>
              </c:pt>
              <c:pt idx="1380">
                <c:v>42445</c:v>
              </c:pt>
              <c:pt idx="1381">
                <c:v>42444</c:v>
              </c:pt>
              <c:pt idx="1382">
                <c:v>42443</c:v>
              </c:pt>
              <c:pt idx="1383">
                <c:v>42440</c:v>
              </c:pt>
              <c:pt idx="1384">
                <c:v>42439</c:v>
              </c:pt>
              <c:pt idx="1385">
                <c:v>42438</c:v>
              </c:pt>
              <c:pt idx="1386">
                <c:v>42437</c:v>
              </c:pt>
              <c:pt idx="1387">
                <c:v>42436</c:v>
              </c:pt>
              <c:pt idx="1388">
                <c:v>42433</c:v>
              </c:pt>
              <c:pt idx="1389">
                <c:v>42432</c:v>
              </c:pt>
              <c:pt idx="1390">
                <c:v>42431</c:v>
              </c:pt>
              <c:pt idx="1391">
                <c:v>42430</c:v>
              </c:pt>
              <c:pt idx="1392">
                <c:v>42429</c:v>
              </c:pt>
              <c:pt idx="1393">
                <c:v>42426</c:v>
              </c:pt>
              <c:pt idx="1394">
                <c:v>42425</c:v>
              </c:pt>
              <c:pt idx="1395">
                <c:v>42424</c:v>
              </c:pt>
              <c:pt idx="1396">
                <c:v>42423</c:v>
              </c:pt>
              <c:pt idx="1397">
                <c:v>42422</c:v>
              </c:pt>
              <c:pt idx="1398">
                <c:v>42419</c:v>
              </c:pt>
              <c:pt idx="1399">
                <c:v>42418</c:v>
              </c:pt>
              <c:pt idx="1400">
                <c:v>42417</c:v>
              </c:pt>
              <c:pt idx="1401">
                <c:v>42416</c:v>
              </c:pt>
              <c:pt idx="1402">
                <c:v>42415</c:v>
              </c:pt>
              <c:pt idx="1403">
                <c:v>42412</c:v>
              </c:pt>
              <c:pt idx="1404">
                <c:v>42411</c:v>
              </c:pt>
              <c:pt idx="1405">
                <c:v>42410</c:v>
              </c:pt>
              <c:pt idx="1406">
                <c:v>42409</c:v>
              </c:pt>
              <c:pt idx="1407">
                <c:v>42408</c:v>
              </c:pt>
              <c:pt idx="1408">
                <c:v>42405</c:v>
              </c:pt>
              <c:pt idx="1409">
                <c:v>42404</c:v>
              </c:pt>
              <c:pt idx="1410">
                <c:v>42403</c:v>
              </c:pt>
              <c:pt idx="1411">
                <c:v>42402</c:v>
              </c:pt>
              <c:pt idx="1412">
                <c:v>42401</c:v>
              </c:pt>
              <c:pt idx="1413">
                <c:v>42398</c:v>
              </c:pt>
              <c:pt idx="1414">
                <c:v>42397</c:v>
              </c:pt>
              <c:pt idx="1415">
                <c:v>42396</c:v>
              </c:pt>
              <c:pt idx="1416">
                <c:v>42395</c:v>
              </c:pt>
              <c:pt idx="1417">
                <c:v>42394</c:v>
              </c:pt>
              <c:pt idx="1418">
                <c:v>42391</c:v>
              </c:pt>
              <c:pt idx="1419">
                <c:v>42390</c:v>
              </c:pt>
              <c:pt idx="1420">
                <c:v>42389</c:v>
              </c:pt>
              <c:pt idx="1421">
                <c:v>42388</c:v>
              </c:pt>
              <c:pt idx="1422">
                <c:v>42387</c:v>
              </c:pt>
              <c:pt idx="1423">
                <c:v>42384</c:v>
              </c:pt>
              <c:pt idx="1424">
                <c:v>42383</c:v>
              </c:pt>
              <c:pt idx="1425">
                <c:v>42382</c:v>
              </c:pt>
              <c:pt idx="1426">
                <c:v>42381</c:v>
              </c:pt>
              <c:pt idx="1427">
                <c:v>42380</c:v>
              </c:pt>
              <c:pt idx="1428">
                <c:v>42377</c:v>
              </c:pt>
              <c:pt idx="1429">
                <c:v>42376</c:v>
              </c:pt>
              <c:pt idx="1430">
                <c:v>42375</c:v>
              </c:pt>
              <c:pt idx="1431">
                <c:v>42374</c:v>
              </c:pt>
              <c:pt idx="1432">
                <c:v>42373</c:v>
              </c:pt>
              <c:pt idx="1433">
                <c:v>42370</c:v>
              </c:pt>
              <c:pt idx="1434">
                <c:v>42369</c:v>
              </c:pt>
              <c:pt idx="1435">
                <c:v>42368</c:v>
              </c:pt>
              <c:pt idx="1436">
                <c:v>42367</c:v>
              </c:pt>
              <c:pt idx="1437">
                <c:v>42366</c:v>
              </c:pt>
              <c:pt idx="1438">
                <c:v>42363</c:v>
              </c:pt>
              <c:pt idx="1439">
                <c:v>42362</c:v>
              </c:pt>
              <c:pt idx="1440">
                <c:v>42361</c:v>
              </c:pt>
              <c:pt idx="1441">
                <c:v>42360</c:v>
              </c:pt>
              <c:pt idx="1442">
                <c:v>42359</c:v>
              </c:pt>
              <c:pt idx="1443">
                <c:v>42356</c:v>
              </c:pt>
              <c:pt idx="1444">
                <c:v>42355</c:v>
              </c:pt>
              <c:pt idx="1445">
                <c:v>42354</c:v>
              </c:pt>
              <c:pt idx="1446">
                <c:v>42353</c:v>
              </c:pt>
              <c:pt idx="1447">
                <c:v>42352</c:v>
              </c:pt>
              <c:pt idx="1448">
                <c:v>42349</c:v>
              </c:pt>
              <c:pt idx="1449">
                <c:v>42348</c:v>
              </c:pt>
              <c:pt idx="1450">
                <c:v>42347</c:v>
              </c:pt>
              <c:pt idx="1451">
                <c:v>42346</c:v>
              </c:pt>
              <c:pt idx="1452">
                <c:v>42345</c:v>
              </c:pt>
              <c:pt idx="1453">
                <c:v>42342</c:v>
              </c:pt>
              <c:pt idx="1454">
                <c:v>42341</c:v>
              </c:pt>
              <c:pt idx="1455">
                <c:v>42340</c:v>
              </c:pt>
              <c:pt idx="1456">
                <c:v>42339</c:v>
              </c:pt>
              <c:pt idx="1457">
                <c:v>42338</c:v>
              </c:pt>
              <c:pt idx="1458">
                <c:v>42335</c:v>
              </c:pt>
              <c:pt idx="1459">
                <c:v>42334</c:v>
              </c:pt>
              <c:pt idx="1460">
                <c:v>42333</c:v>
              </c:pt>
              <c:pt idx="1461">
                <c:v>42332</c:v>
              </c:pt>
              <c:pt idx="1462">
                <c:v>42331</c:v>
              </c:pt>
              <c:pt idx="1463">
                <c:v>42328</c:v>
              </c:pt>
              <c:pt idx="1464">
                <c:v>42327</c:v>
              </c:pt>
              <c:pt idx="1465">
                <c:v>42326</c:v>
              </c:pt>
              <c:pt idx="1466">
                <c:v>42325</c:v>
              </c:pt>
              <c:pt idx="1467">
                <c:v>42324</c:v>
              </c:pt>
              <c:pt idx="1468">
                <c:v>42321</c:v>
              </c:pt>
              <c:pt idx="1469">
                <c:v>42320</c:v>
              </c:pt>
              <c:pt idx="1470">
                <c:v>42319</c:v>
              </c:pt>
              <c:pt idx="1471">
                <c:v>42318</c:v>
              </c:pt>
              <c:pt idx="1472">
                <c:v>42317</c:v>
              </c:pt>
              <c:pt idx="1473">
                <c:v>42314</c:v>
              </c:pt>
              <c:pt idx="1474">
                <c:v>42313</c:v>
              </c:pt>
              <c:pt idx="1475">
                <c:v>42312</c:v>
              </c:pt>
              <c:pt idx="1476">
                <c:v>42311</c:v>
              </c:pt>
              <c:pt idx="1477">
                <c:v>42310</c:v>
              </c:pt>
              <c:pt idx="1478">
                <c:v>42307</c:v>
              </c:pt>
              <c:pt idx="1479">
                <c:v>42306</c:v>
              </c:pt>
              <c:pt idx="1480">
                <c:v>42305</c:v>
              </c:pt>
              <c:pt idx="1481">
                <c:v>42304</c:v>
              </c:pt>
              <c:pt idx="1482">
                <c:v>42303</c:v>
              </c:pt>
              <c:pt idx="1483">
                <c:v>42300</c:v>
              </c:pt>
              <c:pt idx="1484">
                <c:v>42299</c:v>
              </c:pt>
              <c:pt idx="1485">
                <c:v>42298</c:v>
              </c:pt>
              <c:pt idx="1486">
                <c:v>42297</c:v>
              </c:pt>
              <c:pt idx="1487">
                <c:v>42296</c:v>
              </c:pt>
              <c:pt idx="1488">
                <c:v>42293</c:v>
              </c:pt>
              <c:pt idx="1489">
                <c:v>42292</c:v>
              </c:pt>
              <c:pt idx="1490">
                <c:v>42291</c:v>
              </c:pt>
              <c:pt idx="1491">
                <c:v>42290</c:v>
              </c:pt>
              <c:pt idx="1492">
                <c:v>42289</c:v>
              </c:pt>
              <c:pt idx="1493">
                <c:v>42286</c:v>
              </c:pt>
              <c:pt idx="1494">
                <c:v>42285</c:v>
              </c:pt>
              <c:pt idx="1495">
                <c:v>42284</c:v>
              </c:pt>
              <c:pt idx="1496">
                <c:v>42283</c:v>
              </c:pt>
              <c:pt idx="1497">
                <c:v>42282</c:v>
              </c:pt>
              <c:pt idx="1498">
                <c:v>42279</c:v>
              </c:pt>
              <c:pt idx="1499">
                <c:v>42278</c:v>
              </c:pt>
              <c:pt idx="1500">
                <c:v>42277</c:v>
              </c:pt>
              <c:pt idx="1501">
                <c:v>42276</c:v>
              </c:pt>
              <c:pt idx="1502">
                <c:v>42275</c:v>
              </c:pt>
              <c:pt idx="1503">
                <c:v>42272</c:v>
              </c:pt>
              <c:pt idx="1504">
                <c:v>42271</c:v>
              </c:pt>
              <c:pt idx="1505">
                <c:v>42270</c:v>
              </c:pt>
              <c:pt idx="1506">
                <c:v>42269</c:v>
              </c:pt>
              <c:pt idx="1507">
                <c:v>42268</c:v>
              </c:pt>
              <c:pt idx="1508">
                <c:v>42265</c:v>
              </c:pt>
              <c:pt idx="1509">
                <c:v>42264</c:v>
              </c:pt>
              <c:pt idx="1510">
                <c:v>42263</c:v>
              </c:pt>
              <c:pt idx="1511">
                <c:v>42262</c:v>
              </c:pt>
              <c:pt idx="1512">
                <c:v>42261</c:v>
              </c:pt>
              <c:pt idx="1513">
                <c:v>42258</c:v>
              </c:pt>
              <c:pt idx="1514">
                <c:v>42257</c:v>
              </c:pt>
              <c:pt idx="1515">
                <c:v>42256</c:v>
              </c:pt>
              <c:pt idx="1516">
                <c:v>42255</c:v>
              </c:pt>
              <c:pt idx="1517">
                <c:v>42254</c:v>
              </c:pt>
              <c:pt idx="1518">
                <c:v>42251</c:v>
              </c:pt>
              <c:pt idx="1519">
                <c:v>42250</c:v>
              </c:pt>
              <c:pt idx="1520">
                <c:v>42249</c:v>
              </c:pt>
              <c:pt idx="1521">
                <c:v>42248</c:v>
              </c:pt>
              <c:pt idx="1522">
                <c:v>42247</c:v>
              </c:pt>
              <c:pt idx="1523">
                <c:v>42244</c:v>
              </c:pt>
              <c:pt idx="1524">
                <c:v>42243</c:v>
              </c:pt>
              <c:pt idx="1525">
                <c:v>42242</c:v>
              </c:pt>
              <c:pt idx="1526">
                <c:v>42241</c:v>
              </c:pt>
              <c:pt idx="1527">
                <c:v>42240</c:v>
              </c:pt>
              <c:pt idx="1528">
                <c:v>42237</c:v>
              </c:pt>
              <c:pt idx="1529">
                <c:v>42236</c:v>
              </c:pt>
              <c:pt idx="1530">
                <c:v>42235</c:v>
              </c:pt>
              <c:pt idx="1531">
                <c:v>42234</c:v>
              </c:pt>
              <c:pt idx="1532">
                <c:v>42233</c:v>
              </c:pt>
              <c:pt idx="1533">
                <c:v>42230</c:v>
              </c:pt>
              <c:pt idx="1534">
                <c:v>42229</c:v>
              </c:pt>
              <c:pt idx="1535">
                <c:v>42228</c:v>
              </c:pt>
              <c:pt idx="1536">
                <c:v>42227</c:v>
              </c:pt>
              <c:pt idx="1537">
                <c:v>42226</c:v>
              </c:pt>
              <c:pt idx="1538">
                <c:v>42223</c:v>
              </c:pt>
              <c:pt idx="1539">
                <c:v>42222</c:v>
              </c:pt>
              <c:pt idx="1540">
                <c:v>42221</c:v>
              </c:pt>
              <c:pt idx="1541">
                <c:v>42220</c:v>
              </c:pt>
              <c:pt idx="1542">
                <c:v>42219</c:v>
              </c:pt>
              <c:pt idx="1543">
                <c:v>42216</c:v>
              </c:pt>
              <c:pt idx="1544">
                <c:v>42215</c:v>
              </c:pt>
              <c:pt idx="1545">
                <c:v>42214</c:v>
              </c:pt>
              <c:pt idx="1546">
                <c:v>42213</c:v>
              </c:pt>
              <c:pt idx="1547">
                <c:v>42212</c:v>
              </c:pt>
              <c:pt idx="1548">
                <c:v>42209</c:v>
              </c:pt>
              <c:pt idx="1549">
                <c:v>42208</c:v>
              </c:pt>
              <c:pt idx="1550">
                <c:v>42207</c:v>
              </c:pt>
              <c:pt idx="1551">
                <c:v>42206</c:v>
              </c:pt>
              <c:pt idx="1552">
                <c:v>42205</c:v>
              </c:pt>
              <c:pt idx="1553">
                <c:v>42202</c:v>
              </c:pt>
              <c:pt idx="1554">
                <c:v>42201</c:v>
              </c:pt>
              <c:pt idx="1555">
                <c:v>42200</c:v>
              </c:pt>
              <c:pt idx="1556">
                <c:v>42199</c:v>
              </c:pt>
              <c:pt idx="1557">
                <c:v>42198</c:v>
              </c:pt>
              <c:pt idx="1558">
                <c:v>42195</c:v>
              </c:pt>
              <c:pt idx="1559">
                <c:v>42194</c:v>
              </c:pt>
              <c:pt idx="1560">
                <c:v>42193</c:v>
              </c:pt>
              <c:pt idx="1561">
                <c:v>42192</c:v>
              </c:pt>
              <c:pt idx="1562">
                <c:v>42191</c:v>
              </c:pt>
              <c:pt idx="1563">
                <c:v>42188</c:v>
              </c:pt>
              <c:pt idx="1564">
                <c:v>42187</c:v>
              </c:pt>
              <c:pt idx="1565">
                <c:v>42186</c:v>
              </c:pt>
              <c:pt idx="1566">
                <c:v>42185</c:v>
              </c:pt>
              <c:pt idx="1567">
                <c:v>42184</c:v>
              </c:pt>
              <c:pt idx="1568">
                <c:v>42181</c:v>
              </c:pt>
              <c:pt idx="1569">
                <c:v>42180</c:v>
              </c:pt>
              <c:pt idx="1570">
                <c:v>42179</c:v>
              </c:pt>
              <c:pt idx="1571">
                <c:v>42178</c:v>
              </c:pt>
              <c:pt idx="1572">
                <c:v>42177</c:v>
              </c:pt>
              <c:pt idx="1573">
                <c:v>42174</c:v>
              </c:pt>
              <c:pt idx="1574">
                <c:v>42173</c:v>
              </c:pt>
              <c:pt idx="1575">
                <c:v>42172</c:v>
              </c:pt>
              <c:pt idx="1576">
                <c:v>42171</c:v>
              </c:pt>
              <c:pt idx="1577">
                <c:v>42170</c:v>
              </c:pt>
              <c:pt idx="1578">
                <c:v>42167</c:v>
              </c:pt>
              <c:pt idx="1579">
                <c:v>42166</c:v>
              </c:pt>
              <c:pt idx="1580">
                <c:v>42165</c:v>
              </c:pt>
              <c:pt idx="1581">
                <c:v>42164</c:v>
              </c:pt>
              <c:pt idx="1582">
                <c:v>42163</c:v>
              </c:pt>
              <c:pt idx="1583">
                <c:v>42160</c:v>
              </c:pt>
              <c:pt idx="1584">
                <c:v>42159</c:v>
              </c:pt>
              <c:pt idx="1585">
                <c:v>42158</c:v>
              </c:pt>
              <c:pt idx="1586">
                <c:v>42157</c:v>
              </c:pt>
              <c:pt idx="1587">
                <c:v>42156</c:v>
              </c:pt>
              <c:pt idx="1588">
                <c:v>42153</c:v>
              </c:pt>
              <c:pt idx="1589">
                <c:v>42152</c:v>
              </c:pt>
              <c:pt idx="1590">
                <c:v>42151</c:v>
              </c:pt>
              <c:pt idx="1591">
                <c:v>42150</c:v>
              </c:pt>
              <c:pt idx="1592">
                <c:v>42149</c:v>
              </c:pt>
              <c:pt idx="1593">
                <c:v>42146</c:v>
              </c:pt>
              <c:pt idx="1594">
                <c:v>42145</c:v>
              </c:pt>
              <c:pt idx="1595">
                <c:v>42144</c:v>
              </c:pt>
              <c:pt idx="1596">
                <c:v>42143</c:v>
              </c:pt>
              <c:pt idx="1597">
                <c:v>42142</c:v>
              </c:pt>
              <c:pt idx="1598">
                <c:v>42139</c:v>
              </c:pt>
              <c:pt idx="1599">
                <c:v>42138</c:v>
              </c:pt>
              <c:pt idx="1600">
                <c:v>42137</c:v>
              </c:pt>
              <c:pt idx="1601">
                <c:v>42136</c:v>
              </c:pt>
              <c:pt idx="1602">
                <c:v>42135</c:v>
              </c:pt>
              <c:pt idx="1603">
                <c:v>42132</c:v>
              </c:pt>
              <c:pt idx="1604">
                <c:v>42131</c:v>
              </c:pt>
              <c:pt idx="1605">
                <c:v>42130</c:v>
              </c:pt>
              <c:pt idx="1606">
                <c:v>42129</c:v>
              </c:pt>
              <c:pt idx="1607">
                <c:v>42128</c:v>
              </c:pt>
              <c:pt idx="1608">
                <c:v>42125</c:v>
              </c:pt>
              <c:pt idx="1609">
                <c:v>42124</c:v>
              </c:pt>
              <c:pt idx="1610">
                <c:v>42123</c:v>
              </c:pt>
              <c:pt idx="1611">
                <c:v>42122</c:v>
              </c:pt>
              <c:pt idx="1612">
                <c:v>42121</c:v>
              </c:pt>
              <c:pt idx="1613">
                <c:v>42118</c:v>
              </c:pt>
              <c:pt idx="1614">
                <c:v>42117</c:v>
              </c:pt>
              <c:pt idx="1615">
                <c:v>42116</c:v>
              </c:pt>
              <c:pt idx="1616">
                <c:v>42115</c:v>
              </c:pt>
              <c:pt idx="1617">
                <c:v>42114</c:v>
              </c:pt>
              <c:pt idx="1618">
                <c:v>42111</c:v>
              </c:pt>
              <c:pt idx="1619">
                <c:v>42110</c:v>
              </c:pt>
              <c:pt idx="1620">
                <c:v>42109</c:v>
              </c:pt>
              <c:pt idx="1621">
                <c:v>42108</c:v>
              </c:pt>
              <c:pt idx="1622">
                <c:v>42107</c:v>
              </c:pt>
              <c:pt idx="1623">
                <c:v>42104</c:v>
              </c:pt>
              <c:pt idx="1624">
                <c:v>42103</c:v>
              </c:pt>
              <c:pt idx="1625">
                <c:v>42102</c:v>
              </c:pt>
              <c:pt idx="1626">
                <c:v>42101</c:v>
              </c:pt>
              <c:pt idx="1627">
                <c:v>42100</c:v>
              </c:pt>
              <c:pt idx="1628">
                <c:v>42097</c:v>
              </c:pt>
              <c:pt idx="1629">
                <c:v>42096</c:v>
              </c:pt>
              <c:pt idx="1630">
                <c:v>42095</c:v>
              </c:pt>
              <c:pt idx="1631">
                <c:v>42094</c:v>
              </c:pt>
              <c:pt idx="1632">
                <c:v>42093</c:v>
              </c:pt>
              <c:pt idx="1633">
                <c:v>42090</c:v>
              </c:pt>
              <c:pt idx="1634">
                <c:v>42089</c:v>
              </c:pt>
              <c:pt idx="1635">
                <c:v>42088</c:v>
              </c:pt>
              <c:pt idx="1636">
                <c:v>42087</c:v>
              </c:pt>
              <c:pt idx="1637">
                <c:v>42086</c:v>
              </c:pt>
              <c:pt idx="1638">
                <c:v>42083</c:v>
              </c:pt>
              <c:pt idx="1639">
                <c:v>42082</c:v>
              </c:pt>
              <c:pt idx="1640">
                <c:v>42081</c:v>
              </c:pt>
              <c:pt idx="1641">
                <c:v>42080</c:v>
              </c:pt>
              <c:pt idx="1642">
                <c:v>42079</c:v>
              </c:pt>
              <c:pt idx="1643">
                <c:v>42076</c:v>
              </c:pt>
              <c:pt idx="1644">
                <c:v>42075</c:v>
              </c:pt>
              <c:pt idx="1645">
                <c:v>42074</c:v>
              </c:pt>
              <c:pt idx="1646">
                <c:v>42073</c:v>
              </c:pt>
              <c:pt idx="1647">
                <c:v>42072</c:v>
              </c:pt>
              <c:pt idx="1648">
                <c:v>42069</c:v>
              </c:pt>
              <c:pt idx="1649">
                <c:v>42068</c:v>
              </c:pt>
              <c:pt idx="1650">
                <c:v>42067</c:v>
              </c:pt>
              <c:pt idx="1651">
                <c:v>42066</c:v>
              </c:pt>
              <c:pt idx="1652">
                <c:v>42065</c:v>
              </c:pt>
              <c:pt idx="1653">
                <c:v>42062</c:v>
              </c:pt>
              <c:pt idx="1654">
                <c:v>42061</c:v>
              </c:pt>
              <c:pt idx="1655">
                <c:v>42060</c:v>
              </c:pt>
              <c:pt idx="1656">
                <c:v>42059</c:v>
              </c:pt>
              <c:pt idx="1657">
                <c:v>42058</c:v>
              </c:pt>
              <c:pt idx="1658">
                <c:v>42055</c:v>
              </c:pt>
              <c:pt idx="1659">
                <c:v>42054</c:v>
              </c:pt>
              <c:pt idx="1660">
                <c:v>42053</c:v>
              </c:pt>
              <c:pt idx="1661">
                <c:v>42052</c:v>
              </c:pt>
              <c:pt idx="1662">
                <c:v>42051</c:v>
              </c:pt>
              <c:pt idx="1663">
                <c:v>42048</c:v>
              </c:pt>
              <c:pt idx="1664">
                <c:v>42047</c:v>
              </c:pt>
              <c:pt idx="1665">
                <c:v>42046</c:v>
              </c:pt>
              <c:pt idx="1666">
                <c:v>42045</c:v>
              </c:pt>
              <c:pt idx="1667">
                <c:v>42044</c:v>
              </c:pt>
              <c:pt idx="1668">
                <c:v>42041</c:v>
              </c:pt>
              <c:pt idx="1669">
                <c:v>42040</c:v>
              </c:pt>
              <c:pt idx="1670">
                <c:v>42039</c:v>
              </c:pt>
              <c:pt idx="1671">
                <c:v>42038</c:v>
              </c:pt>
              <c:pt idx="1672">
                <c:v>42037</c:v>
              </c:pt>
              <c:pt idx="1673">
                <c:v>42034</c:v>
              </c:pt>
              <c:pt idx="1674">
                <c:v>42033</c:v>
              </c:pt>
              <c:pt idx="1675">
                <c:v>42032</c:v>
              </c:pt>
              <c:pt idx="1676">
                <c:v>42031</c:v>
              </c:pt>
              <c:pt idx="1677">
                <c:v>42030</c:v>
              </c:pt>
              <c:pt idx="1678">
                <c:v>42027</c:v>
              </c:pt>
              <c:pt idx="1679">
                <c:v>42026</c:v>
              </c:pt>
              <c:pt idx="1680">
                <c:v>42025</c:v>
              </c:pt>
              <c:pt idx="1681">
                <c:v>42024</c:v>
              </c:pt>
              <c:pt idx="1682">
                <c:v>42023</c:v>
              </c:pt>
              <c:pt idx="1683">
                <c:v>42020</c:v>
              </c:pt>
              <c:pt idx="1684">
                <c:v>42019</c:v>
              </c:pt>
              <c:pt idx="1685">
                <c:v>42018</c:v>
              </c:pt>
              <c:pt idx="1686">
                <c:v>42017</c:v>
              </c:pt>
              <c:pt idx="1687">
                <c:v>42016</c:v>
              </c:pt>
              <c:pt idx="1688">
                <c:v>42013</c:v>
              </c:pt>
              <c:pt idx="1689">
                <c:v>42012</c:v>
              </c:pt>
              <c:pt idx="1690">
                <c:v>42011</c:v>
              </c:pt>
              <c:pt idx="1691">
                <c:v>42010</c:v>
              </c:pt>
              <c:pt idx="1692">
                <c:v>42009</c:v>
              </c:pt>
              <c:pt idx="1693">
                <c:v>42006</c:v>
              </c:pt>
              <c:pt idx="1694">
                <c:v>42005</c:v>
              </c:pt>
              <c:pt idx="1695">
                <c:v>42004</c:v>
              </c:pt>
              <c:pt idx="1696">
                <c:v>42003</c:v>
              </c:pt>
              <c:pt idx="1697">
                <c:v>42002</c:v>
              </c:pt>
              <c:pt idx="1698">
                <c:v>41999</c:v>
              </c:pt>
              <c:pt idx="1699">
                <c:v>41998</c:v>
              </c:pt>
              <c:pt idx="1700">
                <c:v>41997</c:v>
              </c:pt>
              <c:pt idx="1701">
                <c:v>41996</c:v>
              </c:pt>
              <c:pt idx="1702">
                <c:v>41995</c:v>
              </c:pt>
              <c:pt idx="1703">
                <c:v>41992</c:v>
              </c:pt>
              <c:pt idx="1704">
                <c:v>41991</c:v>
              </c:pt>
              <c:pt idx="1705">
                <c:v>41990</c:v>
              </c:pt>
              <c:pt idx="1706">
                <c:v>41989</c:v>
              </c:pt>
              <c:pt idx="1707">
                <c:v>41988</c:v>
              </c:pt>
              <c:pt idx="1708">
                <c:v>41985</c:v>
              </c:pt>
              <c:pt idx="1709">
                <c:v>41984</c:v>
              </c:pt>
              <c:pt idx="1710">
                <c:v>41983</c:v>
              </c:pt>
              <c:pt idx="1711">
                <c:v>41982</c:v>
              </c:pt>
              <c:pt idx="1712">
                <c:v>41981</c:v>
              </c:pt>
              <c:pt idx="1713">
                <c:v>41978</c:v>
              </c:pt>
              <c:pt idx="1714">
                <c:v>41977</c:v>
              </c:pt>
              <c:pt idx="1715">
                <c:v>41976</c:v>
              </c:pt>
              <c:pt idx="1716">
                <c:v>41975</c:v>
              </c:pt>
              <c:pt idx="1717">
                <c:v>41974</c:v>
              </c:pt>
              <c:pt idx="1718">
                <c:v>41971</c:v>
              </c:pt>
              <c:pt idx="1719">
                <c:v>41970</c:v>
              </c:pt>
              <c:pt idx="1720">
                <c:v>41969</c:v>
              </c:pt>
              <c:pt idx="1721">
                <c:v>41968</c:v>
              </c:pt>
              <c:pt idx="1722">
                <c:v>41967</c:v>
              </c:pt>
              <c:pt idx="1723">
                <c:v>41964</c:v>
              </c:pt>
              <c:pt idx="1724">
                <c:v>41963</c:v>
              </c:pt>
              <c:pt idx="1725">
                <c:v>41962</c:v>
              </c:pt>
              <c:pt idx="1726">
                <c:v>41961</c:v>
              </c:pt>
              <c:pt idx="1727">
                <c:v>41960</c:v>
              </c:pt>
              <c:pt idx="1728">
                <c:v>41957</c:v>
              </c:pt>
              <c:pt idx="1729">
                <c:v>41956</c:v>
              </c:pt>
              <c:pt idx="1730">
                <c:v>41955</c:v>
              </c:pt>
              <c:pt idx="1731">
                <c:v>41954</c:v>
              </c:pt>
              <c:pt idx="1732">
                <c:v>41953</c:v>
              </c:pt>
              <c:pt idx="1733">
                <c:v>41950</c:v>
              </c:pt>
              <c:pt idx="1734">
                <c:v>41949</c:v>
              </c:pt>
              <c:pt idx="1735">
                <c:v>41948</c:v>
              </c:pt>
              <c:pt idx="1736">
                <c:v>41947</c:v>
              </c:pt>
              <c:pt idx="1737">
                <c:v>41946</c:v>
              </c:pt>
              <c:pt idx="1738">
                <c:v>41943</c:v>
              </c:pt>
              <c:pt idx="1739">
                <c:v>41942</c:v>
              </c:pt>
              <c:pt idx="1740">
                <c:v>41941</c:v>
              </c:pt>
              <c:pt idx="1741">
                <c:v>41940</c:v>
              </c:pt>
              <c:pt idx="1742">
                <c:v>41939</c:v>
              </c:pt>
              <c:pt idx="1743">
                <c:v>41936</c:v>
              </c:pt>
              <c:pt idx="1744">
                <c:v>41935</c:v>
              </c:pt>
              <c:pt idx="1745">
                <c:v>41934</c:v>
              </c:pt>
              <c:pt idx="1746">
                <c:v>41933</c:v>
              </c:pt>
              <c:pt idx="1747">
                <c:v>41932</c:v>
              </c:pt>
              <c:pt idx="1748">
                <c:v>41929</c:v>
              </c:pt>
              <c:pt idx="1749">
                <c:v>41928</c:v>
              </c:pt>
              <c:pt idx="1750">
                <c:v>41927</c:v>
              </c:pt>
              <c:pt idx="1751">
                <c:v>41926</c:v>
              </c:pt>
              <c:pt idx="1752">
                <c:v>41925</c:v>
              </c:pt>
              <c:pt idx="1753">
                <c:v>41922</c:v>
              </c:pt>
              <c:pt idx="1754">
                <c:v>41921</c:v>
              </c:pt>
              <c:pt idx="1755">
                <c:v>41920</c:v>
              </c:pt>
              <c:pt idx="1756">
                <c:v>41919</c:v>
              </c:pt>
              <c:pt idx="1757">
                <c:v>41918</c:v>
              </c:pt>
              <c:pt idx="1758">
                <c:v>41915</c:v>
              </c:pt>
              <c:pt idx="1759">
                <c:v>41914</c:v>
              </c:pt>
              <c:pt idx="1760">
                <c:v>41913</c:v>
              </c:pt>
              <c:pt idx="1761">
                <c:v>41912</c:v>
              </c:pt>
              <c:pt idx="1762">
                <c:v>41911</c:v>
              </c:pt>
              <c:pt idx="1763">
                <c:v>41908</c:v>
              </c:pt>
              <c:pt idx="1764">
                <c:v>41907</c:v>
              </c:pt>
              <c:pt idx="1765">
                <c:v>41906</c:v>
              </c:pt>
              <c:pt idx="1766">
                <c:v>41905</c:v>
              </c:pt>
              <c:pt idx="1767">
                <c:v>41904</c:v>
              </c:pt>
              <c:pt idx="1768">
                <c:v>41901</c:v>
              </c:pt>
              <c:pt idx="1769">
                <c:v>41900</c:v>
              </c:pt>
              <c:pt idx="1770">
                <c:v>41899</c:v>
              </c:pt>
              <c:pt idx="1771">
                <c:v>41898</c:v>
              </c:pt>
              <c:pt idx="1772">
                <c:v>41897</c:v>
              </c:pt>
              <c:pt idx="1773">
                <c:v>41894</c:v>
              </c:pt>
              <c:pt idx="1774">
                <c:v>41893</c:v>
              </c:pt>
              <c:pt idx="1775">
                <c:v>41892</c:v>
              </c:pt>
              <c:pt idx="1776">
                <c:v>41891</c:v>
              </c:pt>
              <c:pt idx="1777">
                <c:v>41890</c:v>
              </c:pt>
              <c:pt idx="1778">
                <c:v>41887</c:v>
              </c:pt>
              <c:pt idx="1779">
                <c:v>41886</c:v>
              </c:pt>
              <c:pt idx="1780">
                <c:v>41885</c:v>
              </c:pt>
              <c:pt idx="1781">
                <c:v>41884</c:v>
              </c:pt>
              <c:pt idx="1782">
                <c:v>41883</c:v>
              </c:pt>
              <c:pt idx="1783">
                <c:v>41880</c:v>
              </c:pt>
              <c:pt idx="1784">
                <c:v>41879</c:v>
              </c:pt>
              <c:pt idx="1785">
                <c:v>41878</c:v>
              </c:pt>
              <c:pt idx="1786">
                <c:v>41877</c:v>
              </c:pt>
              <c:pt idx="1787">
                <c:v>41876</c:v>
              </c:pt>
              <c:pt idx="1788">
                <c:v>41873</c:v>
              </c:pt>
              <c:pt idx="1789">
                <c:v>41872</c:v>
              </c:pt>
              <c:pt idx="1790">
                <c:v>41871</c:v>
              </c:pt>
              <c:pt idx="1791">
                <c:v>41870</c:v>
              </c:pt>
              <c:pt idx="1792">
                <c:v>41869</c:v>
              </c:pt>
              <c:pt idx="1793">
                <c:v>41866</c:v>
              </c:pt>
              <c:pt idx="1794">
                <c:v>41865</c:v>
              </c:pt>
              <c:pt idx="1795">
                <c:v>41864</c:v>
              </c:pt>
              <c:pt idx="1796">
                <c:v>41863</c:v>
              </c:pt>
              <c:pt idx="1797">
                <c:v>41862</c:v>
              </c:pt>
              <c:pt idx="1798">
                <c:v>41859</c:v>
              </c:pt>
              <c:pt idx="1799">
                <c:v>41858</c:v>
              </c:pt>
              <c:pt idx="1800">
                <c:v>41857</c:v>
              </c:pt>
              <c:pt idx="1801">
                <c:v>41856</c:v>
              </c:pt>
              <c:pt idx="1802">
                <c:v>41855</c:v>
              </c:pt>
              <c:pt idx="1803">
                <c:v>41852</c:v>
              </c:pt>
              <c:pt idx="1804">
                <c:v>41851</c:v>
              </c:pt>
              <c:pt idx="1805">
                <c:v>41850</c:v>
              </c:pt>
              <c:pt idx="1806">
                <c:v>41849</c:v>
              </c:pt>
              <c:pt idx="1807">
                <c:v>41848</c:v>
              </c:pt>
              <c:pt idx="1808">
                <c:v>41845</c:v>
              </c:pt>
              <c:pt idx="1809">
                <c:v>41844</c:v>
              </c:pt>
              <c:pt idx="1810">
                <c:v>41843</c:v>
              </c:pt>
              <c:pt idx="1811">
                <c:v>41842</c:v>
              </c:pt>
              <c:pt idx="1812">
                <c:v>41841</c:v>
              </c:pt>
              <c:pt idx="1813">
                <c:v>41838</c:v>
              </c:pt>
              <c:pt idx="1814">
                <c:v>41837</c:v>
              </c:pt>
              <c:pt idx="1815">
                <c:v>41836</c:v>
              </c:pt>
              <c:pt idx="1816">
                <c:v>41835</c:v>
              </c:pt>
              <c:pt idx="1817">
                <c:v>41834</c:v>
              </c:pt>
              <c:pt idx="1818">
                <c:v>41831</c:v>
              </c:pt>
              <c:pt idx="1819">
                <c:v>41830</c:v>
              </c:pt>
              <c:pt idx="1820">
                <c:v>41829</c:v>
              </c:pt>
              <c:pt idx="1821">
                <c:v>41828</c:v>
              </c:pt>
              <c:pt idx="1822">
                <c:v>41827</c:v>
              </c:pt>
              <c:pt idx="1823">
                <c:v>41824</c:v>
              </c:pt>
              <c:pt idx="1824">
                <c:v>41823</c:v>
              </c:pt>
              <c:pt idx="1825">
                <c:v>41822</c:v>
              </c:pt>
              <c:pt idx="1826">
                <c:v>41821</c:v>
              </c:pt>
              <c:pt idx="1827">
                <c:v>41820</c:v>
              </c:pt>
              <c:pt idx="1828">
                <c:v>41817</c:v>
              </c:pt>
              <c:pt idx="1829">
                <c:v>41816</c:v>
              </c:pt>
              <c:pt idx="1830">
                <c:v>41815</c:v>
              </c:pt>
              <c:pt idx="1831">
                <c:v>41814</c:v>
              </c:pt>
              <c:pt idx="1832">
                <c:v>41813</c:v>
              </c:pt>
              <c:pt idx="1833">
                <c:v>41810</c:v>
              </c:pt>
              <c:pt idx="1834">
                <c:v>41809</c:v>
              </c:pt>
              <c:pt idx="1835">
                <c:v>41808</c:v>
              </c:pt>
              <c:pt idx="1836">
                <c:v>41807</c:v>
              </c:pt>
              <c:pt idx="1837">
                <c:v>41806</c:v>
              </c:pt>
              <c:pt idx="1838">
                <c:v>41803</c:v>
              </c:pt>
              <c:pt idx="1839">
                <c:v>41802</c:v>
              </c:pt>
              <c:pt idx="1840">
                <c:v>41801</c:v>
              </c:pt>
              <c:pt idx="1841">
                <c:v>41800</c:v>
              </c:pt>
              <c:pt idx="1842">
                <c:v>41799</c:v>
              </c:pt>
              <c:pt idx="1843">
                <c:v>41796</c:v>
              </c:pt>
              <c:pt idx="1844">
                <c:v>41795</c:v>
              </c:pt>
              <c:pt idx="1845">
                <c:v>41794</c:v>
              </c:pt>
              <c:pt idx="1846">
                <c:v>41793</c:v>
              </c:pt>
              <c:pt idx="1847">
                <c:v>41792</c:v>
              </c:pt>
              <c:pt idx="1848">
                <c:v>41789</c:v>
              </c:pt>
              <c:pt idx="1849">
                <c:v>41788</c:v>
              </c:pt>
              <c:pt idx="1850">
                <c:v>41787</c:v>
              </c:pt>
              <c:pt idx="1851">
                <c:v>41786</c:v>
              </c:pt>
              <c:pt idx="1852">
                <c:v>41785</c:v>
              </c:pt>
              <c:pt idx="1853">
                <c:v>41782</c:v>
              </c:pt>
              <c:pt idx="1854">
                <c:v>41781</c:v>
              </c:pt>
              <c:pt idx="1855">
                <c:v>41780</c:v>
              </c:pt>
              <c:pt idx="1856">
                <c:v>41779</c:v>
              </c:pt>
              <c:pt idx="1857">
                <c:v>41778</c:v>
              </c:pt>
              <c:pt idx="1858">
                <c:v>41775</c:v>
              </c:pt>
              <c:pt idx="1859">
                <c:v>41774</c:v>
              </c:pt>
              <c:pt idx="1860">
                <c:v>41773</c:v>
              </c:pt>
              <c:pt idx="1861">
                <c:v>41772</c:v>
              </c:pt>
              <c:pt idx="1862">
                <c:v>41771</c:v>
              </c:pt>
              <c:pt idx="1863">
                <c:v>41768</c:v>
              </c:pt>
              <c:pt idx="1864">
                <c:v>41767</c:v>
              </c:pt>
              <c:pt idx="1865">
                <c:v>41766</c:v>
              </c:pt>
              <c:pt idx="1866">
                <c:v>41765</c:v>
              </c:pt>
              <c:pt idx="1867">
                <c:v>41764</c:v>
              </c:pt>
              <c:pt idx="1868">
                <c:v>41761</c:v>
              </c:pt>
              <c:pt idx="1869">
                <c:v>41760</c:v>
              </c:pt>
              <c:pt idx="1870">
                <c:v>41759</c:v>
              </c:pt>
              <c:pt idx="1871">
                <c:v>41758</c:v>
              </c:pt>
              <c:pt idx="1872">
                <c:v>41757</c:v>
              </c:pt>
              <c:pt idx="1873">
                <c:v>41754</c:v>
              </c:pt>
              <c:pt idx="1874">
                <c:v>41753</c:v>
              </c:pt>
              <c:pt idx="1875">
                <c:v>41752</c:v>
              </c:pt>
              <c:pt idx="1876">
                <c:v>41751</c:v>
              </c:pt>
              <c:pt idx="1877">
                <c:v>41750</c:v>
              </c:pt>
              <c:pt idx="1878">
                <c:v>41747</c:v>
              </c:pt>
              <c:pt idx="1879">
                <c:v>41746</c:v>
              </c:pt>
              <c:pt idx="1880">
                <c:v>41745</c:v>
              </c:pt>
              <c:pt idx="1881">
                <c:v>41744</c:v>
              </c:pt>
              <c:pt idx="1882">
                <c:v>41743</c:v>
              </c:pt>
              <c:pt idx="1883">
                <c:v>41740</c:v>
              </c:pt>
              <c:pt idx="1884">
                <c:v>41739</c:v>
              </c:pt>
              <c:pt idx="1885">
                <c:v>41738</c:v>
              </c:pt>
              <c:pt idx="1886">
                <c:v>41737</c:v>
              </c:pt>
              <c:pt idx="1887">
                <c:v>41736</c:v>
              </c:pt>
              <c:pt idx="1888">
                <c:v>41733</c:v>
              </c:pt>
              <c:pt idx="1889">
                <c:v>41732</c:v>
              </c:pt>
              <c:pt idx="1890">
                <c:v>41731</c:v>
              </c:pt>
              <c:pt idx="1891">
                <c:v>41730</c:v>
              </c:pt>
              <c:pt idx="1892">
                <c:v>41729</c:v>
              </c:pt>
              <c:pt idx="1893">
                <c:v>41726</c:v>
              </c:pt>
              <c:pt idx="1894">
                <c:v>41725</c:v>
              </c:pt>
              <c:pt idx="1895">
                <c:v>41724</c:v>
              </c:pt>
              <c:pt idx="1896">
                <c:v>41723</c:v>
              </c:pt>
              <c:pt idx="1897">
                <c:v>41722</c:v>
              </c:pt>
              <c:pt idx="1898">
                <c:v>41719</c:v>
              </c:pt>
              <c:pt idx="1899">
                <c:v>41718</c:v>
              </c:pt>
              <c:pt idx="1900">
                <c:v>41717</c:v>
              </c:pt>
              <c:pt idx="1901">
                <c:v>41716</c:v>
              </c:pt>
              <c:pt idx="1902">
                <c:v>41715</c:v>
              </c:pt>
              <c:pt idx="1903">
                <c:v>41712</c:v>
              </c:pt>
              <c:pt idx="1904">
                <c:v>41711</c:v>
              </c:pt>
              <c:pt idx="1905">
                <c:v>41710</c:v>
              </c:pt>
              <c:pt idx="1906">
                <c:v>41709</c:v>
              </c:pt>
              <c:pt idx="1907">
                <c:v>41708</c:v>
              </c:pt>
              <c:pt idx="1908">
                <c:v>41705</c:v>
              </c:pt>
              <c:pt idx="1909">
                <c:v>41704</c:v>
              </c:pt>
              <c:pt idx="1910">
                <c:v>41703</c:v>
              </c:pt>
              <c:pt idx="1911">
                <c:v>41702</c:v>
              </c:pt>
              <c:pt idx="1912">
                <c:v>41701</c:v>
              </c:pt>
              <c:pt idx="1913">
                <c:v>41698</c:v>
              </c:pt>
              <c:pt idx="1914">
                <c:v>41697</c:v>
              </c:pt>
              <c:pt idx="1915">
                <c:v>41696</c:v>
              </c:pt>
              <c:pt idx="1916">
                <c:v>41695</c:v>
              </c:pt>
              <c:pt idx="1917">
                <c:v>41694</c:v>
              </c:pt>
              <c:pt idx="1918">
                <c:v>41691</c:v>
              </c:pt>
              <c:pt idx="1919">
                <c:v>41690</c:v>
              </c:pt>
              <c:pt idx="1920">
                <c:v>41689</c:v>
              </c:pt>
              <c:pt idx="1921">
                <c:v>41688</c:v>
              </c:pt>
              <c:pt idx="1922">
                <c:v>41687</c:v>
              </c:pt>
              <c:pt idx="1923">
                <c:v>41684</c:v>
              </c:pt>
              <c:pt idx="1924">
                <c:v>41683</c:v>
              </c:pt>
              <c:pt idx="1925">
                <c:v>41682</c:v>
              </c:pt>
              <c:pt idx="1926">
                <c:v>41681</c:v>
              </c:pt>
              <c:pt idx="1927">
                <c:v>41680</c:v>
              </c:pt>
              <c:pt idx="1928">
                <c:v>41677</c:v>
              </c:pt>
              <c:pt idx="1929">
                <c:v>41676</c:v>
              </c:pt>
              <c:pt idx="1930">
                <c:v>41675</c:v>
              </c:pt>
              <c:pt idx="1931">
                <c:v>41674</c:v>
              </c:pt>
              <c:pt idx="1932">
                <c:v>41673</c:v>
              </c:pt>
              <c:pt idx="1933">
                <c:v>41670</c:v>
              </c:pt>
              <c:pt idx="1934">
                <c:v>41669</c:v>
              </c:pt>
              <c:pt idx="1935">
                <c:v>41668</c:v>
              </c:pt>
              <c:pt idx="1936">
                <c:v>41667</c:v>
              </c:pt>
              <c:pt idx="1937">
                <c:v>41666</c:v>
              </c:pt>
              <c:pt idx="1938">
                <c:v>41663</c:v>
              </c:pt>
              <c:pt idx="1939">
                <c:v>41662</c:v>
              </c:pt>
              <c:pt idx="1940">
                <c:v>41661</c:v>
              </c:pt>
              <c:pt idx="1941">
                <c:v>41660</c:v>
              </c:pt>
              <c:pt idx="1942">
                <c:v>41659</c:v>
              </c:pt>
              <c:pt idx="1943">
                <c:v>41656</c:v>
              </c:pt>
              <c:pt idx="1944">
                <c:v>41655</c:v>
              </c:pt>
              <c:pt idx="1945">
                <c:v>41654</c:v>
              </c:pt>
              <c:pt idx="1946">
                <c:v>41653</c:v>
              </c:pt>
              <c:pt idx="1947">
                <c:v>41652</c:v>
              </c:pt>
              <c:pt idx="1948">
                <c:v>41649</c:v>
              </c:pt>
              <c:pt idx="1949">
                <c:v>41648</c:v>
              </c:pt>
              <c:pt idx="1950">
                <c:v>41647</c:v>
              </c:pt>
              <c:pt idx="1951">
                <c:v>41646</c:v>
              </c:pt>
              <c:pt idx="1952">
                <c:v>41645</c:v>
              </c:pt>
              <c:pt idx="1953">
                <c:v>41642</c:v>
              </c:pt>
              <c:pt idx="1954">
                <c:v>41641</c:v>
              </c:pt>
              <c:pt idx="1955">
                <c:v>41640</c:v>
              </c:pt>
              <c:pt idx="1956">
                <c:v>41639</c:v>
              </c:pt>
              <c:pt idx="1957">
                <c:v>41638</c:v>
              </c:pt>
              <c:pt idx="1958">
                <c:v>41635</c:v>
              </c:pt>
              <c:pt idx="1959">
                <c:v>41634</c:v>
              </c:pt>
              <c:pt idx="1960">
                <c:v>41633</c:v>
              </c:pt>
              <c:pt idx="1961">
                <c:v>41632</c:v>
              </c:pt>
              <c:pt idx="1962">
                <c:v>41631</c:v>
              </c:pt>
              <c:pt idx="1963">
                <c:v>41628</c:v>
              </c:pt>
              <c:pt idx="1964">
                <c:v>41627</c:v>
              </c:pt>
              <c:pt idx="1965">
                <c:v>41626</c:v>
              </c:pt>
              <c:pt idx="1966">
                <c:v>41625</c:v>
              </c:pt>
              <c:pt idx="1967">
                <c:v>41624</c:v>
              </c:pt>
              <c:pt idx="1968">
                <c:v>41621</c:v>
              </c:pt>
              <c:pt idx="1969">
                <c:v>41620</c:v>
              </c:pt>
              <c:pt idx="1970">
                <c:v>41619</c:v>
              </c:pt>
              <c:pt idx="1971">
                <c:v>41618</c:v>
              </c:pt>
              <c:pt idx="1972">
                <c:v>41617</c:v>
              </c:pt>
              <c:pt idx="1973">
                <c:v>41614</c:v>
              </c:pt>
              <c:pt idx="1974">
                <c:v>41613</c:v>
              </c:pt>
              <c:pt idx="1975">
                <c:v>41612</c:v>
              </c:pt>
              <c:pt idx="1976">
                <c:v>41611</c:v>
              </c:pt>
              <c:pt idx="1977">
                <c:v>41610</c:v>
              </c:pt>
              <c:pt idx="1978">
                <c:v>41607</c:v>
              </c:pt>
              <c:pt idx="1979">
                <c:v>41606</c:v>
              </c:pt>
              <c:pt idx="1980">
                <c:v>41605</c:v>
              </c:pt>
              <c:pt idx="1981">
                <c:v>41604</c:v>
              </c:pt>
              <c:pt idx="1982">
                <c:v>41603</c:v>
              </c:pt>
              <c:pt idx="1983">
                <c:v>41600</c:v>
              </c:pt>
              <c:pt idx="1984">
                <c:v>41599</c:v>
              </c:pt>
              <c:pt idx="1985">
                <c:v>41598</c:v>
              </c:pt>
              <c:pt idx="1986">
                <c:v>41597</c:v>
              </c:pt>
              <c:pt idx="1987">
                <c:v>41596</c:v>
              </c:pt>
              <c:pt idx="1988">
                <c:v>41593</c:v>
              </c:pt>
              <c:pt idx="1989">
                <c:v>41592</c:v>
              </c:pt>
              <c:pt idx="1990">
                <c:v>41591</c:v>
              </c:pt>
              <c:pt idx="1991">
                <c:v>41590</c:v>
              </c:pt>
              <c:pt idx="1992">
                <c:v>41589</c:v>
              </c:pt>
              <c:pt idx="1993">
                <c:v>41586</c:v>
              </c:pt>
              <c:pt idx="1994">
                <c:v>41585</c:v>
              </c:pt>
              <c:pt idx="1995">
                <c:v>41584</c:v>
              </c:pt>
              <c:pt idx="1996">
                <c:v>41583</c:v>
              </c:pt>
              <c:pt idx="1997">
                <c:v>41582</c:v>
              </c:pt>
              <c:pt idx="1998">
                <c:v>41579</c:v>
              </c:pt>
              <c:pt idx="1999">
                <c:v>41578</c:v>
              </c:pt>
              <c:pt idx="2000">
                <c:v>41577</c:v>
              </c:pt>
              <c:pt idx="2001">
                <c:v>41576</c:v>
              </c:pt>
              <c:pt idx="2002">
                <c:v>41575</c:v>
              </c:pt>
              <c:pt idx="2003">
                <c:v>41572</c:v>
              </c:pt>
              <c:pt idx="2004">
                <c:v>41571</c:v>
              </c:pt>
              <c:pt idx="2005">
                <c:v>41570</c:v>
              </c:pt>
              <c:pt idx="2006">
                <c:v>41569</c:v>
              </c:pt>
              <c:pt idx="2007">
                <c:v>41568</c:v>
              </c:pt>
              <c:pt idx="2008">
                <c:v>41565</c:v>
              </c:pt>
              <c:pt idx="2009">
                <c:v>41564</c:v>
              </c:pt>
              <c:pt idx="2010">
                <c:v>41563</c:v>
              </c:pt>
              <c:pt idx="2011">
                <c:v>41562</c:v>
              </c:pt>
              <c:pt idx="2012">
                <c:v>41561</c:v>
              </c:pt>
              <c:pt idx="2013">
                <c:v>41558</c:v>
              </c:pt>
              <c:pt idx="2014">
                <c:v>41557</c:v>
              </c:pt>
              <c:pt idx="2015">
                <c:v>41556</c:v>
              </c:pt>
              <c:pt idx="2016">
                <c:v>41555</c:v>
              </c:pt>
              <c:pt idx="2017">
                <c:v>41554</c:v>
              </c:pt>
              <c:pt idx="2018">
                <c:v>41551</c:v>
              </c:pt>
              <c:pt idx="2019">
                <c:v>41550</c:v>
              </c:pt>
              <c:pt idx="2020">
                <c:v>41549</c:v>
              </c:pt>
              <c:pt idx="2021">
                <c:v>41548</c:v>
              </c:pt>
              <c:pt idx="2022">
                <c:v>41547</c:v>
              </c:pt>
              <c:pt idx="2023">
                <c:v>41544</c:v>
              </c:pt>
              <c:pt idx="2024">
                <c:v>41543</c:v>
              </c:pt>
              <c:pt idx="2025">
                <c:v>41542</c:v>
              </c:pt>
              <c:pt idx="2026">
                <c:v>41541</c:v>
              </c:pt>
              <c:pt idx="2027">
                <c:v>41540</c:v>
              </c:pt>
              <c:pt idx="2028">
                <c:v>41537</c:v>
              </c:pt>
              <c:pt idx="2029">
                <c:v>41536</c:v>
              </c:pt>
              <c:pt idx="2030">
                <c:v>41535</c:v>
              </c:pt>
              <c:pt idx="2031">
                <c:v>41534</c:v>
              </c:pt>
              <c:pt idx="2032">
                <c:v>41533</c:v>
              </c:pt>
              <c:pt idx="2033">
                <c:v>41530</c:v>
              </c:pt>
              <c:pt idx="2034">
                <c:v>41529</c:v>
              </c:pt>
              <c:pt idx="2035">
                <c:v>41528</c:v>
              </c:pt>
              <c:pt idx="2036">
                <c:v>41527</c:v>
              </c:pt>
              <c:pt idx="2037">
                <c:v>41526</c:v>
              </c:pt>
              <c:pt idx="2038">
                <c:v>41523</c:v>
              </c:pt>
              <c:pt idx="2039">
                <c:v>41522</c:v>
              </c:pt>
              <c:pt idx="2040">
                <c:v>41521</c:v>
              </c:pt>
              <c:pt idx="2041">
                <c:v>41520</c:v>
              </c:pt>
              <c:pt idx="2042">
                <c:v>41519</c:v>
              </c:pt>
              <c:pt idx="2043">
                <c:v>41516</c:v>
              </c:pt>
              <c:pt idx="2044">
                <c:v>41515</c:v>
              </c:pt>
              <c:pt idx="2045">
                <c:v>41514</c:v>
              </c:pt>
              <c:pt idx="2046">
                <c:v>41513</c:v>
              </c:pt>
              <c:pt idx="2047">
                <c:v>41512</c:v>
              </c:pt>
              <c:pt idx="2048">
                <c:v>41509</c:v>
              </c:pt>
              <c:pt idx="2049">
                <c:v>41508</c:v>
              </c:pt>
              <c:pt idx="2050">
                <c:v>41507</c:v>
              </c:pt>
              <c:pt idx="2051">
                <c:v>41506</c:v>
              </c:pt>
              <c:pt idx="2052">
                <c:v>41505</c:v>
              </c:pt>
              <c:pt idx="2053">
                <c:v>41502</c:v>
              </c:pt>
              <c:pt idx="2054">
                <c:v>41501</c:v>
              </c:pt>
              <c:pt idx="2055">
                <c:v>41500</c:v>
              </c:pt>
              <c:pt idx="2056">
                <c:v>41499</c:v>
              </c:pt>
              <c:pt idx="2057">
                <c:v>41498</c:v>
              </c:pt>
              <c:pt idx="2058">
                <c:v>41495</c:v>
              </c:pt>
              <c:pt idx="2059">
                <c:v>41494</c:v>
              </c:pt>
              <c:pt idx="2060">
                <c:v>41493</c:v>
              </c:pt>
              <c:pt idx="2061">
                <c:v>41492</c:v>
              </c:pt>
              <c:pt idx="2062">
                <c:v>41491</c:v>
              </c:pt>
              <c:pt idx="2063">
                <c:v>41488</c:v>
              </c:pt>
              <c:pt idx="2064">
                <c:v>41487</c:v>
              </c:pt>
              <c:pt idx="2065">
                <c:v>41486</c:v>
              </c:pt>
              <c:pt idx="2066">
                <c:v>41485</c:v>
              </c:pt>
              <c:pt idx="2067">
                <c:v>41484</c:v>
              </c:pt>
              <c:pt idx="2068">
                <c:v>41481</c:v>
              </c:pt>
              <c:pt idx="2069">
                <c:v>41480</c:v>
              </c:pt>
              <c:pt idx="2070">
                <c:v>41479</c:v>
              </c:pt>
              <c:pt idx="2071">
                <c:v>41478</c:v>
              </c:pt>
              <c:pt idx="2072">
                <c:v>41477</c:v>
              </c:pt>
              <c:pt idx="2073">
                <c:v>41474</c:v>
              </c:pt>
              <c:pt idx="2074">
                <c:v>41473</c:v>
              </c:pt>
              <c:pt idx="2075">
                <c:v>41472</c:v>
              </c:pt>
              <c:pt idx="2076">
                <c:v>41471</c:v>
              </c:pt>
              <c:pt idx="2077">
                <c:v>41470</c:v>
              </c:pt>
              <c:pt idx="2078">
                <c:v>41467</c:v>
              </c:pt>
              <c:pt idx="2079">
                <c:v>41466</c:v>
              </c:pt>
              <c:pt idx="2080">
                <c:v>41465</c:v>
              </c:pt>
              <c:pt idx="2081">
                <c:v>41464</c:v>
              </c:pt>
              <c:pt idx="2082">
                <c:v>41463</c:v>
              </c:pt>
              <c:pt idx="2083">
                <c:v>41460</c:v>
              </c:pt>
              <c:pt idx="2084">
                <c:v>41459</c:v>
              </c:pt>
              <c:pt idx="2085">
                <c:v>41458</c:v>
              </c:pt>
              <c:pt idx="2086">
                <c:v>41457</c:v>
              </c:pt>
              <c:pt idx="2087">
                <c:v>41456</c:v>
              </c:pt>
              <c:pt idx="2088">
                <c:v>41453</c:v>
              </c:pt>
              <c:pt idx="2089">
                <c:v>41452</c:v>
              </c:pt>
              <c:pt idx="2090">
                <c:v>41451</c:v>
              </c:pt>
              <c:pt idx="2091">
                <c:v>41450</c:v>
              </c:pt>
              <c:pt idx="2092">
                <c:v>41449</c:v>
              </c:pt>
              <c:pt idx="2093">
                <c:v>41446</c:v>
              </c:pt>
              <c:pt idx="2094">
                <c:v>41445</c:v>
              </c:pt>
              <c:pt idx="2095">
                <c:v>41444</c:v>
              </c:pt>
              <c:pt idx="2096">
                <c:v>41443</c:v>
              </c:pt>
              <c:pt idx="2097">
                <c:v>41442</c:v>
              </c:pt>
              <c:pt idx="2098">
                <c:v>41439</c:v>
              </c:pt>
              <c:pt idx="2099">
                <c:v>41438</c:v>
              </c:pt>
              <c:pt idx="2100">
                <c:v>41437</c:v>
              </c:pt>
              <c:pt idx="2101">
                <c:v>41436</c:v>
              </c:pt>
              <c:pt idx="2102">
                <c:v>41435</c:v>
              </c:pt>
              <c:pt idx="2103">
                <c:v>41432</c:v>
              </c:pt>
              <c:pt idx="2104">
                <c:v>41431</c:v>
              </c:pt>
              <c:pt idx="2105">
                <c:v>41430</c:v>
              </c:pt>
              <c:pt idx="2106">
                <c:v>41429</c:v>
              </c:pt>
              <c:pt idx="2107">
                <c:v>41428</c:v>
              </c:pt>
              <c:pt idx="2108">
                <c:v>41425</c:v>
              </c:pt>
              <c:pt idx="2109">
                <c:v>41424</c:v>
              </c:pt>
              <c:pt idx="2110">
                <c:v>41423</c:v>
              </c:pt>
              <c:pt idx="2111">
                <c:v>41422</c:v>
              </c:pt>
              <c:pt idx="2112">
                <c:v>41421</c:v>
              </c:pt>
              <c:pt idx="2113">
                <c:v>41418</c:v>
              </c:pt>
              <c:pt idx="2114">
                <c:v>41417</c:v>
              </c:pt>
              <c:pt idx="2115">
                <c:v>41416</c:v>
              </c:pt>
              <c:pt idx="2116">
                <c:v>41415</c:v>
              </c:pt>
              <c:pt idx="2117">
                <c:v>41414</c:v>
              </c:pt>
              <c:pt idx="2118">
                <c:v>41411</c:v>
              </c:pt>
              <c:pt idx="2119">
                <c:v>41410</c:v>
              </c:pt>
              <c:pt idx="2120">
                <c:v>41409</c:v>
              </c:pt>
              <c:pt idx="2121">
                <c:v>41408</c:v>
              </c:pt>
              <c:pt idx="2122">
                <c:v>41407</c:v>
              </c:pt>
              <c:pt idx="2123">
                <c:v>41404</c:v>
              </c:pt>
              <c:pt idx="2124">
                <c:v>41403</c:v>
              </c:pt>
              <c:pt idx="2125">
                <c:v>41402</c:v>
              </c:pt>
              <c:pt idx="2126">
                <c:v>41401</c:v>
              </c:pt>
              <c:pt idx="2127">
                <c:v>41400</c:v>
              </c:pt>
              <c:pt idx="2128">
                <c:v>41397</c:v>
              </c:pt>
              <c:pt idx="2129">
                <c:v>41396</c:v>
              </c:pt>
              <c:pt idx="2130">
                <c:v>41395</c:v>
              </c:pt>
              <c:pt idx="2131">
                <c:v>41394</c:v>
              </c:pt>
              <c:pt idx="2132">
                <c:v>41393</c:v>
              </c:pt>
              <c:pt idx="2133">
                <c:v>41390</c:v>
              </c:pt>
              <c:pt idx="2134">
                <c:v>41389</c:v>
              </c:pt>
              <c:pt idx="2135">
                <c:v>41388</c:v>
              </c:pt>
              <c:pt idx="2136">
                <c:v>41387</c:v>
              </c:pt>
              <c:pt idx="2137">
                <c:v>41386</c:v>
              </c:pt>
              <c:pt idx="2138">
                <c:v>41383</c:v>
              </c:pt>
              <c:pt idx="2139">
                <c:v>41382</c:v>
              </c:pt>
              <c:pt idx="2140">
                <c:v>41381</c:v>
              </c:pt>
              <c:pt idx="2141">
                <c:v>41380</c:v>
              </c:pt>
              <c:pt idx="2142">
                <c:v>41379</c:v>
              </c:pt>
              <c:pt idx="2143">
                <c:v>41376</c:v>
              </c:pt>
              <c:pt idx="2144">
                <c:v>41375</c:v>
              </c:pt>
              <c:pt idx="2145">
                <c:v>41374</c:v>
              </c:pt>
              <c:pt idx="2146">
                <c:v>41373</c:v>
              </c:pt>
              <c:pt idx="2147">
                <c:v>41372</c:v>
              </c:pt>
              <c:pt idx="2148">
                <c:v>41369</c:v>
              </c:pt>
              <c:pt idx="2149">
                <c:v>41368</c:v>
              </c:pt>
              <c:pt idx="2150">
                <c:v>41367</c:v>
              </c:pt>
              <c:pt idx="2151">
                <c:v>41366</c:v>
              </c:pt>
              <c:pt idx="2152">
                <c:v>41365</c:v>
              </c:pt>
              <c:pt idx="2153">
                <c:v>41362</c:v>
              </c:pt>
              <c:pt idx="2154">
                <c:v>41361</c:v>
              </c:pt>
              <c:pt idx="2155">
                <c:v>41360</c:v>
              </c:pt>
              <c:pt idx="2156">
                <c:v>41359</c:v>
              </c:pt>
              <c:pt idx="2157">
                <c:v>41358</c:v>
              </c:pt>
              <c:pt idx="2158">
                <c:v>41355</c:v>
              </c:pt>
              <c:pt idx="2159">
                <c:v>41354</c:v>
              </c:pt>
              <c:pt idx="2160">
                <c:v>41353</c:v>
              </c:pt>
              <c:pt idx="2161">
                <c:v>41352</c:v>
              </c:pt>
              <c:pt idx="2162">
                <c:v>41351</c:v>
              </c:pt>
              <c:pt idx="2163">
                <c:v>41348</c:v>
              </c:pt>
              <c:pt idx="2164">
                <c:v>41347</c:v>
              </c:pt>
              <c:pt idx="2165">
                <c:v>41346</c:v>
              </c:pt>
              <c:pt idx="2166">
                <c:v>41345</c:v>
              </c:pt>
              <c:pt idx="2167">
                <c:v>41344</c:v>
              </c:pt>
              <c:pt idx="2168">
                <c:v>41341</c:v>
              </c:pt>
              <c:pt idx="2169">
                <c:v>41340</c:v>
              </c:pt>
              <c:pt idx="2170">
                <c:v>41339</c:v>
              </c:pt>
              <c:pt idx="2171">
                <c:v>41338</c:v>
              </c:pt>
              <c:pt idx="2172">
                <c:v>41337</c:v>
              </c:pt>
              <c:pt idx="2173">
                <c:v>41334</c:v>
              </c:pt>
              <c:pt idx="2174">
                <c:v>41333</c:v>
              </c:pt>
              <c:pt idx="2175">
                <c:v>41332</c:v>
              </c:pt>
              <c:pt idx="2176">
                <c:v>41331</c:v>
              </c:pt>
              <c:pt idx="2177">
                <c:v>41330</c:v>
              </c:pt>
              <c:pt idx="2178">
                <c:v>41327</c:v>
              </c:pt>
              <c:pt idx="2179">
                <c:v>41326</c:v>
              </c:pt>
              <c:pt idx="2180">
                <c:v>41325</c:v>
              </c:pt>
              <c:pt idx="2181">
                <c:v>41324</c:v>
              </c:pt>
              <c:pt idx="2182">
                <c:v>41323</c:v>
              </c:pt>
              <c:pt idx="2183">
                <c:v>41320</c:v>
              </c:pt>
              <c:pt idx="2184">
                <c:v>41319</c:v>
              </c:pt>
              <c:pt idx="2185">
                <c:v>41318</c:v>
              </c:pt>
              <c:pt idx="2186">
                <c:v>41317</c:v>
              </c:pt>
              <c:pt idx="2187">
                <c:v>41316</c:v>
              </c:pt>
              <c:pt idx="2188">
                <c:v>41313</c:v>
              </c:pt>
              <c:pt idx="2189">
                <c:v>41312</c:v>
              </c:pt>
              <c:pt idx="2190">
                <c:v>41311</c:v>
              </c:pt>
              <c:pt idx="2191">
                <c:v>41310</c:v>
              </c:pt>
              <c:pt idx="2192">
                <c:v>41309</c:v>
              </c:pt>
              <c:pt idx="2193">
                <c:v>41306</c:v>
              </c:pt>
              <c:pt idx="2194">
                <c:v>41305</c:v>
              </c:pt>
              <c:pt idx="2195">
                <c:v>41304</c:v>
              </c:pt>
              <c:pt idx="2196">
                <c:v>41303</c:v>
              </c:pt>
              <c:pt idx="2197">
                <c:v>41302</c:v>
              </c:pt>
              <c:pt idx="2198">
                <c:v>41299</c:v>
              </c:pt>
              <c:pt idx="2199">
                <c:v>41298</c:v>
              </c:pt>
              <c:pt idx="2200">
                <c:v>41297</c:v>
              </c:pt>
              <c:pt idx="2201">
                <c:v>41296</c:v>
              </c:pt>
              <c:pt idx="2202">
                <c:v>41295</c:v>
              </c:pt>
              <c:pt idx="2203">
                <c:v>41292</c:v>
              </c:pt>
              <c:pt idx="2204">
                <c:v>41291</c:v>
              </c:pt>
              <c:pt idx="2205">
                <c:v>41290</c:v>
              </c:pt>
              <c:pt idx="2206">
                <c:v>41289</c:v>
              </c:pt>
              <c:pt idx="2207">
                <c:v>41288</c:v>
              </c:pt>
              <c:pt idx="2208">
                <c:v>41285</c:v>
              </c:pt>
              <c:pt idx="2209">
                <c:v>41284</c:v>
              </c:pt>
              <c:pt idx="2210">
                <c:v>41283</c:v>
              </c:pt>
              <c:pt idx="2211">
                <c:v>41282</c:v>
              </c:pt>
              <c:pt idx="2212">
                <c:v>41281</c:v>
              </c:pt>
              <c:pt idx="2213">
                <c:v>41278</c:v>
              </c:pt>
              <c:pt idx="2214">
                <c:v>41277</c:v>
              </c:pt>
              <c:pt idx="2215">
                <c:v>41276</c:v>
              </c:pt>
              <c:pt idx="2216">
                <c:v>41275</c:v>
              </c:pt>
              <c:pt idx="2217">
                <c:v>41274</c:v>
              </c:pt>
              <c:pt idx="2218">
                <c:v>41271</c:v>
              </c:pt>
              <c:pt idx="2219">
                <c:v>41270</c:v>
              </c:pt>
              <c:pt idx="2220">
                <c:v>41269</c:v>
              </c:pt>
              <c:pt idx="2221">
                <c:v>41268</c:v>
              </c:pt>
              <c:pt idx="2222">
                <c:v>41267</c:v>
              </c:pt>
              <c:pt idx="2223">
                <c:v>41264</c:v>
              </c:pt>
              <c:pt idx="2224">
                <c:v>41263</c:v>
              </c:pt>
              <c:pt idx="2225">
                <c:v>41262</c:v>
              </c:pt>
              <c:pt idx="2226">
                <c:v>41261</c:v>
              </c:pt>
              <c:pt idx="2227">
                <c:v>41260</c:v>
              </c:pt>
              <c:pt idx="2228">
                <c:v>41257</c:v>
              </c:pt>
              <c:pt idx="2229">
                <c:v>41256</c:v>
              </c:pt>
              <c:pt idx="2230">
                <c:v>41255</c:v>
              </c:pt>
              <c:pt idx="2231">
                <c:v>41254</c:v>
              </c:pt>
              <c:pt idx="2232">
                <c:v>41253</c:v>
              </c:pt>
              <c:pt idx="2233">
                <c:v>41250</c:v>
              </c:pt>
              <c:pt idx="2234">
                <c:v>41249</c:v>
              </c:pt>
              <c:pt idx="2235">
                <c:v>41248</c:v>
              </c:pt>
              <c:pt idx="2236">
                <c:v>41247</c:v>
              </c:pt>
              <c:pt idx="2237">
                <c:v>41246</c:v>
              </c:pt>
              <c:pt idx="2238">
                <c:v>41243</c:v>
              </c:pt>
              <c:pt idx="2239">
                <c:v>41242</c:v>
              </c:pt>
              <c:pt idx="2240">
                <c:v>41241</c:v>
              </c:pt>
              <c:pt idx="2241">
                <c:v>41240</c:v>
              </c:pt>
              <c:pt idx="2242">
                <c:v>41239</c:v>
              </c:pt>
              <c:pt idx="2243">
                <c:v>41236</c:v>
              </c:pt>
              <c:pt idx="2244">
                <c:v>41235</c:v>
              </c:pt>
              <c:pt idx="2245">
                <c:v>41234</c:v>
              </c:pt>
              <c:pt idx="2246">
                <c:v>41233</c:v>
              </c:pt>
              <c:pt idx="2247">
                <c:v>41232</c:v>
              </c:pt>
              <c:pt idx="2248">
                <c:v>41229</c:v>
              </c:pt>
              <c:pt idx="2249">
                <c:v>41228</c:v>
              </c:pt>
              <c:pt idx="2250">
                <c:v>41227</c:v>
              </c:pt>
              <c:pt idx="2251">
                <c:v>41226</c:v>
              </c:pt>
              <c:pt idx="2252">
                <c:v>41225</c:v>
              </c:pt>
              <c:pt idx="2253">
                <c:v>41222</c:v>
              </c:pt>
              <c:pt idx="2254">
                <c:v>41221</c:v>
              </c:pt>
              <c:pt idx="2255">
                <c:v>41220</c:v>
              </c:pt>
              <c:pt idx="2256">
                <c:v>41219</c:v>
              </c:pt>
              <c:pt idx="2257">
                <c:v>41218</c:v>
              </c:pt>
              <c:pt idx="2258">
                <c:v>41215</c:v>
              </c:pt>
              <c:pt idx="2259">
                <c:v>41214</c:v>
              </c:pt>
              <c:pt idx="2260">
                <c:v>41213</c:v>
              </c:pt>
              <c:pt idx="2261">
                <c:v>41212</c:v>
              </c:pt>
              <c:pt idx="2262">
                <c:v>41211</c:v>
              </c:pt>
              <c:pt idx="2263">
                <c:v>41208</c:v>
              </c:pt>
              <c:pt idx="2264">
                <c:v>41207</c:v>
              </c:pt>
              <c:pt idx="2265">
                <c:v>41206</c:v>
              </c:pt>
              <c:pt idx="2266">
                <c:v>41205</c:v>
              </c:pt>
              <c:pt idx="2267">
                <c:v>41204</c:v>
              </c:pt>
              <c:pt idx="2268">
                <c:v>41201</c:v>
              </c:pt>
              <c:pt idx="2269">
                <c:v>41200</c:v>
              </c:pt>
              <c:pt idx="2270">
                <c:v>41199</c:v>
              </c:pt>
              <c:pt idx="2271">
                <c:v>41198</c:v>
              </c:pt>
              <c:pt idx="2272">
                <c:v>41197</c:v>
              </c:pt>
              <c:pt idx="2273">
                <c:v>41194</c:v>
              </c:pt>
              <c:pt idx="2274">
                <c:v>41193</c:v>
              </c:pt>
              <c:pt idx="2275">
                <c:v>41192</c:v>
              </c:pt>
              <c:pt idx="2276">
                <c:v>41191</c:v>
              </c:pt>
              <c:pt idx="2277">
                <c:v>41190</c:v>
              </c:pt>
              <c:pt idx="2278">
                <c:v>41187</c:v>
              </c:pt>
              <c:pt idx="2279">
                <c:v>41186</c:v>
              </c:pt>
              <c:pt idx="2280">
                <c:v>41185</c:v>
              </c:pt>
              <c:pt idx="2281">
                <c:v>41184</c:v>
              </c:pt>
              <c:pt idx="2282">
                <c:v>41183</c:v>
              </c:pt>
              <c:pt idx="2283">
                <c:v>41180</c:v>
              </c:pt>
              <c:pt idx="2284">
                <c:v>41179</c:v>
              </c:pt>
              <c:pt idx="2285">
                <c:v>41178</c:v>
              </c:pt>
              <c:pt idx="2286">
                <c:v>41177</c:v>
              </c:pt>
              <c:pt idx="2287">
                <c:v>41176</c:v>
              </c:pt>
              <c:pt idx="2288">
                <c:v>41173</c:v>
              </c:pt>
              <c:pt idx="2289">
                <c:v>41172</c:v>
              </c:pt>
              <c:pt idx="2290">
                <c:v>41171</c:v>
              </c:pt>
              <c:pt idx="2291">
                <c:v>41170</c:v>
              </c:pt>
              <c:pt idx="2292">
                <c:v>41169</c:v>
              </c:pt>
              <c:pt idx="2293">
                <c:v>41166</c:v>
              </c:pt>
              <c:pt idx="2294">
                <c:v>41165</c:v>
              </c:pt>
              <c:pt idx="2295">
                <c:v>41164</c:v>
              </c:pt>
              <c:pt idx="2296">
                <c:v>41163</c:v>
              </c:pt>
              <c:pt idx="2297">
                <c:v>41162</c:v>
              </c:pt>
              <c:pt idx="2298">
                <c:v>41159</c:v>
              </c:pt>
              <c:pt idx="2299">
                <c:v>41158</c:v>
              </c:pt>
              <c:pt idx="2300">
                <c:v>41157</c:v>
              </c:pt>
              <c:pt idx="2301">
                <c:v>41156</c:v>
              </c:pt>
              <c:pt idx="2302">
                <c:v>41155</c:v>
              </c:pt>
              <c:pt idx="2303">
                <c:v>41152</c:v>
              </c:pt>
              <c:pt idx="2304">
                <c:v>41151</c:v>
              </c:pt>
              <c:pt idx="2305">
                <c:v>41150</c:v>
              </c:pt>
              <c:pt idx="2306">
                <c:v>41149</c:v>
              </c:pt>
              <c:pt idx="2307">
                <c:v>41148</c:v>
              </c:pt>
              <c:pt idx="2308">
                <c:v>41145</c:v>
              </c:pt>
              <c:pt idx="2309">
                <c:v>41144</c:v>
              </c:pt>
              <c:pt idx="2310">
                <c:v>41143</c:v>
              </c:pt>
              <c:pt idx="2311">
                <c:v>41142</c:v>
              </c:pt>
              <c:pt idx="2312">
                <c:v>41141</c:v>
              </c:pt>
              <c:pt idx="2313">
                <c:v>41138</c:v>
              </c:pt>
              <c:pt idx="2314">
                <c:v>41137</c:v>
              </c:pt>
              <c:pt idx="2315">
                <c:v>41136</c:v>
              </c:pt>
              <c:pt idx="2316">
                <c:v>41135</c:v>
              </c:pt>
              <c:pt idx="2317">
                <c:v>41134</c:v>
              </c:pt>
              <c:pt idx="2318">
                <c:v>41131</c:v>
              </c:pt>
              <c:pt idx="2319">
                <c:v>41130</c:v>
              </c:pt>
              <c:pt idx="2320">
                <c:v>41129</c:v>
              </c:pt>
              <c:pt idx="2321">
                <c:v>41128</c:v>
              </c:pt>
              <c:pt idx="2322">
                <c:v>41127</c:v>
              </c:pt>
              <c:pt idx="2323">
                <c:v>41124</c:v>
              </c:pt>
              <c:pt idx="2324">
                <c:v>41123</c:v>
              </c:pt>
              <c:pt idx="2325">
                <c:v>41122</c:v>
              </c:pt>
              <c:pt idx="2326">
                <c:v>41121</c:v>
              </c:pt>
              <c:pt idx="2327">
                <c:v>41120</c:v>
              </c:pt>
              <c:pt idx="2328">
                <c:v>41117</c:v>
              </c:pt>
              <c:pt idx="2329">
                <c:v>41116</c:v>
              </c:pt>
              <c:pt idx="2330">
                <c:v>41115</c:v>
              </c:pt>
              <c:pt idx="2331">
                <c:v>41114</c:v>
              </c:pt>
              <c:pt idx="2332">
                <c:v>41113</c:v>
              </c:pt>
              <c:pt idx="2333">
                <c:v>41110</c:v>
              </c:pt>
              <c:pt idx="2334">
                <c:v>41109</c:v>
              </c:pt>
              <c:pt idx="2335">
                <c:v>41108</c:v>
              </c:pt>
              <c:pt idx="2336">
                <c:v>41107</c:v>
              </c:pt>
              <c:pt idx="2337">
                <c:v>41106</c:v>
              </c:pt>
              <c:pt idx="2338">
                <c:v>41103</c:v>
              </c:pt>
              <c:pt idx="2339">
                <c:v>41102</c:v>
              </c:pt>
              <c:pt idx="2340">
                <c:v>41101</c:v>
              </c:pt>
              <c:pt idx="2341">
                <c:v>41100</c:v>
              </c:pt>
              <c:pt idx="2342">
                <c:v>41099</c:v>
              </c:pt>
              <c:pt idx="2343">
                <c:v>41096</c:v>
              </c:pt>
              <c:pt idx="2344">
                <c:v>41095</c:v>
              </c:pt>
              <c:pt idx="2345">
                <c:v>41094</c:v>
              </c:pt>
              <c:pt idx="2346">
                <c:v>41093</c:v>
              </c:pt>
              <c:pt idx="2347">
                <c:v>41092</c:v>
              </c:pt>
              <c:pt idx="2348">
                <c:v>41089</c:v>
              </c:pt>
              <c:pt idx="2349">
                <c:v>41088</c:v>
              </c:pt>
              <c:pt idx="2350">
                <c:v>41087</c:v>
              </c:pt>
              <c:pt idx="2351">
                <c:v>41086</c:v>
              </c:pt>
              <c:pt idx="2352">
                <c:v>41085</c:v>
              </c:pt>
              <c:pt idx="2353">
                <c:v>41082</c:v>
              </c:pt>
              <c:pt idx="2354">
                <c:v>41081</c:v>
              </c:pt>
              <c:pt idx="2355">
                <c:v>41080</c:v>
              </c:pt>
              <c:pt idx="2356">
                <c:v>41079</c:v>
              </c:pt>
              <c:pt idx="2357">
                <c:v>41078</c:v>
              </c:pt>
              <c:pt idx="2358">
                <c:v>41075</c:v>
              </c:pt>
              <c:pt idx="2359">
                <c:v>41074</c:v>
              </c:pt>
              <c:pt idx="2360">
                <c:v>41073</c:v>
              </c:pt>
              <c:pt idx="2361">
                <c:v>41072</c:v>
              </c:pt>
              <c:pt idx="2362">
                <c:v>41071</c:v>
              </c:pt>
              <c:pt idx="2363">
                <c:v>41068</c:v>
              </c:pt>
              <c:pt idx="2364">
                <c:v>41067</c:v>
              </c:pt>
              <c:pt idx="2365">
                <c:v>41066</c:v>
              </c:pt>
              <c:pt idx="2366">
                <c:v>41065</c:v>
              </c:pt>
              <c:pt idx="2367">
                <c:v>41064</c:v>
              </c:pt>
              <c:pt idx="2368">
                <c:v>41061</c:v>
              </c:pt>
              <c:pt idx="2369">
                <c:v>41060</c:v>
              </c:pt>
              <c:pt idx="2370">
                <c:v>41059</c:v>
              </c:pt>
              <c:pt idx="2371">
                <c:v>41058</c:v>
              </c:pt>
              <c:pt idx="2372">
                <c:v>41057</c:v>
              </c:pt>
              <c:pt idx="2373">
                <c:v>41054</c:v>
              </c:pt>
              <c:pt idx="2374">
                <c:v>41053</c:v>
              </c:pt>
              <c:pt idx="2375">
                <c:v>41052</c:v>
              </c:pt>
              <c:pt idx="2376">
                <c:v>41051</c:v>
              </c:pt>
              <c:pt idx="2377">
                <c:v>41050</c:v>
              </c:pt>
              <c:pt idx="2378">
                <c:v>41047</c:v>
              </c:pt>
              <c:pt idx="2379">
                <c:v>41046</c:v>
              </c:pt>
              <c:pt idx="2380">
                <c:v>41045</c:v>
              </c:pt>
              <c:pt idx="2381">
                <c:v>41044</c:v>
              </c:pt>
              <c:pt idx="2382">
                <c:v>41043</c:v>
              </c:pt>
              <c:pt idx="2383">
                <c:v>41040</c:v>
              </c:pt>
              <c:pt idx="2384">
                <c:v>41039</c:v>
              </c:pt>
              <c:pt idx="2385">
                <c:v>41038</c:v>
              </c:pt>
              <c:pt idx="2386">
                <c:v>41037</c:v>
              </c:pt>
              <c:pt idx="2387">
                <c:v>41036</c:v>
              </c:pt>
              <c:pt idx="2388">
                <c:v>41033</c:v>
              </c:pt>
              <c:pt idx="2389">
                <c:v>41032</c:v>
              </c:pt>
              <c:pt idx="2390">
                <c:v>41031</c:v>
              </c:pt>
              <c:pt idx="2391">
                <c:v>41030</c:v>
              </c:pt>
              <c:pt idx="2392">
                <c:v>41029</c:v>
              </c:pt>
              <c:pt idx="2393">
                <c:v>41026</c:v>
              </c:pt>
              <c:pt idx="2394">
                <c:v>41025</c:v>
              </c:pt>
              <c:pt idx="2395">
                <c:v>41024</c:v>
              </c:pt>
              <c:pt idx="2396">
                <c:v>41023</c:v>
              </c:pt>
              <c:pt idx="2397">
                <c:v>41022</c:v>
              </c:pt>
              <c:pt idx="2398">
                <c:v>41019</c:v>
              </c:pt>
              <c:pt idx="2399">
                <c:v>41018</c:v>
              </c:pt>
              <c:pt idx="2400">
                <c:v>41017</c:v>
              </c:pt>
              <c:pt idx="2401">
                <c:v>41016</c:v>
              </c:pt>
              <c:pt idx="2402">
                <c:v>41015</c:v>
              </c:pt>
              <c:pt idx="2403">
                <c:v>41012</c:v>
              </c:pt>
              <c:pt idx="2404">
                <c:v>41011</c:v>
              </c:pt>
              <c:pt idx="2405">
                <c:v>41010</c:v>
              </c:pt>
              <c:pt idx="2406">
                <c:v>41009</c:v>
              </c:pt>
              <c:pt idx="2407">
                <c:v>41008</c:v>
              </c:pt>
              <c:pt idx="2408">
                <c:v>41005</c:v>
              </c:pt>
              <c:pt idx="2409">
                <c:v>41004</c:v>
              </c:pt>
              <c:pt idx="2410">
                <c:v>41003</c:v>
              </c:pt>
              <c:pt idx="2411">
                <c:v>41002</c:v>
              </c:pt>
              <c:pt idx="2412">
                <c:v>41001</c:v>
              </c:pt>
              <c:pt idx="2413">
                <c:v>40998</c:v>
              </c:pt>
              <c:pt idx="2414">
                <c:v>40997</c:v>
              </c:pt>
              <c:pt idx="2415">
                <c:v>40996</c:v>
              </c:pt>
              <c:pt idx="2416">
                <c:v>40995</c:v>
              </c:pt>
              <c:pt idx="2417">
                <c:v>40994</c:v>
              </c:pt>
              <c:pt idx="2418">
                <c:v>40991</c:v>
              </c:pt>
              <c:pt idx="2419">
                <c:v>40990</c:v>
              </c:pt>
              <c:pt idx="2420">
                <c:v>40989</c:v>
              </c:pt>
              <c:pt idx="2421">
                <c:v>40988</c:v>
              </c:pt>
              <c:pt idx="2422">
                <c:v>40987</c:v>
              </c:pt>
              <c:pt idx="2423">
                <c:v>40984</c:v>
              </c:pt>
              <c:pt idx="2424">
                <c:v>40983</c:v>
              </c:pt>
              <c:pt idx="2425">
                <c:v>40982</c:v>
              </c:pt>
              <c:pt idx="2426">
                <c:v>40981</c:v>
              </c:pt>
              <c:pt idx="2427">
                <c:v>40980</c:v>
              </c:pt>
              <c:pt idx="2428">
                <c:v>40977</c:v>
              </c:pt>
              <c:pt idx="2429">
                <c:v>40976</c:v>
              </c:pt>
              <c:pt idx="2430">
                <c:v>40975</c:v>
              </c:pt>
              <c:pt idx="2431">
                <c:v>40974</c:v>
              </c:pt>
              <c:pt idx="2432">
                <c:v>40973</c:v>
              </c:pt>
              <c:pt idx="2433">
                <c:v>40970</c:v>
              </c:pt>
              <c:pt idx="2434">
                <c:v>40969</c:v>
              </c:pt>
              <c:pt idx="2435">
                <c:v>40968</c:v>
              </c:pt>
              <c:pt idx="2436">
                <c:v>40967</c:v>
              </c:pt>
              <c:pt idx="2437">
                <c:v>40966</c:v>
              </c:pt>
              <c:pt idx="2438">
                <c:v>40963</c:v>
              </c:pt>
              <c:pt idx="2439">
                <c:v>40962</c:v>
              </c:pt>
              <c:pt idx="2440">
                <c:v>40961</c:v>
              </c:pt>
              <c:pt idx="2441">
                <c:v>40960</c:v>
              </c:pt>
              <c:pt idx="2442">
                <c:v>40959</c:v>
              </c:pt>
              <c:pt idx="2443">
                <c:v>40956</c:v>
              </c:pt>
              <c:pt idx="2444">
                <c:v>40955</c:v>
              </c:pt>
              <c:pt idx="2445">
                <c:v>40954</c:v>
              </c:pt>
              <c:pt idx="2446">
                <c:v>40953</c:v>
              </c:pt>
              <c:pt idx="2447">
                <c:v>40952</c:v>
              </c:pt>
              <c:pt idx="2448">
                <c:v>40949</c:v>
              </c:pt>
              <c:pt idx="2449">
                <c:v>40948</c:v>
              </c:pt>
              <c:pt idx="2450">
                <c:v>40947</c:v>
              </c:pt>
              <c:pt idx="2451">
                <c:v>40946</c:v>
              </c:pt>
              <c:pt idx="2452">
                <c:v>40945</c:v>
              </c:pt>
              <c:pt idx="2453">
                <c:v>40942</c:v>
              </c:pt>
              <c:pt idx="2454">
                <c:v>40941</c:v>
              </c:pt>
              <c:pt idx="2455">
                <c:v>40940</c:v>
              </c:pt>
              <c:pt idx="2456">
                <c:v>40939</c:v>
              </c:pt>
              <c:pt idx="2457">
                <c:v>40938</c:v>
              </c:pt>
              <c:pt idx="2458">
                <c:v>40935</c:v>
              </c:pt>
              <c:pt idx="2459">
                <c:v>40934</c:v>
              </c:pt>
              <c:pt idx="2460">
                <c:v>40933</c:v>
              </c:pt>
              <c:pt idx="2461">
                <c:v>40932</c:v>
              </c:pt>
              <c:pt idx="2462">
                <c:v>40931</c:v>
              </c:pt>
              <c:pt idx="2463">
                <c:v>40928</c:v>
              </c:pt>
              <c:pt idx="2464">
                <c:v>40927</c:v>
              </c:pt>
              <c:pt idx="2465">
                <c:v>40926</c:v>
              </c:pt>
              <c:pt idx="2466">
                <c:v>40925</c:v>
              </c:pt>
              <c:pt idx="2467">
                <c:v>40924</c:v>
              </c:pt>
              <c:pt idx="2468">
                <c:v>40921</c:v>
              </c:pt>
              <c:pt idx="2469">
                <c:v>40920</c:v>
              </c:pt>
              <c:pt idx="2470">
                <c:v>40919</c:v>
              </c:pt>
              <c:pt idx="2471">
                <c:v>40918</c:v>
              </c:pt>
              <c:pt idx="2472">
                <c:v>40917</c:v>
              </c:pt>
              <c:pt idx="2473">
                <c:v>40914</c:v>
              </c:pt>
              <c:pt idx="2474">
                <c:v>40913</c:v>
              </c:pt>
              <c:pt idx="2475">
                <c:v>40912</c:v>
              </c:pt>
              <c:pt idx="2476">
                <c:v>40911</c:v>
              </c:pt>
              <c:pt idx="2477">
                <c:v>40910</c:v>
              </c:pt>
              <c:pt idx="2478">
                <c:v>40907</c:v>
              </c:pt>
              <c:pt idx="2479">
                <c:v>40906</c:v>
              </c:pt>
              <c:pt idx="2480">
                <c:v>40905</c:v>
              </c:pt>
              <c:pt idx="2481">
                <c:v>40904</c:v>
              </c:pt>
              <c:pt idx="2482">
                <c:v>40903</c:v>
              </c:pt>
              <c:pt idx="2483">
                <c:v>40900</c:v>
              </c:pt>
              <c:pt idx="2484">
                <c:v>40899</c:v>
              </c:pt>
              <c:pt idx="2485">
                <c:v>40898</c:v>
              </c:pt>
              <c:pt idx="2486">
                <c:v>40897</c:v>
              </c:pt>
              <c:pt idx="2487">
                <c:v>40896</c:v>
              </c:pt>
              <c:pt idx="2488">
                <c:v>40893</c:v>
              </c:pt>
              <c:pt idx="2489">
                <c:v>40892</c:v>
              </c:pt>
              <c:pt idx="2490">
                <c:v>40891</c:v>
              </c:pt>
              <c:pt idx="2491">
                <c:v>40890</c:v>
              </c:pt>
              <c:pt idx="2492">
                <c:v>40889</c:v>
              </c:pt>
              <c:pt idx="2493">
                <c:v>40886</c:v>
              </c:pt>
              <c:pt idx="2494">
                <c:v>40885</c:v>
              </c:pt>
              <c:pt idx="2495">
                <c:v>40884</c:v>
              </c:pt>
              <c:pt idx="2496">
                <c:v>40883</c:v>
              </c:pt>
              <c:pt idx="2497">
                <c:v>40882</c:v>
              </c:pt>
              <c:pt idx="2498">
                <c:v>40879</c:v>
              </c:pt>
              <c:pt idx="2499">
                <c:v>40878</c:v>
              </c:pt>
              <c:pt idx="2500">
                <c:v>40877</c:v>
              </c:pt>
              <c:pt idx="2501">
                <c:v>40876</c:v>
              </c:pt>
              <c:pt idx="2502">
                <c:v>40875</c:v>
              </c:pt>
              <c:pt idx="2503">
                <c:v>40872</c:v>
              </c:pt>
              <c:pt idx="2504">
                <c:v>40871</c:v>
              </c:pt>
              <c:pt idx="2505">
                <c:v>40870</c:v>
              </c:pt>
              <c:pt idx="2506">
                <c:v>40869</c:v>
              </c:pt>
              <c:pt idx="2507">
                <c:v>40868</c:v>
              </c:pt>
              <c:pt idx="2508">
                <c:v>40865</c:v>
              </c:pt>
              <c:pt idx="2509">
                <c:v>40864</c:v>
              </c:pt>
              <c:pt idx="2510">
                <c:v>40863</c:v>
              </c:pt>
              <c:pt idx="2511">
                <c:v>40862</c:v>
              </c:pt>
              <c:pt idx="2512">
                <c:v>40861</c:v>
              </c:pt>
              <c:pt idx="2513">
                <c:v>40858</c:v>
              </c:pt>
              <c:pt idx="2514">
                <c:v>40857</c:v>
              </c:pt>
              <c:pt idx="2515">
                <c:v>40856</c:v>
              </c:pt>
              <c:pt idx="2516">
                <c:v>40855</c:v>
              </c:pt>
              <c:pt idx="2517">
                <c:v>40854</c:v>
              </c:pt>
              <c:pt idx="2518">
                <c:v>40851</c:v>
              </c:pt>
              <c:pt idx="2519">
                <c:v>40850</c:v>
              </c:pt>
              <c:pt idx="2520">
                <c:v>40849</c:v>
              </c:pt>
              <c:pt idx="2521">
                <c:v>40848</c:v>
              </c:pt>
              <c:pt idx="2522">
                <c:v>40847</c:v>
              </c:pt>
              <c:pt idx="2523">
                <c:v>40844</c:v>
              </c:pt>
              <c:pt idx="2524">
                <c:v>40843</c:v>
              </c:pt>
              <c:pt idx="2525">
                <c:v>40842</c:v>
              </c:pt>
              <c:pt idx="2526">
                <c:v>40841</c:v>
              </c:pt>
              <c:pt idx="2527">
                <c:v>40840</c:v>
              </c:pt>
              <c:pt idx="2528">
                <c:v>40837</c:v>
              </c:pt>
              <c:pt idx="2529">
                <c:v>40836</c:v>
              </c:pt>
              <c:pt idx="2530">
                <c:v>40835</c:v>
              </c:pt>
              <c:pt idx="2531">
                <c:v>40834</c:v>
              </c:pt>
              <c:pt idx="2532">
                <c:v>40833</c:v>
              </c:pt>
              <c:pt idx="2533">
                <c:v>40830</c:v>
              </c:pt>
              <c:pt idx="2534">
                <c:v>40829</c:v>
              </c:pt>
              <c:pt idx="2535">
                <c:v>40828</c:v>
              </c:pt>
              <c:pt idx="2536">
                <c:v>40827</c:v>
              </c:pt>
              <c:pt idx="2537">
                <c:v>40826</c:v>
              </c:pt>
              <c:pt idx="2538">
                <c:v>40823</c:v>
              </c:pt>
              <c:pt idx="2539">
                <c:v>40822</c:v>
              </c:pt>
              <c:pt idx="2540">
                <c:v>40821</c:v>
              </c:pt>
              <c:pt idx="2541">
                <c:v>40820</c:v>
              </c:pt>
              <c:pt idx="2542">
                <c:v>40819</c:v>
              </c:pt>
              <c:pt idx="2543">
                <c:v>40816</c:v>
              </c:pt>
              <c:pt idx="2544">
                <c:v>40815</c:v>
              </c:pt>
              <c:pt idx="2545">
                <c:v>40814</c:v>
              </c:pt>
              <c:pt idx="2546">
                <c:v>40813</c:v>
              </c:pt>
              <c:pt idx="2547">
                <c:v>40812</c:v>
              </c:pt>
              <c:pt idx="2548">
                <c:v>40809</c:v>
              </c:pt>
              <c:pt idx="2549">
                <c:v>40808</c:v>
              </c:pt>
              <c:pt idx="2550">
                <c:v>40807</c:v>
              </c:pt>
              <c:pt idx="2551">
                <c:v>40806</c:v>
              </c:pt>
              <c:pt idx="2552">
                <c:v>40805</c:v>
              </c:pt>
              <c:pt idx="2553">
                <c:v>40802</c:v>
              </c:pt>
              <c:pt idx="2554">
                <c:v>40801</c:v>
              </c:pt>
              <c:pt idx="2555">
                <c:v>40800</c:v>
              </c:pt>
              <c:pt idx="2556">
                <c:v>40799</c:v>
              </c:pt>
              <c:pt idx="2557">
                <c:v>40798</c:v>
              </c:pt>
              <c:pt idx="2558">
                <c:v>40795</c:v>
              </c:pt>
              <c:pt idx="2559">
                <c:v>40794</c:v>
              </c:pt>
              <c:pt idx="2560">
                <c:v>40793</c:v>
              </c:pt>
              <c:pt idx="2561">
                <c:v>40792</c:v>
              </c:pt>
              <c:pt idx="2562">
                <c:v>40791</c:v>
              </c:pt>
              <c:pt idx="2563">
                <c:v>40788</c:v>
              </c:pt>
              <c:pt idx="2564">
                <c:v>40787</c:v>
              </c:pt>
              <c:pt idx="2565">
                <c:v>40786</c:v>
              </c:pt>
              <c:pt idx="2566">
                <c:v>40785</c:v>
              </c:pt>
              <c:pt idx="2567">
                <c:v>40784</c:v>
              </c:pt>
              <c:pt idx="2568">
                <c:v>40781</c:v>
              </c:pt>
              <c:pt idx="2569">
                <c:v>40780</c:v>
              </c:pt>
              <c:pt idx="2570">
                <c:v>40779</c:v>
              </c:pt>
              <c:pt idx="2571">
                <c:v>40778</c:v>
              </c:pt>
              <c:pt idx="2572">
                <c:v>40777</c:v>
              </c:pt>
              <c:pt idx="2573">
                <c:v>40774</c:v>
              </c:pt>
              <c:pt idx="2574">
                <c:v>40773</c:v>
              </c:pt>
              <c:pt idx="2575">
                <c:v>40772</c:v>
              </c:pt>
              <c:pt idx="2576">
                <c:v>40771</c:v>
              </c:pt>
              <c:pt idx="2577">
                <c:v>40770</c:v>
              </c:pt>
              <c:pt idx="2578">
                <c:v>40767</c:v>
              </c:pt>
              <c:pt idx="2579">
                <c:v>40766</c:v>
              </c:pt>
              <c:pt idx="2580">
                <c:v>40765</c:v>
              </c:pt>
              <c:pt idx="2581">
                <c:v>40764</c:v>
              </c:pt>
              <c:pt idx="2582">
                <c:v>40763</c:v>
              </c:pt>
              <c:pt idx="2583">
                <c:v>40760</c:v>
              </c:pt>
              <c:pt idx="2584">
                <c:v>40759</c:v>
              </c:pt>
              <c:pt idx="2585">
                <c:v>40758</c:v>
              </c:pt>
              <c:pt idx="2586">
                <c:v>40757</c:v>
              </c:pt>
              <c:pt idx="2587">
                <c:v>40756</c:v>
              </c:pt>
              <c:pt idx="2588">
                <c:v>40753</c:v>
              </c:pt>
              <c:pt idx="2589">
                <c:v>40752</c:v>
              </c:pt>
              <c:pt idx="2590">
                <c:v>40751</c:v>
              </c:pt>
              <c:pt idx="2591">
                <c:v>40750</c:v>
              </c:pt>
              <c:pt idx="2592">
                <c:v>40749</c:v>
              </c:pt>
              <c:pt idx="2593">
                <c:v>40746</c:v>
              </c:pt>
              <c:pt idx="2594">
                <c:v>40745</c:v>
              </c:pt>
              <c:pt idx="2595">
                <c:v>40744</c:v>
              </c:pt>
              <c:pt idx="2596">
                <c:v>40743</c:v>
              </c:pt>
              <c:pt idx="2597">
                <c:v>40742</c:v>
              </c:pt>
              <c:pt idx="2598">
                <c:v>40739</c:v>
              </c:pt>
              <c:pt idx="2599">
                <c:v>40738</c:v>
              </c:pt>
              <c:pt idx="2600">
                <c:v>40737</c:v>
              </c:pt>
              <c:pt idx="2601">
                <c:v>40736</c:v>
              </c:pt>
              <c:pt idx="2602">
                <c:v>40735</c:v>
              </c:pt>
              <c:pt idx="2603">
                <c:v>40732</c:v>
              </c:pt>
              <c:pt idx="2604">
                <c:v>40731</c:v>
              </c:pt>
              <c:pt idx="2605">
                <c:v>40730</c:v>
              </c:pt>
              <c:pt idx="2606">
                <c:v>40729</c:v>
              </c:pt>
              <c:pt idx="2607">
                <c:v>40728</c:v>
              </c:pt>
              <c:pt idx="2608">
                <c:v>40725</c:v>
              </c:pt>
              <c:pt idx="2609">
                <c:v>40724</c:v>
              </c:pt>
              <c:pt idx="2610">
                <c:v>40723</c:v>
              </c:pt>
              <c:pt idx="2611">
                <c:v>40722</c:v>
              </c:pt>
              <c:pt idx="2612">
                <c:v>40721</c:v>
              </c:pt>
              <c:pt idx="2613">
                <c:v>40718</c:v>
              </c:pt>
              <c:pt idx="2614">
                <c:v>40717</c:v>
              </c:pt>
              <c:pt idx="2615">
                <c:v>40716</c:v>
              </c:pt>
              <c:pt idx="2616">
                <c:v>40715</c:v>
              </c:pt>
              <c:pt idx="2617">
                <c:v>40714</c:v>
              </c:pt>
              <c:pt idx="2618">
                <c:v>40711</c:v>
              </c:pt>
              <c:pt idx="2619">
                <c:v>40710</c:v>
              </c:pt>
              <c:pt idx="2620">
                <c:v>40709</c:v>
              </c:pt>
              <c:pt idx="2621">
                <c:v>40708</c:v>
              </c:pt>
              <c:pt idx="2622">
                <c:v>40707</c:v>
              </c:pt>
              <c:pt idx="2623">
                <c:v>40704</c:v>
              </c:pt>
              <c:pt idx="2624">
                <c:v>40703</c:v>
              </c:pt>
              <c:pt idx="2625">
                <c:v>40702</c:v>
              </c:pt>
              <c:pt idx="2626">
                <c:v>40701</c:v>
              </c:pt>
              <c:pt idx="2627">
                <c:v>40700</c:v>
              </c:pt>
              <c:pt idx="2628">
                <c:v>40697</c:v>
              </c:pt>
              <c:pt idx="2629">
                <c:v>40696</c:v>
              </c:pt>
              <c:pt idx="2630">
                <c:v>40695</c:v>
              </c:pt>
              <c:pt idx="2631">
                <c:v>40694</c:v>
              </c:pt>
              <c:pt idx="2632">
                <c:v>40693</c:v>
              </c:pt>
              <c:pt idx="2633">
                <c:v>40690</c:v>
              </c:pt>
              <c:pt idx="2634">
                <c:v>40689</c:v>
              </c:pt>
              <c:pt idx="2635">
                <c:v>40688</c:v>
              </c:pt>
              <c:pt idx="2636">
                <c:v>40687</c:v>
              </c:pt>
              <c:pt idx="2637">
                <c:v>40686</c:v>
              </c:pt>
              <c:pt idx="2638">
                <c:v>40683</c:v>
              </c:pt>
              <c:pt idx="2639">
                <c:v>40682</c:v>
              </c:pt>
              <c:pt idx="2640">
                <c:v>40681</c:v>
              </c:pt>
              <c:pt idx="2641">
                <c:v>40680</c:v>
              </c:pt>
              <c:pt idx="2642">
                <c:v>40679</c:v>
              </c:pt>
              <c:pt idx="2643">
                <c:v>40676</c:v>
              </c:pt>
              <c:pt idx="2644">
                <c:v>40675</c:v>
              </c:pt>
              <c:pt idx="2645">
                <c:v>40674</c:v>
              </c:pt>
              <c:pt idx="2646">
                <c:v>40673</c:v>
              </c:pt>
              <c:pt idx="2647">
                <c:v>40672</c:v>
              </c:pt>
              <c:pt idx="2648">
                <c:v>40669</c:v>
              </c:pt>
              <c:pt idx="2649">
                <c:v>40668</c:v>
              </c:pt>
              <c:pt idx="2650">
                <c:v>40667</c:v>
              </c:pt>
              <c:pt idx="2651">
                <c:v>40666</c:v>
              </c:pt>
              <c:pt idx="2652">
                <c:v>40665</c:v>
              </c:pt>
              <c:pt idx="2653">
                <c:v>40662</c:v>
              </c:pt>
              <c:pt idx="2654">
                <c:v>40661</c:v>
              </c:pt>
              <c:pt idx="2655">
                <c:v>40660</c:v>
              </c:pt>
              <c:pt idx="2656">
                <c:v>40659</c:v>
              </c:pt>
              <c:pt idx="2657">
                <c:v>40658</c:v>
              </c:pt>
              <c:pt idx="2658">
                <c:v>40655</c:v>
              </c:pt>
              <c:pt idx="2659">
                <c:v>40654</c:v>
              </c:pt>
              <c:pt idx="2660">
                <c:v>40653</c:v>
              </c:pt>
              <c:pt idx="2661">
                <c:v>40652</c:v>
              </c:pt>
              <c:pt idx="2662">
                <c:v>40651</c:v>
              </c:pt>
              <c:pt idx="2663">
                <c:v>40648</c:v>
              </c:pt>
              <c:pt idx="2664">
                <c:v>40647</c:v>
              </c:pt>
              <c:pt idx="2665">
                <c:v>40646</c:v>
              </c:pt>
              <c:pt idx="2666">
                <c:v>40645</c:v>
              </c:pt>
              <c:pt idx="2667">
                <c:v>40644</c:v>
              </c:pt>
              <c:pt idx="2668">
                <c:v>40641</c:v>
              </c:pt>
              <c:pt idx="2669">
                <c:v>40640</c:v>
              </c:pt>
              <c:pt idx="2670">
                <c:v>40639</c:v>
              </c:pt>
              <c:pt idx="2671">
                <c:v>40638</c:v>
              </c:pt>
              <c:pt idx="2672">
                <c:v>40637</c:v>
              </c:pt>
              <c:pt idx="2673">
                <c:v>40634</c:v>
              </c:pt>
              <c:pt idx="2674">
                <c:v>40633</c:v>
              </c:pt>
              <c:pt idx="2675">
                <c:v>40632</c:v>
              </c:pt>
              <c:pt idx="2676">
                <c:v>40631</c:v>
              </c:pt>
              <c:pt idx="2677">
                <c:v>40630</c:v>
              </c:pt>
              <c:pt idx="2678">
                <c:v>40627</c:v>
              </c:pt>
              <c:pt idx="2679">
                <c:v>40626</c:v>
              </c:pt>
              <c:pt idx="2680">
                <c:v>40625</c:v>
              </c:pt>
              <c:pt idx="2681">
                <c:v>40624</c:v>
              </c:pt>
              <c:pt idx="2682">
                <c:v>40623</c:v>
              </c:pt>
              <c:pt idx="2683">
                <c:v>40620</c:v>
              </c:pt>
              <c:pt idx="2684">
                <c:v>40619</c:v>
              </c:pt>
              <c:pt idx="2685">
                <c:v>40618</c:v>
              </c:pt>
              <c:pt idx="2686">
                <c:v>40617</c:v>
              </c:pt>
              <c:pt idx="2687">
                <c:v>40616</c:v>
              </c:pt>
              <c:pt idx="2688">
                <c:v>40613</c:v>
              </c:pt>
              <c:pt idx="2689">
                <c:v>40612</c:v>
              </c:pt>
              <c:pt idx="2690">
                <c:v>40611</c:v>
              </c:pt>
              <c:pt idx="2691">
                <c:v>40610</c:v>
              </c:pt>
              <c:pt idx="2692">
                <c:v>40609</c:v>
              </c:pt>
              <c:pt idx="2693">
                <c:v>40606</c:v>
              </c:pt>
              <c:pt idx="2694">
                <c:v>40605</c:v>
              </c:pt>
              <c:pt idx="2695">
                <c:v>40604</c:v>
              </c:pt>
              <c:pt idx="2696">
                <c:v>40603</c:v>
              </c:pt>
              <c:pt idx="2697">
                <c:v>40602</c:v>
              </c:pt>
              <c:pt idx="2698">
                <c:v>40599</c:v>
              </c:pt>
              <c:pt idx="2699">
                <c:v>40598</c:v>
              </c:pt>
              <c:pt idx="2700">
                <c:v>40597</c:v>
              </c:pt>
              <c:pt idx="2701">
                <c:v>40596</c:v>
              </c:pt>
              <c:pt idx="2702">
                <c:v>40595</c:v>
              </c:pt>
              <c:pt idx="2703">
                <c:v>40592</c:v>
              </c:pt>
              <c:pt idx="2704">
                <c:v>40591</c:v>
              </c:pt>
              <c:pt idx="2705">
                <c:v>40590</c:v>
              </c:pt>
              <c:pt idx="2706">
                <c:v>40589</c:v>
              </c:pt>
              <c:pt idx="2707">
                <c:v>40588</c:v>
              </c:pt>
              <c:pt idx="2708">
                <c:v>40585</c:v>
              </c:pt>
              <c:pt idx="2709">
                <c:v>40584</c:v>
              </c:pt>
              <c:pt idx="2710">
                <c:v>40583</c:v>
              </c:pt>
              <c:pt idx="2711">
                <c:v>40582</c:v>
              </c:pt>
              <c:pt idx="2712">
                <c:v>40581</c:v>
              </c:pt>
              <c:pt idx="2713">
                <c:v>40578</c:v>
              </c:pt>
              <c:pt idx="2714">
                <c:v>40577</c:v>
              </c:pt>
              <c:pt idx="2715">
                <c:v>40576</c:v>
              </c:pt>
              <c:pt idx="2716">
                <c:v>40575</c:v>
              </c:pt>
              <c:pt idx="2717">
                <c:v>40574</c:v>
              </c:pt>
              <c:pt idx="2718">
                <c:v>40571</c:v>
              </c:pt>
              <c:pt idx="2719">
                <c:v>40570</c:v>
              </c:pt>
              <c:pt idx="2720">
                <c:v>40569</c:v>
              </c:pt>
              <c:pt idx="2721">
                <c:v>40568</c:v>
              </c:pt>
              <c:pt idx="2722">
                <c:v>40567</c:v>
              </c:pt>
              <c:pt idx="2723">
                <c:v>40564</c:v>
              </c:pt>
              <c:pt idx="2724">
                <c:v>40563</c:v>
              </c:pt>
              <c:pt idx="2725">
                <c:v>40562</c:v>
              </c:pt>
              <c:pt idx="2726">
                <c:v>40561</c:v>
              </c:pt>
              <c:pt idx="2727">
                <c:v>40560</c:v>
              </c:pt>
              <c:pt idx="2728">
                <c:v>40557</c:v>
              </c:pt>
              <c:pt idx="2729">
                <c:v>40556</c:v>
              </c:pt>
              <c:pt idx="2730">
                <c:v>40555</c:v>
              </c:pt>
              <c:pt idx="2731">
                <c:v>40554</c:v>
              </c:pt>
              <c:pt idx="2732">
                <c:v>40553</c:v>
              </c:pt>
              <c:pt idx="2733">
                <c:v>40550</c:v>
              </c:pt>
              <c:pt idx="2734">
                <c:v>40549</c:v>
              </c:pt>
              <c:pt idx="2735">
                <c:v>40548</c:v>
              </c:pt>
              <c:pt idx="2736">
                <c:v>40547</c:v>
              </c:pt>
              <c:pt idx="2737">
                <c:v>40546</c:v>
              </c:pt>
              <c:pt idx="2738">
                <c:v>40543</c:v>
              </c:pt>
              <c:pt idx="2739">
                <c:v>40542</c:v>
              </c:pt>
              <c:pt idx="2740">
                <c:v>40541</c:v>
              </c:pt>
              <c:pt idx="2741">
                <c:v>40540</c:v>
              </c:pt>
              <c:pt idx="2742">
                <c:v>40539</c:v>
              </c:pt>
              <c:pt idx="2743">
                <c:v>40536</c:v>
              </c:pt>
              <c:pt idx="2744">
                <c:v>40535</c:v>
              </c:pt>
              <c:pt idx="2745">
                <c:v>40534</c:v>
              </c:pt>
              <c:pt idx="2746">
                <c:v>40533</c:v>
              </c:pt>
              <c:pt idx="2747">
                <c:v>40532</c:v>
              </c:pt>
              <c:pt idx="2748">
                <c:v>40529</c:v>
              </c:pt>
              <c:pt idx="2749">
                <c:v>40528</c:v>
              </c:pt>
              <c:pt idx="2750">
                <c:v>40527</c:v>
              </c:pt>
              <c:pt idx="2751">
                <c:v>40526</c:v>
              </c:pt>
              <c:pt idx="2752">
                <c:v>40525</c:v>
              </c:pt>
              <c:pt idx="2753">
                <c:v>40522</c:v>
              </c:pt>
              <c:pt idx="2754">
                <c:v>40521</c:v>
              </c:pt>
              <c:pt idx="2755">
                <c:v>40520</c:v>
              </c:pt>
              <c:pt idx="2756">
                <c:v>40519</c:v>
              </c:pt>
              <c:pt idx="2757">
                <c:v>40518</c:v>
              </c:pt>
              <c:pt idx="2758">
                <c:v>40515</c:v>
              </c:pt>
              <c:pt idx="2759">
                <c:v>40514</c:v>
              </c:pt>
              <c:pt idx="2760">
                <c:v>40513</c:v>
              </c:pt>
              <c:pt idx="2761">
                <c:v>40512</c:v>
              </c:pt>
              <c:pt idx="2762">
                <c:v>40511</c:v>
              </c:pt>
              <c:pt idx="2763">
                <c:v>40508</c:v>
              </c:pt>
              <c:pt idx="2764">
                <c:v>40507</c:v>
              </c:pt>
              <c:pt idx="2765">
                <c:v>40506</c:v>
              </c:pt>
              <c:pt idx="2766">
                <c:v>40505</c:v>
              </c:pt>
              <c:pt idx="2767">
                <c:v>40504</c:v>
              </c:pt>
              <c:pt idx="2768">
                <c:v>40501</c:v>
              </c:pt>
              <c:pt idx="2769">
                <c:v>40500</c:v>
              </c:pt>
              <c:pt idx="2770">
                <c:v>40499</c:v>
              </c:pt>
              <c:pt idx="2771">
                <c:v>40498</c:v>
              </c:pt>
              <c:pt idx="2772">
                <c:v>40497</c:v>
              </c:pt>
              <c:pt idx="2773">
                <c:v>40494</c:v>
              </c:pt>
              <c:pt idx="2774">
                <c:v>40493</c:v>
              </c:pt>
              <c:pt idx="2775">
                <c:v>40492</c:v>
              </c:pt>
              <c:pt idx="2776">
                <c:v>40491</c:v>
              </c:pt>
              <c:pt idx="2777">
                <c:v>40490</c:v>
              </c:pt>
              <c:pt idx="2778">
                <c:v>40487</c:v>
              </c:pt>
              <c:pt idx="2779">
                <c:v>40486</c:v>
              </c:pt>
              <c:pt idx="2780">
                <c:v>40485</c:v>
              </c:pt>
              <c:pt idx="2781">
                <c:v>40484</c:v>
              </c:pt>
              <c:pt idx="2782">
                <c:v>40483</c:v>
              </c:pt>
              <c:pt idx="2783">
                <c:v>40480</c:v>
              </c:pt>
              <c:pt idx="2784">
                <c:v>40479</c:v>
              </c:pt>
              <c:pt idx="2785">
                <c:v>40478</c:v>
              </c:pt>
              <c:pt idx="2786">
                <c:v>40477</c:v>
              </c:pt>
              <c:pt idx="2787">
                <c:v>40476</c:v>
              </c:pt>
              <c:pt idx="2788">
                <c:v>40473</c:v>
              </c:pt>
              <c:pt idx="2789">
                <c:v>40472</c:v>
              </c:pt>
              <c:pt idx="2790">
                <c:v>40471</c:v>
              </c:pt>
              <c:pt idx="2791">
                <c:v>40470</c:v>
              </c:pt>
              <c:pt idx="2792">
                <c:v>40469</c:v>
              </c:pt>
              <c:pt idx="2793">
                <c:v>40466</c:v>
              </c:pt>
              <c:pt idx="2794">
                <c:v>40465</c:v>
              </c:pt>
              <c:pt idx="2795">
                <c:v>40464</c:v>
              </c:pt>
              <c:pt idx="2796">
                <c:v>40463</c:v>
              </c:pt>
              <c:pt idx="2797">
                <c:v>40462</c:v>
              </c:pt>
              <c:pt idx="2798">
                <c:v>40459</c:v>
              </c:pt>
              <c:pt idx="2799">
                <c:v>40458</c:v>
              </c:pt>
              <c:pt idx="2800">
                <c:v>40457</c:v>
              </c:pt>
              <c:pt idx="2801">
                <c:v>40456</c:v>
              </c:pt>
              <c:pt idx="2802">
                <c:v>40455</c:v>
              </c:pt>
              <c:pt idx="2803">
                <c:v>40452</c:v>
              </c:pt>
              <c:pt idx="2804">
                <c:v>40451</c:v>
              </c:pt>
              <c:pt idx="2805">
                <c:v>40450</c:v>
              </c:pt>
              <c:pt idx="2806">
                <c:v>40449</c:v>
              </c:pt>
              <c:pt idx="2807">
                <c:v>40448</c:v>
              </c:pt>
              <c:pt idx="2808">
                <c:v>40445</c:v>
              </c:pt>
              <c:pt idx="2809">
                <c:v>40444</c:v>
              </c:pt>
              <c:pt idx="2810">
                <c:v>40443</c:v>
              </c:pt>
              <c:pt idx="2811">
                <c:v>40442</c:v>
              </c:pt>
              <c:pt idx="2812">
                <c:v>40441</c:v>
              </c:pt>
              <c:pt idx="2813">
                <c:v>40438</c:v>
              </c:pt>
              <c:pt idx="2814">
                <c:v>40437</c:v>
              </c:pt>
              <c:pt idx="2815">
                <c:v>40436</c:v>
              </c:pt>
              <c:pt idx="2816">
                <c:v>40435</c:v>
              </c:pt>
              <c:pt idx="2817">
                <c:v>40434</c:v>
              </c:pt>
              <c:pt idx="2818">
                <c:v>40431</c:v>
              </c:pt>
              <c:pt idx="2819">
                <c:v>40430</c:v>
              </c:pt>
              <c:pt idx="2820">
                <c:v>40429</c:v>
              </c:pt>
              <c:pt idx="2821">
                <c:v>40428</c:v>
              </c:pt>
              <c:pt idx="2822">
                <c:v>40427</c:v>
              </c:pt>
              <c:pt idx="2823">
                <c:v>40424</c:v>
              </c:pt>
              <c:pt idx="2824">
                <c:v>40423</c:v>
              </c:pt>
              <c:pt idx="2825">
                <c:v>40422</c:v>
              </c:pt>
              <c:pt idx="2826">
                <c:v>40421</c:v>
              </c:pt>
              <c:pt idx="2827">
                <c:v>40420</c:v>
              </c:pt>
              <c:pt idx="2828">
                <c:v>40417</c:v>
              </c:pt>
              <c:pt idx="2829">
                <c:v>40416</c:v>
              </c:pt>
              <c:pt idx="2830">
                <c:v>40415</c:v>
              </c:pt>
              <c:pt idx="2831">
                <c:v>40414</c:v>
              </c:pt>
              <c:pt idx="2832">
                <c:v>40413</c:v>
              </c:pt>
              <c:pt idx="2833">
                <c:v>40410</c:v>
              </c:pt>
              <c:pt idx="2834">
                <c:v>40409</c:v>
              </c:pt>
              <c:pt idx="2835">
                <c:v>40408</c:v>
              </c:pt>
              <c:pt idx="2836">
                <c:v>40407</c:v>
              </c:pt>
              <c:pt idx="2837">
                <c:v>40406</c:v>
              </c:pt>
              <c:pt idx="2838">
                <c:v>40403</c:v>
              </c:pt>
              <c:pt idx="2839">
                <c:v>40402</c:v>
              </c:pt>
              <c:pt idx="2840">
                <c:v>40401</c:v>
              </c:pt>
              <c:pt idx="2841">
                <c:v>40400</c:v>
              </c:pt>
              <c:pt idx="2842">
                <c:v>40399</c:v>
              </c:pt>
              <c:pt idx="2843">
                <c:v>40396</c:v>
              </c:pt>
              <c:pt idx="2844">
                <c:v>40395</c:v>
              </c:pt>
              <c:pt idx="2845">
                <c:v>40394</c:v>
              </c:pt>
              <c:pt idx="2846">
                <c:v>40393</c:v>
              </c:pt>
              <c:pt idx="2847">
                <c:v>40392</c:v>
              </c:pt>
              <c:pt idx="2848">
                <c:v>40389</c:v>
              </c:pt>
              <c:pt idx="2849">
                <c:v>40388</c:v>
              </c:pt>
              <c:pt idx="2850">
                <c:v>40387</c:v>
              </c:pt>
              <c:pt idx="2851">
                <c:v>40386</c:v>
              </c:pt>
              <c:pt idx="2852">
                <c:v>40385</c:v>
              </c:pt>
              <c:pt idx="2853">
                <c:v>40382</c:v>
              </c:pt>
              <c:pt idx="2854">
                <c:v>40381</c:v>
              </c:pt>
              <c:pt idx="2855">
                <c:v>40380</c:v>
              </c:pt>
              <c:pt idx="2856">
                <c:v>40379</c:v>
              </c:pt>
              <c:pt idx="2857">
                <c:v>40378</c:v>
              </c:pt>
              <c:pt idx="2858">
                <c:v>40375</c:v>
              </c:pt>
              <c:pt idx="2859">
                <c:v>40374</c:v>
              </c:pt>
              <c:pt idx="2860">
                <c:v>40373</c:v>
              </c:pt>
              <c:pt idx="2861">
                <c:v>40372</c:v>
              </c:pt>
              <c:pt idx="2862">
                <c:v>40371</c:v>
              </c:pt>
              <c:pt idx="2863">
                <c:v>40368</c:v>
              </c:pt>
              <c:pt idx="2864">
                <c:v>40367</c:v>
              </c:pt>
              <c:pt idx="2865">
                <c:v>40366</c:v>
              </c:pt>
              <c:pt idx="2866">
                <c:v>40365</c:v>
              </c:pt>
              <c:pt idx="2867">
                <c:v>40364</c:v>
              </c:pt>
              <c:pt idx="2868">
                <c:v>40361</c:v>
              </c:pt>
              <c:pt idx="2869">
                <c:v>40360</c:v>
              </c:pt>
              <c:pt idx="2870">
                <c:v>40359</c:v>
              </c:pt>
              <c:pt idx="2871">
                <c:v>40358</c:v>
              </c:pt>
              <c:pt idx="2872">
                <c:v>40357</c:v>
              </c:pt>
              <c:pt idx="2873">
                <c:v>40354</c:v>
              </c:pt>
              <c:pt idx="2874">
                <c:v>40353</c:v>
              </c:pt>
              <c:pt idx="2875">
                <c:v>40352</c:v>
              </c:pt>
              <c:pt idx="2876">
                <c:v>40351</c:v>
              </c:pt>
              <c:pt idx="2877">
                <c:v>40350</c:v>
              </c:pt>
              <c:pt idx="2878">
                <c:v>40347</c:v>
              </c:pt>
              <c:pt idx="2879">
                <c:v>40346</c:v>
              </c:pt>
              <c:pt idx="2880">
                <c:v>40345</c:v>
              </c:pt>
              <c:pt idx="2881">
                <c:v>40344</c:v>
              </c:pt>
              <c:pt idx="2882">
                <c:v>40343</c:v>
              </c:pt>
              <c:pt idx="2883">
                <c:v>40340</c:v>
              </c:pt>
              <c:pt idx="2884">
                <c:v>40339</c:v>
              </c:pt>
              <c:pt idx="2885">
                <c:v>40338</c:v>
              </c:pt>
              <c:pt idx="2886">
                <c:v>40337</c:v>
              </c:pt>
              <c:pt idx="2887">
                <c:v>40336</c:v>
              </c:pt>
              <c:pt idx="2888">
                <c:v>40333</c:v>
              </c:pt>
              <c:pt idx="2889">
                <c:v>40332</c:v>
              </c:pt>
              <c:pt idx="2890">
                <c:v>40331</c:v>
              </c:pt>
              <c:pt idx="2891">
                <c:v>40330</c:v>
              </c:pt>
              <c:pt idx="2892">
                <c:v>40329</c:v>
              </c:pt>
              <c:pt idx="2893">
                <c:v>40326</c:v>
              </c:pt>
              <c:pt idx="2894">
                <c:v>40325</c:v>
              </c:pt>
              <c:pt idx="2895">
                <c:v>40324</c:v>
              </c:pt>
              <c:pt idx="2896">
                <c:v>40323</c:v>
              </c:pt>
              <c:pt idx="2897">
                <c:v>40322</c:v>
              </c:pt>
              <c:pt idx="2898">
                <c:v>40319</c:v>
              </c:pt>
              <c:pt idx="2899">
                <c:v>40318</c:v>
              </c:pt>
              <c:pt idx="2900">
                <c:v>40317</c:v>
              </c:pt>
              <c:pt idx="2901">
                <c:v>40316</c:v>
              </c:pt>
              <c:pt idx="2902">
                <c:v>40315</c:v>
              </c:pt>
              <c:pt idx="2903">
                <c:v>40312</c:v>
              </c:pt>
              <c:pt idx="2904">
                <c:v>40311</c:v>
              </c:pt>
              <c:pt idx="2905">
                <c:v>40310</c:v>
              </c:pt>
              <c:pt idx="2906">
                <c:v>40309</c:v>
              </c:pt>
              <c:pt idx="2907">
                <c:v>40308</c:v>
              </c:pt>
              <c:pt idx="2908">
                <c:v>40305</c:v>
              </c:pt>
              <c:pt idx="2909">
                <c:v>40304</c:v>
              </c:pt>
              <c:pt idx="2910">
                <c:v>40303</c:v>
              </c:pt>
              <c:pt idx="2911">
                <c:v>40302</c:v>
              </c:pt>
              <c:pt idx="2912">
                <c:v>40301</c:v>
              </c:pt>
              <c:pt idx="2913">
                <c:v>40298</c:v>
              </c:pt>
              <c:pt idx="2914">
                <c:v>40297</c:v>
              </c:pt>
              <c:pt idx="2915">
                <c:v>40296</c:v>
              </c:pt>
              <c:pt idx="2916">
                <c:v>40295</c:v>
              </c:pt>
              <c:pt idx="2917">
                <c:v>40294</c:v>
              </c:pt>
              <c:pt idx="2918">
                <c:v>40291</c:v>
              </c:pt>
              <c:pt idx="2919">
                <c:v>40290</c:v>
              </c:pt>
              <c:pt idx="2920">
                <c:v>40289</c:v>
              </c:pt>
              <c:pt idx="2921">
                <c:v>40288</c:v>
              </c:pt>
              <c:pt idx="2922">
                <c:v>40287</c:v>
              </c:pt>
              <c:pt idx="2923">
                <c:v>40284</c:v>
              </c:pt>
              <c:pt idx="2924">
                <c:v>40283</c:v>
              </c:pt>
              <c:pt idx="2925">
                <c:v>40282</c:v>
              </c:pt>
              <c:pt idx="2926">
                <c:v>40281</c:v>
              </c:pt>
              <c:pt idx="2927">
                <c:v>40280</c:v>
              </c:pt>
              <c:pt idx="2928">
                <c:v>40277</c:v>
              </c:pt>
              <c:pt idx="2929">
                <c:v>40276</c:v>
              </c:pt>
              <c:pt idx="2930">
                <c:v>40275</c:v>
              </c:pt>
              <c:pt idx="2931">
                <c:v>40274</c:v>
              </c:pt>
              <c:pt idx="2932">
                <c:v>40273</c:v>
              </c:pt>
              <c:pt idx="2933">
                <c:v>40270</c:v>
              </c:pt>
              <c:pt idx="2934">
                <c:v>40269</c:v>
              </c:pt>
              <c:pt idx="2935">
                <c:v>40268</c:v>
              </c:pt>
              <c:pt idx="2936">
                <c:v>40267</c:v>
              </c:pt>
              <c:pt idx="2937">
                <c:v>40266</c:v>
              </c:pt>
              <c:pt idx="2938">
                <c:v>40263</c:v>
              </c:pt>
              <c:pt idx="2939">
                <c:v>40262</c:v>
              </c:pt>
              <c:pt idx="2940">
                <c:v>40261</c:v>
              </c:pt>
              <c:pt idx="2941">
                <c:v>40260</c:v>
              </c:pt>
              <c:pt idx="2942">
                <c:v>40259</c:v>
              </c:pt>
              <c:pt idx="2943">
                <c:v>40256</c:v>
              </c:pt>
              <c:pt idx="2944">
                <c:v>40255</c:v>
              </c:pt>
              <c:pt idx="2945">
                <c:v>40254</c:v>
              </c:pt>
              <c:pt idx="2946">
                <c:v>40253</c:v>
              </c:pt>
              <c:pt idx="2947">
                <c:v>40252</c:v>
              </c:pt>
              <c:pt idx="2948">
                <c:v>40249</c:v>
              </c:pt>
              <c:pt idx="2949">
                <c:v>40248</c:v>
              </c:pt>
              <c:pt idx="2950">
                <c:v>40247</c:v>
              </c:pt>
              <c:pt idx="2951">
                <c:v>40246</c:v>
              </c:pt>
              <c:pt idx="2952">
                <c:v>40245</c:v>
              </c:pt>
              <c:pt idx="2953">
                <c:v>40242</c:v>
              </c:pt>
              <c:pt idx="2954">
                <c:v>40241</c:v>
              </c:pt>
              <c:pt idx="2955">
                <c:v>40240</c:v>
              </c:pt>
              <c:pt idx="2956">
                <c:v>40239</c:v>
              </c:pt>
              <c:pt idx="2957">
                <c:v>40238</c:v>
              </c:pt>
              <c:pt idx="2958">
                <c:v>40235</c:v>
              </c:pt>
              <c:pt idx="2959">
                <c:v>40234</c:v>
              </c:pt>
              <c:pt idx="2960">
                <c:v>40233</c:v>
              </c:pt>
              <c:pt idx="2961">
                <c:v>40232</c:v>
              </c:pt>
              <c:pt idx="2962">
                <c:v>40231</c:v>
              </c:pt>
              <c:pt idx="2963">
                <c:v>40228</c:v>
              </c:pt>
              <c:pt idx="2964">
                <c:v>40227</c:v>
              </c:pt>
              <c:pt idx="2965">
                <c:v>40226</c:v>
              </c:pt>
              <c:pt idx="2966">
                <c:v>40225</c:v>
              </c:pt>
              <c:pt idx="2967">
                <c:v>40224</c:v>
              </c:pt>
              <c:pt idx="2968">
                <c:v>40221</c:v>
              </c:pt>
              <c:pt idx="2969">
                <c:v>40220</c:v>
              </c:pt>
              <c:pt idx="2970">
                <c:v>40219</c:v>
              </c:pt>
              <c:pt idx="2971">
                <c:v>40218</c:v>
              </c:pt>
              <c:pt idx="2972">
                <c:v>40217</c:v>
              </c:pt>
              <c:pt idx="2973">
                <c:v>40214</c:v>
              </c:pt>
              <c:pt idx="2974">
                <c:v>40213</c:v>
              </c:pt>
              <c:pt idx="2975">
                <c:v>40212</c:v>
              </c:pt>
              <c:pt idx="2976">
                <c:v>40211</c:v>
              </c:pt>
              <c:pt idx="2977">
                <c:v>40210</c:v>
              </c:pt>
              <c:pt idx="2978">
                <c:v>40207</c:v>
              </c:pt>
              <c:pt idx="2979">
                <c:v>40206</c:v>
              </c:pt>
              <c:pt idx="2980">
                <c:v>40205</c:v>
              </c:pt>
              <c:pt idx="2981">
                <c:v>40204</c:v>
              </c:pt>
              <c:pt idx="2982">
                <c:v>40203</c:v>
              </c:pt>
              <c:pt idx="2983">
                <c:v>40200</c:v>
              </c:pt>
              <c:pt idx="2984">
                <c:v>40199</c:v>
              </c:pt>
              <c:pt idx="2985">
                <c:v>40198</c:v>
              </c:pt>
              <c:pt idx="2986">
                <c:v>40197</c:v>
              </c:pt>
              <c:pt idx="2987">
                <c:v>40196</c:v>
              </c:pt>
              <c:pt idx="2988">
                <c:v>40193</c:v>
              </c:pt>
              <c:pt idx="2989">
                <c:v>40192</c:v>
              </c:pt>
              <c:pt idx="2990">
                <c:v>40191</c:v>
              </c:pt>
              <c:pt idx="2991">
                <c:v>40190</c:v>
              </c:pt>
              <c:pt idx="2992">
                <c:v>40189</c:v>
              </c:pt>
              <c:pt idx="2993">
                <c:v>40186</c:v>
              </c:pt>
              <c:pt idx="2994">
                <c:v>40185</c:v>
              </c:pt>
              <c:pt idx="2995">
                <c:v>40184</c:v>
              </c:pt>
              <c:pt idx="2996">
                <c:v>40183</c:v>
              </c:pt>
              <c:pt idx="2997">
                <c:v>40182</c:v>
              </c:pt>
              <c:pt idx="2998">
                <c:v>40179</c:v>
              </c:pt>
              <c:pt idx="2999">
                <c:v>40178</c:v>
              </c:pt>
              <c:pt idx="3000">
                <c:v>40177</c:v>
              </c:pt>
              <c:pt idx="3001">
                <c:v>40176</c:v>
              </c:pt>
              <c:pt idx="3002">
                <c:v>40175</c:v>
              </c:pt>
              <c:pt idx="3003">
                <c:v>40172</c:v>
              </c:pt>
              <c:pt idx="3004">
                <c:v>40171</c:v>
              </c:pt>
              <c:pt idx="3005">
                <c:v>40170</c:v>
              </c:pt>
              <c:pt idx="3006">
                <c:v>40169</c:v>
              </c:pt>
              <c:pt idx="3007">
                <c:v>40168</c:v>
              </c:pt>
              <c:pt idx="3008">
                <c:v>40165</c:v>
              </c:pt>
              <c:pt idx="3009">
                <c:v>40164</c:v>
              </c:pt>
              <c:pt idx="3010">
                <c:v>40163</c:v>
              </c:pt>
              <c:pt idx="3011">
                <c:v>40162</c:v>
              </c:pt>
              <c:pt idx="3012">
                <c:v>40161</c:v>
              </c:pt>
              <c:pt idx="3013">
                <c:v>40158</c:v>
              </c:pt>
              <c:pt idx="3014">
                <c:v>40157</c:v>
              </c:pt>
              <c:pt idx="3015">
                <c:v>40156</c:v>
              </c:pt>
              <c:pt idx="3016">
                <c:v>40155</c:v>
              </c:pt>
              <c:pt idx="3017">
                <c:v>40154</c:v>
              </c:pt>
              <c:pt idx="3018">
                <c:v>40151</c:v>
              </c:pt>
              <c:pt idx="3019">
                <c:v>40150</c:v>
              </c:pt>
              <c:pt idx="3020">
                <c:v>40149</c:v>
              </c:pt>
              <c:pt idx="3021">
                <c:v>40148</c:v>
              </c:pt>
              <c:pt idx="3022">
                <c:v>40147</c:v>
              </c:pt>
              <c:pt idx="3023">
                <c:v>40144</c:v>
              </c:pt>
              <c:pt idx="3024">
                <c:v>40143</c:v>
              </c:pt>
              <c:pt idx="3025">
                <c:v>40142</c:v>
              </c:pt>
              <c:pt idx="3026">
                <c:v>40141</c:v>
              </c:pt>
              <c:pt idx="3027">
                <c:v>40140</c:v>
              </c:pt>
              <c:pt idx="3028">
                <c:v>40137</c:v>
              </c:pt>
              <c:pt idx="3029">
                <c:v>40136</c:v>
              </c:pt>
              <c:pt idx="3030">
                <c:v>40135</c:v>
              </c:pt>
              <c:pt idx="3031">
                <c:v>40134</c:v>
              </c:pt>
              <c:pt idx="3032">
                <c:v>40133</c:v>
              </c:pt>
              <c:pt idx="3033">
                <c:v>40130</c:v>
              </c:pt>
              <c:pt idx="3034">
                <c:v>40129</c:v>
              </c:pt>
              <c:pt idx="3035">
                <c:v>40128</c:v>
              </c:pt>
              <c:pt idx="3036">
                <c:v>40127</c:v>
              </c:pt>
              <c:pt idx="3037">
                <c:v>40126</c:v>
              </c:pt>
              <c:pt idx="3038">
                <c:v>40123</c:v>
              </c:pt>
              <c:pt idx="3039">
                <c:v>40122</c:v>
              </c:pt>
              <c:pt idx="3040">
                <c:v>40121</c:v>
              </c:pt>
              <c:pt idx="3041">
                <c:v>40120</c:v>
              </c:pt>
              <c:pt idx="3042">
                <c:v>40119</c:v>
              </c:pt>
              <c:pt idx="3043">
                <c:v>40116</c:v>
              </c:pt>
              <c:pt idx="3044">
                <c:v>40115</c:v>
              </c:pt>
              <c:pt idx="3045">
                <c:v>40114</c:v>
              </c:pt>
              <c:pt idx="3046">
                <c:v>40113</c:v>
              </c:pt>
              <c:pt idx="3047">
                <c:v>40112</c:v>
              </c:pt>
              <c:pt idx="3048">
                <c:v>40109</c:v>
              </c:pt>
              <c:pt idx="3049">
                <c:v>40108</c:v>
              </c:pt>
              <c:pt idx="3050">
                <c:v>40107</c:v>
              </c:pt>
              <c:pt idx="3051">
                <c:v>40106</c:v>
              </c:pt>
              <c:pt idx="3052">
                <c:v>40105</c:v>
              </c:pt>
              <c:pt idx="3053">
                <c:v>40102</c:v>
              </c:pt>
              <c:pt idx="3054">
                <c:v>40101</c:v>
              </c:pt>
              <c:pt idx="3055">
                <c:v>40100</c:v>
              </c:pt>
              <c:pt idx="3056">
                <c:v>40099</c:v>
              </c:pt>
              <c:pt idx="3057">
                <c:v>40098</c:v>
              </c:pt>
              <c:pt idx="3058">
                <c:v>40095</c:v>
              </c:pt>
              <c:pt idx="3059">
                <c:v>40094</c:v>
              </c:pt>
              <c:pt idx="3060">
                <c:v>40093</c:v>
              </c:pt>
              <c:pt idx="3061">
                <c:v>40092</c:v>
              </c:pt>
              <c:pt idx="3062">
                <c:v>40091</c:v>
              </c:pt>
              <c:pt idx="3063">
                <c:v>40088</c:v>
              </c:pt>
              <c:pt idx="3064">
                <c:v>40087</c:v>
              </c:pt>
              <c:pt idx="3065">
                <c:v>40086</c:v>
              </c:pt>
              <c:pt idx="3066">
                <c:v>40085</c:v>
              </c:pt>
              <c:pt idx="3067">
                <c:v>40084</c:v>
              </c:pt>
              <c:pt idx="3068">
                <c:v>40081</c:v>
              </c:pt>
              <c:pt idx="3069">
                <c:v>40080</c:v>
              </c:pt>
              <c:pt idx="3070">
                <c:v>40079</c:v>
              </c:pt>
              <c:pt idx="3071">
                <c:v>40078</c:v>
              </c:pt>
              <c:pt idx="3072">
                <c:v>40077</c:v>
              </c:pt>
              <c:pt idx="3073">
                <c:v>40074</c:v>
              </c:pt>
              <c:pt idx="3074">
                <c:v>40073</c:v>
              </c:pt>
              <c:pt idx="3075">
                <c:v>40072</c:v>
              </c:pt>
              <c:pt idx="3076">
                <c:v>40071</c:v>
              </c:pt>
              <c:pt idx="3077">
                <c:v>40070</c:v>
              </c:pt>
              <c:pt idx="3078">
                <c:v>40067</c:v>
              </c:pt>
              <c:pt idx="3079">
                <c:v>40066</c:v>
              </c:pt>
              <c:pt idx="3080">
                <c:v>40065</c:v>
              </c:pt>
              <c:pt idx="3081">
                <c:v>40064</c:v>
              </c:pt>
              <c:pt idx="3082">
                <c:v>40063</c:v>
              </c:pt>
              <c:pt idx="3083">
                <c:v>40060</c:v>
              </c:pt>
              <c:pt idx="3084">
                <c:v>40059</c:v>
              </c:pt>
              <c:pt idx="3085">
                <c:v>40058</c:v>
              </c:pt>
              <c:pt idx="3086">
                <c:v>40057</c:v>
              </c:pt>
              <c:pt idx="3087">
                <c:v>40056</c:v>
              </c:pt>
              <c:pt idx="3088">
                <c:v>40053</c:v>
              </c:pt>
              <c:pt idx="3089">
                <c:v>40052</c:v>
              </c:pt>
              <c:pt idx="3090">
                <c:v>40051</c:v>
              </c:pt>
              <c:pt idx="3091">
                <c:v>40050</c:v>
              </c:pt>
              <c:pt idx="3092">
                <c:v>40049</c:v>
              </c:pt>
              <c:pt idx="3093">
                <c:v>40046</c:v>
              </c:pt>
              <c:pt idx="3094">
                <c:v>40045</c:v>
              </c:pt>
              <c:pt idx="3095">
                <c:v>40044</c:v>
              </c:pt>
              <c:pt idx="3096">
                <c:v>40043</c:v>
              </c:pt>
              <c:pt idx="3097">
                <c:v>40042</c:v>
              </c:pt>
              <c:pt idx="3098">
                <c:v>40039</c:v>
              </c:pt>
              <c:pt idx="3099">
                <c:v>40038</c:v>
              </c:pt>
              <c:pt idx="3100">
                <c:v>40037</c:v>
              </c:pt>
              <c:pt idx="3101">
                <c:v>40036</c:v>
              </c:pt>
              <c:pt idx="3102">
                <c:v>40035</c:v>
              </c:pt>
              <c:pt idx="3103">
                <c:v>40032</c:v>
              </c:pt>
              <c:pt idx="3104">
                <c:v>40031</c:v>
              </c:pt>
              <c:pt idx="3105">
                <c:v>40030</c:v>
              </c:pt>
              <c:pt idx="3106">
                <c:v>40029</c:v>
              </c:pt>
              <c:pt idx="3107">
                <c:v>40028</c:v>
              </c:pt>
              <c:pt idx="3108">
                <c:v>40025</c:v>
              </c:pt>
              <c:pt idx="3109">
                <c:v>40024</c:v>
              </c:pt>
              <c:pt idx="3110">
                <c:v>40023</c:v>
              </c:pt>
              <c:pt idx="3111">
                <c:v>40022</c:v>
              </c:pt>
              <c:pt idx="3112">
                <c:v>40021</c:v>
              </c:pt>
              <c:pt idx="3113">
                <c:v>40018</c:v>
              </c:pt>
              <c:pt idx="3114">
                <c:v>40017</c:v>
              </c:pt>
              <c:pt idx="3115">
                <c:v>40016</c:v>
              </c:pt>
              <c:pt idx="3116">
                <c:v>40015</c:v>
              </c:pt>
              <c:pt idx="3117">
                <c:v>40014</c:v>
              </c:pt>
              <c:pt idx="3118">
                <c:v>40011</c:v>
              </c:pt>
              <c:pt idx="3119">
                <c:v>40010</c:v>
              </c:pt>
              <c:pt idx="3120">
                <c:v>40009</c:v>
              </c:pt>
              <c:pt idx="3121">
                <c:v>40008</c:v>
              </c:pt>
              <c:pt idx="3122">
                <c:v>40007</c:v>
              </c:pt>
              <c:pt idx="3123">
                <c:v>40004</c:v>
              </c:pt>
              <c:pt idx="3124">
                <c:v>40003</c:v>
              </c:pt>
              <c:pt idx="3125">
                <c:v>40002</c:v>
              </c:pt>
              <c:pt idx="3126">
                <c:v>40001</c:v>
              </c:pt>
              <c:pt idx="3127">
                <c:v>40000</c:v>
              </c:pt>
              <c:pt idx="3128">
                <c:v>39997</c:v>
              </c:pt>
              <c:pt idx="3129">
                <c:v>39996</c:v>
              </c:pt>
              <c:pt idx="3130">
                <c:v>39995</c:v>
              </c:pt>
              <c:pt idx="3131">
                <c:v>39994</c:v>
              </c:pt>
              <c:pt idx="3132">
                <c:v>39993</c:v>
              </c:pt>
              <c:pt idx="3133">
                <c:v>39990</c:v>
              </c:pt>
              <c:pt idx="3134">
                <c:v>39989</c:v>
              </c:pt>
              <c:pt idx="3135">
                <c:v>39988</c:v>
              </c:pt>
              <c:pt idx="3136">
                <c:v>39987</c:v>
              </c:pt>
              <c:pt idx="3137">
                <c:v>39986</c:v>
              </c:pt>
              <c:pt idx="3138">
                <c:v>39983</c:v>
              </c:pt>
              <c:pt idx="3139">
                <c:v>39982</c:v>
              </c:pt>
              <c:pt idx="3140">
                <c:v>39981</c:v>
              </c:pt>
              <c:pt idx="3141">
                <c:v>39980</c:v>
              </c:pt>
              <c:pt idx="3142">
                <c:v>39979</c:v>
              </c:pt>
              <c:pt idx="3143">
                <c:v>39976</c:v>
              </c:pt>
              <c:pt idx="3144">
                <c:v>39975</c:v>
              </c:pt>
              <c:pt idx="3145">
                <c:v>39974</c:v>
              </c:pt>
              <c:pt idx="3146">
                <c:v>39973</c:v>
              </c:pt>
              <c:pt idx="3147">
                <c:v>39972</c:v>
              </c:pt>
              <c:pt idx="3148">
                <c:v>39969</c:v>
              </c:pt>
              <c:pt idx="3149">
                <c:v>39968</c:v>
              </c:pt>
              <c:pt idx="3150">
                <c:v>39967</c:v>
              </c:pt>
              <c:pt idx="3151">
                <c:v>39966</c:v>
              </c:pt>
              <c:pt idx="3152">
                <c:v>39965</c:v>
              </c:pt>
              <c:pt idx="3153">
                <c:v>39962</c:v>
              </c:pt>
              <c:pt idx="3154">
                <c:v>39961</c:v>
              </c:pt>
              <c:pt idx="3155">
                <c:v>39960</c:v>
              </c:pt>
              <c:pt idx="3156">
                <c:v>39959</c:v>
              </c:pt>
              <c:pt idx="3157">
                <c:v>39958</c:v>
              </c:pt>
              <c:pt idx="3158">
                <c:v>39955</c:v>
              </c:pt>
              <c:pt idx="3159">
                <c:v>39954</c:v>
              </c:pt>
              <c:pt idx="3160">
                <c:v>39953</c:v>
              </c:pt>
              <c:pt idx="3161">
                <c:v>39952</c:v>
              </c:pt>
              <c:pt idx="3162">
                <c:v>39951</c:v>
              </c:pt>
              <c:pt idx="3163">
                <c:v>39948</c:v>
              </c:pt>
              <c:pt idx="3164">
                <c:v>39947</c:v>
              </c:pt>
              <c:pt idx="3165">
                <c:v>39946</c:v>
              </c:pt>
              <c:pt idx="3166">
                <c:v>39945</c:v>
              </c:pt>
              <c:pt idx="3167">
                <c:v>39944</c:v>
              </c:pt>
              <c:pt idx="3168">
                <c:v>39941</c:v>
              </c:pt>
              <c:pt idx="3169">
                <c:v>39940</c:v>
              </c:pt>
              <c:pt idx="3170">
                <c:v>39939</c:v>
              </c:pt>
              <c:pt idx="3171">
                <c:v>39938</c:v>
              </c:pt>
              <c:pt idx="3172">
                <c:v>39937</c:v>
              </c:pt>
              <c:pt idx="3173">
                <c:v>39934</c:v>
              </c:pt>
              <c:pt idx="3174">
                <c:v>39933</c:v>
              </c:pt>
              <c:pt idx="3175">
                <c:v>39932</c:v>
              </c:pt>
              <c:pt idx="3176">
                <c:v>39931</c:v>
              </c:pt>
              <c:pt idx="3177">
                <c:v>39930</c:v>
              </c:pt>
              <c:pt idx="3178">
                <c:v>39927</c:v>
              </c:pt>
              <c:pt idx="3179">
                <c:v>39926</c:v>
              </c:pt>
              <c:pt idx="3180">
                <c:v>39925</c:v>
              </c:pt>
              <c:pt idx="3181">
                <c:v>39924</c:v>
              </c:pt>
              <c:pt idx="3182">
                <c:v>39923</c:v>
              </c:pt>
              <c:pt idx="3183">
                <c:v>39920</c:v>
              </c:pt>
              <c:pt idx="3184">
                <c:v>39919</c:v>
              </c:pt>
              <c:pt idx="3185">
                <c:v>39918</c:v>
              </c:pt>
              <c:pt idx="3186">
                <c:v>39917</c:v>
              </c:pt>
              <c:pt idx="3187">
                <c:v>39916</c:v>
              </c:pt>
              <c:pt idx="3188">
                <c:v>39913</c:v>
              </c:pt>
              <c:pt idx="3189">
                <c:v>39912</c:v>
              </c:pt>
              <c:pt idx="3190">
                <c:v>39911</c:v>
              </c:pt>
              <c:pt idx="3191">
                <c:v>39910</c:v>
              </c:pt>
              <c:pt idx="3192">
                <c:v>39909</c:v>
              </c:pt>
              <c:pt idx="3193">
                <c:v>39906</c:v>
              </c:pt>
              <c:pt idx="3194">
                <c:v>39905</c:v>
              </c:pt>
              <c:pt idx="3195">
                <c:v>39904</c:v>
              </c:pt>
              <c:pt idx="3196">
                <c:v>39903</c:v>
              </c:pt>
              <c:pt idx="3197">
                <c:v>39902</c:v>
              </c:pt>
              <c:pt idx="3198">
                <c:v>39899</c:v>
              </c:pt>
              <c:pt idx="3199">
                <c:v>39898</c:v>
              </c:pt>
              <c:pt idx="3200">
                <c:v>39897</c:v>
              </c:pt>
              <c:pt idx="3201">
                <c:v>39896</c:v>
              </c:pt>
              <c:pt idx="3202">
                <c:v>39895</c:v>
              </c:pt>
              <c:pt idx="3203">
                <c:v>39892</c:v>
              </c:pt>
              <c:pt idx="3204">
                <c:v>39891</c:v>
              </c:pt>
              <c:pt idx="3205">
                <c:v>39890</c:v>
              </c:pt>
              <c:pt idx="3206">
                <c:v>39889</c:v>
              </c:pt>
              <c:pt idx="3207">
                <c:v>39888</c:v>
              </c:pt>
              <c:pt idx="3208">
                <c:v>39885</c:v>
              </c:pt>
              <c:pt idx="3209">
                <c:v>39884</c:v>
              </c:pt>
              <c:pt idx="3210">
                <c:v>39883</c:v>
              </c:pt>
              <c:pt idx="3211">
                <c:v>39882</c:v>
              </c:pt>
              <c:pt idx="3212">
                <c:v>39881</c:v>
              </c:pt>
              <c:pt idx="3213">
                <c:v>39878</c:v>
              </c:pt>
              <c:pt idx="3214">
                <c:v>39877</c:v>
              </c:pt>
              <c:pt idx="3215">
                <c:v>39876</c:v>
              </c:pt>
              <c:pt idx="3216">
                <c:v>39875</c:v>
              </c:pt>
              <c:pt idx="3217">
                <c:v>39874</c:v>
              </c:pt>
              <c:pt idx="3218">
                <c:v>39871</c:v>
              </c:pt>
              <c:pt idx="3219">
                <c:v>39870</c:v>
              </c:pt>
              <c:pt idx="3220">
                <c:v>39869</c:v>
              </c:pt>
              <c:pt idx="3221">
                <c:v>39868</c:v>
              </c:pt>
              <c:pt idx="3222">
                <c:v>39867</c:v>
              </c:pt>
              <c:pt idx="3223">
                <c:v>39864</c:v>
              </c:pt>
              <c:pt idx="3224">
                <c:v>39863</c:v>
              </c:pt>
              <c:pt idx="3225">
                <c:v>39862</c:v>
              </c:pt>
              <c:pt idx="3226">
                <c:v>39861</c:v>
              </c:pt>
              <c:pt idx="3227">
                <c:v>39860</c:v>
              </c:pt>
              <c:pt idx="3228">
                <c:v>39857</c:v>
              </c:pt>
              <c:pt idx="3229">
                <c:v>39856</c:v>
              </c:pt>
              <c:pt idx="3230">
                <c:v>39855</c:v>
              </c:pt>
              <c:pt idx="3231">
                <c:v>39854</c:v>
              </c:pt>
              <c:pt idx="3232">
                <c:v>39853</c:v>
              </c:pt>
              <c:pt idx="3233">
                <c:v>39850</c:v>
              </c:pt>
              <c:pt idx="3234">
                <c:v>39849</c:v>
              </c:pt>
              <c:pt idx="3235">
                <c:v>39848</c:v>
              </c:pt>
              <c:pt idx="3236">
                <c:v>39847</c:v>
              </c:pt>
              <c:pt idx="3237">
                <c:v>39846</c:v>
              </c:pt>
              <c:pt idx="3238">
                <c:v>39843</c:v>
              </c:pt>
              <c:pt idx="3239">
                <c:v>39842</c:v>
              </c:pt>
              <c:pt idx="3240">
                <c:v>39841</c:v>
              </c:pt>
              <c:pt idx="3241">
                <c:v>39840</c:v>
              </c:pt>
              <c:pt idx="3242">
                <c:v>39839</c:v>
              </c:pt>
              <c:pt idx="3243">
                <c:v>39836</c:v>
              </c:pt>
              <c:pt idx="3244">
                <c:v>39835</c:v>
              </c:pt>
              <c:pt idx="3245">
                <c:v>39834</c:v>
              </c:pt>
              <c:pt idx="3246">
                <c:v>39833</c:v>
              </c:pt>
              <c:pt idx="3247">
                <c:v>39832</c:v>
              </c:pt>
              <c:pt idx="3248">
                <c:v>39829</c:v>
              </c:pt>
              <c:pt idx="3249">
                <c:v>39828</c:v>
              </c:pt>
              <c:pt idx="3250">
                <c:v>39827</c:v>
              </c:pt>
              <c:pt idx="3251">
                <c:v>39826</c:v>
              </c:pt>
              <c:pt idx="3252">
                <c:v>39825</c:v>
              </c:pt>
              <c:pt idx="3253">
                <c:v>39822</c:v>
              </c:pt>
              <c:pt idx="3254">
                <c:v>39821</c:v>
              </c:pt>
              <c:pt idx="3255">
                <c:v>39820</c:v>
              </c:pt>
              <c:pt idx="3256">
                <c:v>39819</c:v>
              </c:pt>
              <c:pt idx="3257">
                <c:v>39818</c:v>
              </c:pt>
              <c:pt idx="3258">
                <c:v>39815</c:v>
              </c:pt>
              <c:pt idx="3259">
                <c:v>39814</c:v>
              </c:pt>
              <c:pt idx="3260">
                <c:v>39813</c:v>
              </c:pt>
              <c:pt idx="3261">
                <c:v>39812</c:v>
              </c:pt>
              <c:pt idx="3262">
                <c:v>39811</c:v>
              </c:pt>
              <c:pt idx="3263">
                <c:v>39808</c:v>
              </c:pt>
              <c:pt idx="3264">
                <c:v>39807</c:v>
              </c:pt>
              <c:pt idx="3265">
                <c:v>39806</c:v>
              </c:pt>
              <c:pt idx="3266">
                <c:v>39805</c:v>
              </c:pt>
              <c:pt idx="3267">
                <c:v>39804</c:v>
              </c:pt>
              <c:pt idx="3268">
                <c:v>39801</c:v>
              </c:pt>
              <c:pt idx="3269">
                <c:v>39800</c:v>
              </c:pt>
              <c:pt idx="3270">
                <c:v>39799</c:v>
              </c:pt>
              <c:pt idx="3271">
                <c:v>39798</c:v>
              </c:pt>
              <c:pt idx="3272">
                <c:v>39797</c:v>
              </c:pt>
              <c:pt idx="3273">
                <c:v>39794</c:v>
              </c:pt>
              <c:pt idx="3274">
                <c:v>39793</c:v>
              </c:pt>
              <c:pt idx="3275">
                <c:v>39792</c:v>
              </c:pt>
              <c:pt idx="3276">
                <c:v>39791</c:v>
              </c:pt>
              <c:pt idx="3277">
                <c:v>39790</c:v>
              </c:pt>
              <c:pt idx="3278">
                <c:v>39787</c:v>
              </c:pt>
              <c:pt idx="3279">
                <c:v>39786</c:v>
              </c:pt>
              <c:pt idx="3280">
                <c:v>39785</c:v>
              </c:pt>
              <c:pt idx="3281">
                <c:v>39784</c:v>
              </c:pt>
              <c:pt idx="3282">
                <c:v>39783</c:v>
              </c:pt>
              <c:pt idx="3283">
                <c:v>39780</c:v>
              </c:pt>
              <c:pt idx="3284">
                <c:v>39779</c:v>
              </c:pt>
              <c:pt idx="3285">
                <c:v>39778</c:v>
              </c:pt>
              <c:pt idx="3286">
                <c:v>39777</c:v>
              </c:pt>
              <c:pt idx="3287">
                <c:v>39776</c:v>
              </c:pt>
              <c:pt idx="3288">
                <c:v>39773</c:v>
              </c:pt>
              <c:pt idx="3289">
                <c:v>39772</c:v>
              </c:pt>
              <c:pt idx="3290">
                <c:v>39771</c:v>
              </c:pt>
              <c:pt idx="3291">
                <c:v>39770</c:v>
              </c:pt>
              <c:pt idx="3292">
                <c:v>39769</c:v>
              </c:pt>
              <c:pt idx="3293">
                <c:v>39766</c:v>
              </c:pt>
              <c:pt idx="3294">
                <c:v>39765</c:v>
              </c:pt>
              <c:pt idx="3295">
                <c:v>39764</c:v>
              </c:pt>
              <c:pt idx="3296">
                <c:v>39763</c:v>
              </c:pt>
              <c:pt idx="3297">
                <c:v>39762</c:v>
              </c:pt>
              <c:pt idx="3298">
                <c:v>39759</c:v>
              </c:pt>
              <c:pt idx="3299">
                <c:v>39758</c:v>
              </c:pt>
              <c:pt idx="3300">
                <c:v>39757</c:v>
              </c:pt>
              <c:pt idx="3301">
                <c:v>39756</c:v>
              </c:pt>
              <c:pt idx="3302">
                <c:v>39755</c:v>
              </c:pt>
              <c:pt idx="3303">
                <c:v>39752</c:v>
              </c:pt>
              <c:pt idx="3304">
                <c:v>39751</c:v>
              </c:pt>
              <c:pt idx="3305">
                <c:v>39750</c:v>
              </c:pt>
              <c:pt idx="3306">
                <c:v>39749</c:v>
              </c:pt>
              <c:pt idx="3307">
                <c:v>39748</c:v>
              </c:pt>
              <c:pt idx="3308">
                <c:v>39745</c:v>
              </c:pt>
              <c:pt idx="3309">
                <c:v>39744</c:v>
              </c:pt>
              <c:pt idx="3310">
                <c:v>39743</c:v>
              </c:pt>
              <c:pt idx="3311">
                <c:v>39742</c:v>
              </c:pt>
              <c:pt idx="3312">
                <c:v>39741</c:v>
              </c:pt>
              <c:pt idx="3313">
                <c:v>39738</c:v>
              </c:pt>
              <c:pt idx="3314">
                <c:v>39737</c:v>
              </c:pt>
              <c:pt idx="3315">
                <c:v>39736</c:v>
              </c:pt>
              <c:pt idx="3316">
                <c:v>39735</c:v>
              </c:pt>
              <c:pt idx="3317">
                <c:v>39734</c:v>
              </c:pt>
              <c:pt idx="3318">
                <c:v>39731</c:v>
              </c:pt>
              <c:pt idx="3319">
                <c:v>39730</c:v>
              </c:pt>
              <c:pt idx="3320">
                <c:v>39729</c:v>
              </c:pt>
              <c:pt idx="3321">
                <c:v>39728</c:v>
              </c:pt>
              <c:pt idx="3322">
                <c:v>39727</c:v>
              </c:pt>
              <c:pt idx="3323">
                <c:v>39724</c:v>
              </c:pt>
              <c:pt idx="3324">
                <c:v>39723</c:v>
              </c:pt>
              <c:pt idx="3325">
                <c:v>39722</c:v>
              </c:pt>
              <c:pt idx="3326">
                <c:v>39721</c:v>
              </c:pt>
              <c:pt idx="3327">
                <c:v>39720</c:v>
              </c:pt>
              <c:pt idx="3328">
                <c:v>39717</c:v>
              </c:pt>
              <c:pt idx="3329">
                <c:v>39716</c:v>
              </c:pt>
              <c:pt idx="3330">
                <c:v>39715</c:v>
              </c:pt>
              <c:pt idx="3331">
                <c:v>39714</c:v>
              </c:pt>
              <c:pt idx="3332">
                <c:v>39713</c:v>
              </c:pt>
              <c:pt idx="3333">
                <c:v>39710</c:v>
              </c:pt>
              <c:pt idx="3334">
                <c:v>39709</c:v>
              </c:pt>
              <c:pt idx="3335">
                <c:v>39708</c:v>
              </c:pt>
              <c:pt idx="3336">
                <c:v>39707</c:v>
              </c:pt>
              <c:pt idx="3337">
                <c:v>39706</c:v>
              </c:pt>
              <c:pt idx="3338">
                <c:v>39703</c:v>
              </c:pt>
              <c:pt idx="3339">
                <c:v>39702</c:v>
              </c:pt>
              <c:pt idx="3340">
                <c:v>39701</c:v>
              </c:pt>
              <c:pt idx="3341">
                <c:v>39700</c:v>
              </c:pt>
              <c:pt idx="3342">
                <c:v>39699</c:v>
              </c:pt>
              <c:pt idx="3343">
                <c:v>39696</c:v>
              </c:pt>
              <c:pt idx="3344">
                <c:v>39695</c:v>
              </c:pt>
              <c:pt idx="3345">
                <c:v>39694</c:v>
              </c:pt>
              <c:pt idx="3346">
                <c:v>39693</c:v>
              </c:pt>
              <c:pt idx="3347">
                <c:v>39692</c:v>
              </c:pt>
              <c:pt idx="3348">
                <c:v>39689</c:v>
              </c:pt>
              <c:pt idx="3349">
                <c:v>39688</c:v>
              </c:pt>
              <c:pt idx="3350">
                <c:v>39687</c:v>
              </c:pt>
              <c:pt idx="3351">
                <c:v>39686</c:v>
              </c:pt>
              <c:pt idx="3352">
                <c:v>39685</c:v>
              </c:pt>
              <c:pt idx="3353">
                <c:v>39682</c:v>
              </c:pt>
              <c:pt idx="3354">
                <c:v>39681</c:v>
              </c:pt>
              <c:pt idx="3355">
                <c:v>39680</c:v>
              </c:pt>
              <c:pt idx="3356">
                <c:v>39679</c:v>
              </c:pt>
              <c:pt idx="3357">
                <c:v>39678</c:v>
              </c:pt>
              <c:pt idx="3358">
                <c:v>39675</c:v>
              </c:pt>
              <c:pt idx="3359">
                <c:v>39674</c:v>
              </c:pt>
              <c:pt idx="3360">
                <c:v>39673</c:v>
              </c:pt>
              <c:pt idx="3361">
                <c:v>39672</c:v>
              </c:pt>
              <c:pt idx="3362">
                <c:v>39671</c:v>
              </c:pt>
              <c:pt idx="3363">
                <c:v>39668</c:v>
              </c:pt>
              <c:pt idx="3364">
                <c:v>39667</c:v>
              </c:pt>
              <c:pt idx="3365">
                <c:v>39666</c:v>
              </c:pt>
              <c:pt idx="3366">
                <c:v>39665</c:v>
              </c:pt>
              <c:pt idx="3367">
                <c:v>39664</c:v>
              </c:pt>
              <c:pt idx="3368">
                <c:v>39661</c:v>
              </c:pt>
              <c:pt idx="3369">
                <c:v>39660</c:v>
              </c:pt>
              <c:pt idx="3370">
                <c:v>39659</c:v>
              </c:pt>
              <c:pt idx="3371">
                <c:v>39658</c:v>
              </c:pt>
              <c:pt idx="3372">
                <c:v>39657</c:v>
              </c:pt>
              <c:pt idx="3373">
                <c:v>39654</c:v>
              </c:pt>
              <c:pt idx="3374">
                <c:v>39653</c:v>
              </c:pt>
              <c:pt idx="3375">
                <c:v>39652</c:v>
              </c:pt>
              <c:pt idx="3376">
                <c:v>39651</c:v>
              </c:pt>
              <c:pt idx="3377">
                <c:v>39650</c:v>
              </c:pt>
              <c:pt idx="3378">
                <c:v>39647</c:v>
              </c:pt>
              <c:pt idx="3379">
                <c:v>39646</c:v>
              </c:pt>
              <c:pt idx="3380">
                <c:v>39645</c:v>
              </c:pt>
              <c:pt idx="3381">
                <c:v>39644</c:v>
              </c:pt>
              <c:pt idx="3382">
                <c:v>39643</c:v>
              </c:pt>
              <c:pt idx="3383">
                <c:v>39640</c:v>
              </c:pt>
              <c:pt idx="3384">
                <c:v>39639</c:v>
              </c:pt>
              <c:pt idx="3385">
                <c:v>39638</c:v>
              </c:pt>
              <c:pt idx="3386">
                <c:v>39637</c:v>
              </c:pt>
              <c:pt idx="3387">
                <c:v>39636</c:v>
              </c:pt>
              <c:pt idx="3388">
                <c:v>39633</c:v>
              </c:pt>
              <c:pt idx="3389">
                <c:v>39632</c:v>
              </c:pt>
              <c:pt idx="3390">
                <c:v>39631</c:v>
              </c:pt>
              <c:pt idx="3391">
                <c:v>39630</c:v>
              </c:pt>
              <c:pt idx="3392">
                <c:v>39629</c:v>
              </c:pt>
              <c:pt idx="3393">
                <c:v>39626</c:v>
              </c:pt>
              <c:pt idx="3394">
                <c:v>39625</c:v>
              </c:pt>
              <c:pt idx="3395">
                <c:v>39624</c:v>
              </c:pt>
              <c:pt idx="3396">
                <c:v>39623</c:v>
              </c:pt>
              <c:pt idx="3397">
                <c:v>39622</c:v>
              </c:pt>
              <c:pt idx="3398">
                <c:v>39619</c:v>
              </c:pt>
              <c:pt idx="3399">
                <c:v>39618</c:v>
              </c:pt>
              <c:pt idx="3400">
                <c:v>39617</c:v>
              </c:pt>
              <c:pt idx="3401">
                <c:v>39616</c:v>
              </c:pt>
              <c:pt idx="3402">
                <c:v>39615</c:v>
              </c:pt>
              <c:pt idx="3403">
                <c:v>39612</c:v>
              </c:pt>
              <c:pt idx="3404">
                <c:v>39611</c:v>
              </c:pt>
              <c:pt idx="3405">
                <c:v>39610</c:v>
              </c:pt>
              <c:pt idx="3406">
                <c:v>39609</c:v>
              </c:pt>
              <c:pt idx="3407">
                <c:v>39608</c:v>
              </c:pt>
              <c:pt idx="3408">
                <c:v>39605</c:v>
              </c:pt>
              <c:pt idx="3409">
                <c:v>39604</c:v>
              </c:pt>
              <c:pt idx="3410">
                <c:v>39603</c:v>
              </c:pt>
              <c:pt idx="3411">
                <c:v>39602</c:v>
              </c:pt>
              <c:pt idx="3412">
                <c:v>39601</c:v>
              </c:pt>
              <c:pt idx="3413">
                <c:v>39598</c:v>
              </c:pt>
              <c:pt idx="3414">
                <c:v>39597</c:v>
              </c:pt>
              <c:pt idx="3415">
                <c:v>39596</c:v>
              </c:pt>
              <c:pt idx="3416">
                <c:v>39595</c:v>
              </c:pt>
              <c:pt idx="3417">
                <c:v>39594</c:v>
              </c:pt>
              <c:pt idx="3418">
                <c:v>39591</c:v>
              </c:pt>
              <c:pt idx="3419">
                <c:v>39590</c:v>
              </c:pt>
              <c:pt idx="3420">
                <c:v>39589</c:v>
              </c:pt>
              <c:pt idx="3421">
                <c:v>39588</c:v>
              </c:pt>
              <c:pt idx="3422">
                <c:v>39587</c:v>
              </c:pt>
              <c:pt idx="3423">
                <c:v>39584</c:v>
              </c:pt>
              <c:pt idx="3424">
                <c:v>39583</c:v>
              </c:pt>
              <c:pt idx="3425">
                <c:v>39582</c:v>
              </c:pt>
              <c:pt idx="3426">
                <c:v>39581</c:v>
              </c:pt>
              <c:pt idx="3427">
                <c:v>39580</c:v>
              </c:pt>
              <c:pt idx="3428">
                <c:v>39577</c:v>
              </c:pt>
              <c:pt idx="3429">
                <c:v>39576</c:v>
              </c:pt>
              <c:pt idx="3430">
                <c:v>39575</c:v>
              </c:pt>
              <c:pt idx="3431">
                <c:v>39574</c:v>
              </c:pt>
              <c:pt idx="3432">
                <c:v>39573</c:v>
              </c:pt>
              <c:pt idx="3433">
                <c:v>39570</c:v>
              </c:pt>
              <c:pt idx="3434">
                <c:v>39569</c:v>
              </c:pt>
              <c:pt idx="3435">
                <c:v>39568</c:v>
              </c:pt>
              <c:pt idx="3436">
                <c:v>39567</c:v>
              </c:pt>
              <c:pt idx="3437">
                <c:v>39566</c:v>
              </c:pt>
              <c:pt idx="3438">
                <c:v>39563</c:v>
              </c:pt>
              <c:pt idx="3439">
                <c:v>39562</c:v>
              </c:pt>
              <c:pt idx="3440">
                <c:v>39561</c:v>
              </c:pt>
              <c:pt idx="3441">
                <c:v>39560</c:v>
              </c:pt>
              <c:pt idx="3442">
                <c:v>39559</c:v>
              </c:pt>
              <c:pt idx="3443">
                <c:v>39556</c:v>
              </c:pt>
              <c:pt idx="3444">
                <c:v>39555</c:v>
              </c:pt>
              <c:pt idx="3445">
                <c:v>39554</c:v>
              </c:pt>
              <c:pt idx="3446">
                <c:v>39553</c:v>
              </c:pt>
              <c:pt idx="3447">
                <c:v>39552</c:v>
              </c:pt>
              <c:pt idx="3448">
                <c:v>39549</c:v>
              </c:pt>
              <c:pt idx="3449">
                <c:v>39548</c:v>
              </c:pt>
              <c:pt idx="3450">
                <c:v>39547</c:v>
              </c:pt>
              <c:pt idx="3451">
                <c:v>39546</c:v>
              </c:pt>
              <c:pt idx="3452">
                <c:v>39545</c:v>
              </c:pt>
              <c:pt idx="3453">
                <c:v>39542</c:v>
              </c:pt>
              <c:pt idx="3454">
                <c:v>39541</c:v>
              </c:pt>
              <c:pt idx="3455">
                <c:v>39540</c:v>
              </c:pt>
              <c:pt idx="3456">
                <c:v>39539</c:v>
              </c:pt>
              <c:pt idx="3457">
                <c:v>39538</c:v>
              </c:pt>
              <c:pt idx="3458">
                <c:v>39535</c:v>
              </c:pt>
              <c:pt idx="3459">
                <c:v>39534</c:v>
              </c:pt>
              <c:pt idx="3460">
                <c:v>39533</c:v>
              </c:pt>
              <c:pt idx="3461">
                <c:v>39532</c:v>
              </c:pt>
              <c:pt idx="3462">
                <c:v>39531</c:v>
              </c:pt>
              <c:pt idx="3463">
                <c:v>39528</c:v>
              </c:pt>
              <c:pt idx="3464">
                <c:v>39527</c:v>
              </c:pt>
              <c:pt idx="3465">
                <c:v>39526</c:v>
              </c:pt>
              <c:pt idx="3466">
                <c:v>39525</c:v>
              </c:pt>
              <c:pt idx="3467">
                <c:v>39524</c:v>
              </c:pt>
              <c:pt idx="3468">
                <c:v>39521</c:v>
              </c:pt>
              <c:pt idx="3469">
                <c:v>39520</c:v>
              </c:pt>
              <c:pt idx="3470">
                <c:v>39519</c:v>
              </c:pt>
              <c:pt idx="3471">
                <c:v>39518</c:v>
              </c:pt>
              <c:pt idx="3472">
                <c:v>39517</c:v>
              </c:pt>
              <c:pt idx="3473">
                <c:v>39514</c:v>
              </c:pt>
              <c:pt idx="3474">
                <c:v>39513</c:v>
              </c:pt>
              <c:pt idx="3475">
                <c:v>39512</c:v>
              </c:pt>
              <c:pt idx="3476">
                <c:v>39511</c:v>
              </c:pt>
              <c:pt idx="3477">
                <c:v>39510</c:v>
              </c:pt>
              <c:pt idx="3478">
                <c:v>39507</c:v>
              </c:pt>
              <c:pt idx="3479">
                <c:v>39506</c:v>
              </c:pt>
              <c:pt idx="3480">
                <c:v>39505</c:v>
              </c:pt>
              <c:pt idx="3481">
                <c:v>39504</c:v>
              </c:pt>
              <c:pt idx="3482">
                <c:v>39503</c:v>
              </c:pt>
              <c:pt idx="3483">
                <c:v>39500</c:v>
              </c:pt>
              <c:pt idx="3484">
                <c:v>39499</c:v>
              </c:pt>
              <c:pt idx="3485">
                <c:v>39498</c:v>
              </c:pt>
              <c:pt idx="3486">
                <c:v>39497</c:v>
              </c:pt>
              <c:pt idx="3487">
                <c:v>39496</c:v>
              </c:pt>
              <c:pt idx="3488">
                <c:v>39493</c:v>
              </c:pt>
              <c:pt idx="3489">
                <c:v>39492</c:v>
              </c:pt>
              <c:pt idx="3490">
                <c:v>39491</c:v>
              </c:pt>
              <c:pt idx="3491">
                <c:v>39490</c:v>
              </c:pt>
              <c:pt idx="3492">
                <c:v>39489</c:v>
              </c:pt>
              <c:pt idx="3493">
                <c:v>39486</c:v>
              </c:pt>
              <c:pt idx="3494">
                <c:v>39485</c:v>
              </c:pt>
              <c:pt idx="3495">
                <c:v>39484</c:v>
              </c:pt>
              <c:pt idx="3496">
                <c:v>39483</c:v>
              </c:pt>
              <c:pt idx="3497">
                <c:v>39482</c:v>
              </c:pt>
              <c:pt idx="3498">
                <c:v>39479</c:v>
              </c:pt>
              <c:pt idx="3499">
                <c:v>39478</c:v>
              </c:pt>
              <c:pt idx="3500">
                <c:v>39477</c:v>
              </c:pt>
              <c:pt idx="3501">
                <c:v>39476</c:v>
              </c:pt>
              <c:pt idx="3502">
                <c:v>39475</c:v>
              </c:pt>
              <c:pt idx="3503">
                <c:v>39472</c:v>
              </c:pt>
              <c:pt idx="3504">
                <c:v>39471</c:v>
              </c:pt>
              <c:pt idx="3505">
                <c:v>39470</c:v>
              </c:pt>
              <c:pt idx="3506">
                <c:v>39469</c:v>
              </c:pt>
              <c:pt idx="3507">
                <c:v>39468</c:v>
              </c:pt>
              <c:pt idx="3508">
                <c:v>39465</c:v>
              </c:pt>
              <c:pt idx="3509">
                <c:v>39464</c:v>
              </c:pt>
              <c:pt idx="3510">
                <c:v>39463</c:v>
              </c:pt>
              <c:pt idx="3511">
                <c:v>39462</c:v>
              </c:pt>
              <c:pt idx="3512">
                <c:v>39461</c:v>
              </c:pt>
              <c:pt idx="3513">
                <c:v>39458</c:v>
              </c:pt>
              <c:pt idx="3514">
                <c:v>39457</c:v>
              </c:pt>
              <c:pt idx="3515">
                <c:v>39456</c:v>
              </c:pt>
              <c:pt idx="3516">
                <c:v>39455</c:v>
              </c:pt>
              <c:pt idx="3517">
                <c:v>39454</c:v>
              </c:pt>
              <c:pt idx="3518">
                <c:v>39451</c:v>
              </c:pt>
              <c:pt idx="3519">
                <c:v>39450</c:v>
              </c:pt>
              <c:pt idx="3520">
                <c:v>39449</c:v>
              </c:pt>
              <c:pt idx="3521">
                <c:v>39448</c:v>
              </c:pt>
              <c:pt idx="3522">
                <c:v>39447</c:v>
              </c:pt>
              <c:pt idx="3523">
                <c:v>39444</c:v>
              </c:pt>
              <c:pt idx="3524">
                <c:v>39443</c:v>
              </c:pt>
              <c:pt idx="3525">
                <c:v>39442</c:v>
              </c:pt>
              <c:pt idx="3526">
                <c:v>39441</c:v>
              </c:pt>
              <c:pt idx="3527">
                <c:v>39440</c:v>
              </c:pt>
              <c:pt idx="3528">
                <c:v>39437</c:v>
              </c:pt>
              <c:pt idx="3529">
                <c:v>39436</c:v>
              </c:pt>
              <c:pt idx="3530">
                <c:v>39435</c:v>
              </c:pt>
              <c:pt idx="3531">
                <c:v>39434</c:v>
              </c:pt>
              <c:pt idx="3532">
                <c:v>39433</c:v>
              </c:pt>
              <c:pt idx="3533">
                <c:v>39430</c:v>
              </c:pt>
              <c:pt idx="3534">
                <c:v>39429</c:v>
              </c:pt>
              <c:pt idx="3535">
                <c:v>39428</c:v>
              </c:pt>
              <c:pt idx="3536">
                <c:v>39427</c:v>
              </c:pt>
              <c:pt idx="3537">
                <c:v>39426</c:v>
              </c:pt>
              <c:pt idx="3538">
                <c:v>39423</c:v>
              </c:pt>
              <c:pt idx="3539">
                <c:v>39422</c:v>
              </c:pt>
              <c:pt idx="3540">
                <c:v>39421</c:v>
              </c:pt>
              <c:pt idx="3541">
                <c:v>39420</c:v>
              </c:pt>
              <c:pt idx="3542">
                <c:v>39419</c:v>
              </c:pt>
              <c:pt idx="3543">
                <c:v>39416</c:v>
              </c:pt>
              <c:pt idx="3544">
                <c:v>39415</c:v>
              </c:pt>
              <c:pt idx="3545">
                <c:v>39414</c:v>
              </c:pt>
              <c:pt idx="3546">
                <c:v>39413</c:v>
              </c:pt>
              <c:pt idx="3547">
                <c:v>39412</c:v>
              </c:pt>
              <c:pt idx="3548">
                <c:v>39409</c:v>
              </c:pt>
              <c:pt idx="3549">
                <c:v>39408</c:v>
              </c:pt>
              <c:pt idx="3550">
                <c:v>39407</c:v>
              </c:pt>
              <c:pt idx="3551">
                <c:v>39406</c:v>
              </c:pt>
              <c:pt idx="3552">
                <c:v>39405</c:v>
              </c:pt>
              <c:pt idx="3553">
                <c:v>39402</c:v>
              </c:pt>
              <c:pt idx="3554">
                <c:v>39401</c:v>
              </c:pt>
              <c:pt idx="3555">
                <c:v>39400</c:v>
              </c:pt>
              <c:pt idx="3556">
                <c:v>39399</c:v>
              </c:pt>
              <c:pt idx="3557">
                <c:v>39398</c:v>
              </c:pt>
              <c:pt idx="3558">
                <c:v>39395</c:v>
              </c:pt>
              <c:pt idx="3559">
                <c:v>39394</c:v>
              </c:pt>
              <c:pt idx="3560">
                <c:v>39393</c:v>
              </c:pt>
              <c:pt idx="3561">
                <c:v>39392</c:v>
              </c:pt>
              <c:pt idx="3562">
                <c:v>39391</c:v>
              </c:pt>
              <c:pt idx="3563">
                <c:v>39388</c:v>
              </c:pt>
              <c:pt idx="3564">
                <c:v>39387</c:v>
              </c:pt>
              <c:pt idx="3565">
                <c:v>39386</c:v>
              </c:pt>
              <c:pt idx="3566">
                <c:v>39385</c:v>
              </c:pt>
              <c:pt idx="3567">
                <c:v>39384</c:v>
              </c:pt>
              <c:pt idx="3568">
                <c:v>39381</c:v>
              </c:pt>
              <c:pt idx="3569">
                <c:v>39380</c:v>
              </c:pt>
              <c:pt idx="3570">
                <c:v>39379</c:v>
              </c:pt>
              <c:pt idx="3571">
                <c:v>39378</c:v>
              </c:pt>
              <c:pt idx="3572">
                <c:v>39377</c:v>
              </c:pt>
              <c:pt idx="3573">
                <c:v>39374</c:v>
              </c:pt>
              <c:pt idx="3574">
                <c:v>39373</c:v>
              </c:pt>
              <c:pt idx="3575">
                <c:v>39372</c:v>
              </c:pt>
              <c:pt idx="3576">
                <c:v>39371</c:v>
              </c:pt>
              <c:pt idx="3577">
                <c:v>39370</c:v>
              </c:pt>
              <c:pt idx="3578">
                <c:v>39367</c:v>
              </c:pt>
              <c:pt idx="3579">
                <c:v>39366</c:v>
              </c:pt>
              <c:pt idx="3580">
                <c:v>39365</c:v>
              </c:pt>
              <c:pt idx="3581">
                <c:v>39364</c:v>
              </c:pt>
              <c:pt idx="3582">
                <c:v>39363</c:v>
              </c:pt>
              <c:pt idx="3583">
                <c:v>39360</c:v>
              </c:pt>
              <c:pt idx="3584">
                <c:v>39359</c:v>
              </c:pt>
              <c:pt idx="3585">
                <c:v>39358</c:v>
              </c:pt>
              <c:pt idx="3586">
                <c:v>39357</c:v>
              </c:pt>
              <c:pt idx="3587">
                <c:v>39356</c:v>
              </c:pt>
              <c:pt idx="3588">
                <c:v>39353</c:v>
              </c:pt>
              <c:pt idx="3589">
                <c:v>39352</c:v>
              </c:pt>
              <c:pt idx="3590">
                <c:v>39351</c:v>
              </c:pt>
              <c:pt idx="3591">
                <c:v>39350</c:v>
              </c:pt>
              <c:pt idx="3592">
                <c:v>39349</c:v>
              </c:pt>
              <c:pt idx="3593">
                <c:v>39346</c:v>
              </c:pt>
              <c:pt idx="3594">
                <c:v>39345</c:v>
              </c:pt>
              <c:pt idx="3595">
                <c:v>39344</c:v>
              </c:pt>
              <c:pt idx="3596">
                <c:v>39343</c:v>
              </c:pt>
              <c:pt idx="3597">
                <c:v>39342</c:v>
              </c:pt>
              <c:pt idx="3598">
                <c:v>39339</c:v>
              </c:pt>
              <c:pt idx="3599">
                <c:v>39338</c:v>
              </c:pt>
              <c:pt idx="3600">
                <c:v>39337</c:v>
              </c:pt>
              <c:pt idx="3601">
                <c:v>39336</c:v>
              </c:pt>
              <c:pt idx="3602">
                <c:v>39335</c:v>
              </c:pt>
              <c:pt idx="3603">
                <c:v>39332</c:v>
              </c:pt>
              <c:pt idx="3604">
                <c:v>39331</c:v>
              </c:pt>
              <c:pt idx="3605">
                <c:v>39330</c:v>
              </c:pt>
              <c:pt idx="3606">
                <c:v>39329</c:v>
              </c:pt>
              <c:pt idx="3607">
                <c:v>39328</c:v>
              </c:pt>
              <c:pt idx="3608">
                <c:v>39325</c:v>
              </c:pt>
              <c:pt idx="3609">
                <c:v>39324</c:v>
              </c:pt>
              <c:pt idx="3610">
                <c:v>39323</c:v>
              </c:pt>
              <c:pt idx="3611">
                <c:v>39322</c:v>
              </c:pt>
              <c:pt idx="3612">
                <c:v>39321</c:v>
              </c:pt>
              <c:pt idx="3613">
                <c:v>39318</c:v>
              </c:pt>
              <c:pt idx="3614">
                <c:v>39317</c:v>
              </c:pt>
              <c:pt idx="3615">
                <c:v>39316</c:v>
              </c:pt>
              <c:pt idx="3616">
                <c:v>39315</c:v>
              </c:pt>
              <c:pt idx="3617">
                <c:v>39314</c:v>
              </c:pt>
              <c:pt idx="3618">
                <c:v>39311</c:v>
              </c:pt>
              <c:pt idx="3619">
                <c:v>39310</c:v>
              </c:pt>
              <c:pt idx="3620">
                <c:v>39309</c:v>
              </c:pt>
              <c:pt idx="3621">
                <c:v>39308</c:v>
              </c:pt>
              <c:pt idx="3622">
                <c:v>39307</c:v>
              </c:pt>
              <c:pt idx="3623">
                <c:v>39304</c:v>
              </c:pt>
              <c:pt idx="3624">
                <c:v>39303</c:v>
              </c:pt>
              <c:pt idx="3625">
                <c:v>39302</c:v>
              </c:pt>
              <c:pt idx="3626">
                <c:v>39301</c:v>
              </c:pt>
              <c:pt idx="3627">
                <c:v>39300</c:v>
              </c:pt>
              <c:pt idx="3628">
                <c:v>39297</c:v>
              </c:pt>
              <c:pt idx="3629">
                <c:v>39296</c:v>
              </c:pt>
              <c:pt idx="3630">
                <c:v>39295</c:v>
              </c:pt>
              <c:pt idx="3631">
                <c:v>39294</c:v>
              </c:pt>
              <c:pt idx="3632">
                <c:v>39293</c:v>
              </c:pt>
              <c:pt idx="3633">
                <c:v>39290</c:v>
              </c:pt>
              <c:pt idx="3634">
                <c:v>39289</c:v>
              </c:pt>
              <c:pt idx="3635">
                <c:v>39288</c:v>
              </c:pt>
              <c:pt idx="3636">
                <c:v>39287</c:v>
              </c:pt>
              <c:pt idx="3637">
                <c:v>39286</c:v>
              </c:pt>
              <c:pt idx="3638">
                <c:v>39283</c:v>
              </c:pt>
              <c:pt idx="3639">
                <c:v>39282</c:v>
              </c:pt>
              <c:pt idx="3640">
                <c:v>39281</c:v>
              </c:pt>
              <c:pt idx="3641">
                <c:v>39280</c:v>
              </c:pt>
              <c:pt idx="3642">
                <c:v>39279</c:v>
              </c:pt>
              <c:pt idx="3643">
                <c:v>39276</c:v>
              </c:pt>
              <c:pt idx="3644">
                <c:v>39275</c:v>
              </c:pt>
              <c:pt idx="3645">
                <c:v>39274</c:v>
              </c:pt>
              <c:pt idx="3646">
                <c:v>39273</c:v>
              </c:pt>
              <c:pt idx="3647">
                <c:v>39272</c:v>
              </c:pt>
              <c:pt idx="3648">
                <c:v>39269</c:v>
              </c:pt>
              <c:pt idx="3649">
                <c:v>39268</c:v>
              </c:pt>
              <c:pt idx="3650">
                <c:v>39267</c:v>
              </c:pt>
              <c:pt idx="3651">
                <c:v>39266</c:v>
              </c:pt>
              <c:pt idx="3652">
                <c:v>39265</c:v>
              </c:pt>
              <c:pt idx="3653">
                <c:v>39262</c:v>
              </c:pt>
              <c:pt idx="3654">
                <c:v>39261</c:v>
              </c:pt>
              <c:pt idx="3655">
                <c:v>39260</c:v>
              </c:pt>
              <c:pt idx="3656">
                <c:v>39259</c:v>
              </c:pt>
              <c:pt idx="3657">
                <c:v>39258</c:v>
              </c:pt>
              <c:pt idx="3658">
                <c:v>39255</c:v>
              </c:pt>
              <c:pt idx="3659">
                <c:v>39254</c:v>
              </c:pt>
              <c:pt idx="3660">
                <c:v>39253</c:v>
              </c:pt>
              <c:pt idx="3661">
                <c:v>39252</c:v>
              </c:pt>
              <c:pt idx="3662">
                <c:v>39251</c:v>
              </c:pt>
              <c:pt idx="3663">
                <c:v>39248</c:v>
              </c:pt>
              <c:pt idx="3664">
                <c:v>39247</c:v>
              </c:pt>
              <c:pt idx="3665">
                <c:v>39246</c:v>
              </c:pt>
              <c:pt idx="3666">
                <c:v>39245</c:v>
              </c:pt>
              <c:pt idx="3667">
                <c:v>39244</c:v>
              </c:pt>
              <c:pt idx="3668">
                <c:v>39241</c:v>
              </c:pt>
              <c:pt idx="3669">
                <c:v>39240</c:v>
              </c:pt>
              <c:pt idx="3670">
                <c:v>39239</c:v>
              </c:pt>
              <c:pt idx="3671">
                <c:v>39238</c:v>
              </c:pt>
              <c:pt idx="3672">
                <c:v>39237</c:v>
              </c:pt>
              <c:pt idx="3673">
                <c:v>39234</c:v>
              </c:pt>
              <c:pt idx="3674">
                <c:v>39233</c:v>
              </c:pt>
              <c:pt idx="3675">
                <c:v>39232</c:v>
              </c:pt>
              <c:pt idx="3676">
                <c:v>39231</c:v>
              </c:pt>
              <c:pt idx="3677">
                <c:v>39230</c:v>
              </c:pt>
              <c:pt idx="3678">
                <c:v>39227</c:v>
              </c:pt>
              <c:pt idx="3679">
                <c:v>39226</c:v>
              </c:pt>
              <c:pt idx="3680">
                <c:v>39225</c:v>
              </c:pt>
              <c:pt idx="3681">
                <c:v>39224</c:v>
              </c:pt>
              <c:pt idx="3682">
                <c:v>39223</c:v>
              </c:pt>
              <c:pt idx="3683">
                <c:v>39220</c:v>
              </c:pt>
              <c:pt idx="3684">
                <c:v>39219</c:v>
              </c:pt>
              <c:pt idx="3685">
                <c:v>39218</c:v>
              </c:pt>
              <c:pt idx="3686">
                <c:v>39217</c:v>
              </c:pt>
              <c:pt idx="3687">
                <c:v>39216</c:v>
              </c:pt>
              <c:pt idx="3688">
                <c:v>39213</c:v>
              </c:pt>
              <c:pt idx="3689">
                <c:v>39212</c:v>
              </c:pt>
              <c:pt idx="3690">
                <c:v>39211</c:v>
              </c:pt>
              <c:pt idx="3691">
                <c:v>39210</c:v>
              </c:pt>
              <c:pt idx="3692">
                <c:v>39209</c:v>
              </c:pt>
              <c:pt idx="3693">
                <c:v>39206</c:v>
              </c:pt>
              <c:pt idx="3694">
                <c:v>39205</c:v>
              </c:pt>
              <c:pt idx="3695">
                <c:v>39204</c:v>
              </c:pt>
              <c:pt idx="3696">
                <c:v>39203</c:v>
              </c:pt>
              <c:pt idx="3697">
                <c:v>39202</c:v>
              </c:pt>
              <c:pt idx="3698">
                <c:v>39199</c:v>
              </c:pt>
              <c:pt idx="3699">
                <c:v>39198</c:v>
              </c:pt>
              <c:pt idx="3700">
                <c:v>39197</c:v>
              </c:pt>
              <c:pt idx="3701">
                <c:v>39196</c:v>
              </c:pt>
              <c:pt idx="3702">
                <c:v>39195</c:v>
              </c:pt>
              <c:pt idx="3703">
                <c:v>39192</c:v>
              </c:pt>
              <c:pt idx="3704">
                <c:v>39191</c:v>
              </c:pt>
              <c:pt idx="3705">
                <c:v>39190</c:v>
              </c:pt>
              <c:pt idx="3706">
                <c:v>39189</c:v>
              </c:pt>
              <c:pt idx="3707">
                <c:v>39188</c:v>
              </c:pt>
              <c:pt idx="3708">
                <c:v>39185</c:v>
              </c:pt>
              <c:pt idx="3709">
                <c:v>39184</c:v>
              </c:pt>
              <c:pt idx="3710">
                <c:v>39183</c:v>
              </c:pt>
              <c:pt idx="3711">
                <c:v>39182</c:v>
              </c:pt>
              <c:pt idx="3712">
                <c:v>39181</c:v>
              </c:pt>
              <c:pt idx="3713">
                <c:v>39178</c:v>
              </c:pt>
              <c:pt idx="3714">
                <c:v>39177</c:v>
              </c:pt>
              <c:pt idx="3715">
                <c:v>39176</c:v>
              </c:pt>
              <c:pt idx="3716">
                <c:v>39175</c:v>
              </c:pt>
              <c:pt idx="3717">
                <c:v>39174</c:v>
              </c:pt>
              <c:pt idx="3718">
                <c:v>39171</c:v>
              </c:pt>
              <c:pt idx="3719">
                <c:v>39170</c:v>
              </c:pt>
              <c:pt idx="3720">
                <c:v>39169</c:v>
              </c:pt>
              <c:pt idx="3721">
                <c:v>39168</c:v>
              </c:pt>
              <c:pt idx="3722">
                <c:v>39167</c:v>
              </c:pt>
              <c:pt idx="3723">
                <c:v>39164</c:v>
              </c:pt>
              <c:pt idx="3724">
                <c:v>39163</c:v>
              </c:pt>
              <c:pt idx="3725">
                <c:v>39162</c:v>
              </c:pt>
              <c:pt idx="3726">
                <c:v>39161</c:v>
              </c:pt>
              <c:pt idx="3727">
                <c:v>39160</c:v>
              </c:pt>
              <c:pt idx="3728">
                <c:v>39157</c:v>
              </c:pt>
              <c:pt idx="3729">
                <c:v>39156</c:v>
              </c:pt>
              <c:pt idx="3730">
                <c:v>39155</c:v>
              </c:pt>
              <c:pt idx="3731">
                <c:v>39154</c:v>
              </c:pt>
              <c:pt idx="3732">
                <c:v>39153</c:v>
              </c:pt>
              <c:pt idx="3733">
                <c:v>39150</c:v>
              </c:pt>
              <c:pt idx="3734">
                <c:v>39149</c:v>
              </c:pt>
              <c:pt idx="3735">
                <c:v>39148</c:v>
              </c:pt>
              <c:pt idx="3736">
                <c:v>39147</c:v>
              </c:pt>
              <c:pt idx="3737">
                <c:v>39146</c:v>
              </c:pt>
              <c:pt idx="3738">
                <c:v>39143</c:v>
              </c:pt>
              <c:pt idx="3739">
                <c:v>39142</c:v>
              </c:pt>
              <c:pt idx="3740">
                <c:v>39141</c:v>
              </c:pt>
              <c:pt idx="3741">
                <c:v>39140</c:v>
              </c:pt>
              <c:pt idx="3742">
                <c:v>39139</c:v>
              </c:pt>
              <c:pt idx="3743">
                <c:v>39136</c:v>
              </c:pt>
              <c:pt idx="3744">
                <c:v>39135</c:v>
              </c:pt>
              <c:pt idx="3745">
                <c:v>39134</c:v>
              </c:pt>
              <c:pt idx="3746">
                <c:v>39133</c:v>
              </c:pt>
              <c:pt idx="3747">
                <c:v>39132</c:v>
              </c:pt>
              <c:pt idx="3748">
                <c:v>39129</c:v>
              </c:pt>
              <c:pt idx="3749">
                <c:v>39128</c:v>
              </c:pt>
              <c:pt idx="3750">
                <c:v>39127</c:v>
              </c:pt>
              <c:pt idx="3751">
                <c:v>39126</c:v>
              </c:pt>
              <c:pt idx="3752">
                <c:v>39125</c:v>
              </c:pt>
              <c:pt idx="3753">
                <c:v>39122</c:v>
              </c:pt>
              <c:pt idx="3754">
                <c:v>39121</c:v>
              </c:pt>
              <c:pt idx="3755">
                <c:v>39120</c:v>
              </c:pt>
              <c:pt idx="3756">
                <c:v>39119</c:v>
              </c:pt>
              <c:pt idx="3757">
                <c:v>39118</c:v>
              </c:pt>
              <c:pt idx="3758">
                <c:v>39115</c:v>
              </c:pt>
              <c:pt idx="3759">
                <c:v>39114</c:v>
              </c:pt>
              <c:pt idx="3760">
                <c:v>39113</c:v>
              </c:pt>
              <c:pt idx="3761">
                <c:v>39112</c:v>
              </c:pt>
              <c:pt idx="3762">
                <c:v>39111</c:v>
              </c:pt>
              <c:pt idx="3763">
                <c:v>39108</c:v>
              </c:pt>
              <c:pt idx="3764">
                <c:v>39107</c:v>
              </c:pt>
              <c:pt idx="3765">
                <c:v>39106</c:v>
              </c:pt>
              <c:pt idx="3766">
                <c:v>39105</c:v>
              </c:pt>
              <c:pt idx="3767">
                <c:v>39104</c:v>
              </c:pt>
              <c:pt idx="3768">
                <c:v>39101</c:v>
              </c:pt>
              <c:pt idx="3769">
                <c:v>39100</c:v>
              </c:pt>
              <c:pt idx="3770">
                <c:v>39099</c:v>
              </c:pt>
              <c:pt idx="3771">
                <c:v>39098</c:v>
              </c:pt>
              <c:pt idx="3772">
                <c:v>39097</c:v>
              </c:pt>
              <c:pt idx="3773">
                <c:v>39094</c:v>
              </c:pt>
              <c:pt idx="3774">
                <c:v>39093</c:v>
              </c:pt>
              <c:pt idx="3775">
                <c:v>39092</c:v>
              </c:pt>
              <c:pt idx="3776">
                <c:v>39091</c:v>
              </c:pt>
              <c:pt idx="3777">
                <c:v>39090</c:v>
              </c:pt>
              <c:pt idx="3778">
                <c:v>39087</c:v>
              </c:pt>
              <c:pt idx="3779">
                <c:v>39086</c:v>
              </c:pt>
              <c:pt idx="3780">
                <c:v>39085</c:v>
              </c:pt>
              <c:pt idx="3781">
                <c:v>39084</c:v>
              </c:pt>
              <c:pt idx="3782">
                <c:v>39083</c:v>
              </c:pt>
              <c:pt idx="3783">
                <c:v>39080</c:v>
              </c:pt>
              <c:pt idx="3784">
                <c:v>39079</c:v>
              </c:pt>
              <c:pt idx="3785">
                <c:v>39078</c:v>
              </c:pt>
              <c:pt idx="3786">
                <c:v>39077</c:v>
              </c:pt>
              <c:pt idx="3787">
                <c:v>39076</c:v>
              </c:pt>
              <c:pt idx="3788">
                <c:v>39073</c:v>
              </c:pt>
              <c:pt idx="3789">
                <c:v>39072</c:v>
              </c:pt>
              <c:pt idx="3790">
                <c:v>39071</c:v>
              </c:pt>
              <c:pt idx="3791">
                <c:v>39070</c:v>
              </c:pt>
              <c:pt idx="3792">
                <c:v>39069</c:v>
              </c:pt>
              <c:pt idx="3793">
                <c:v>39066</c:v>
              </c:pt>
              <c:pt idx="3794">
                <c:v>39065</c:v>
              </c:pt>
              <c:pt idx="3795">
                <c:v>39064</c:v>
              </c:pt>
              <c:pt idx="3796">
                <c:v>39063</c:v>
              </c:pt>
              <c:pt idx="3797">
                <c:v>39062</c:v>
              </c:pt>
              <c:pt idx="3798">
                <c:v>39059</c:v>
              </c:pt>
              <c:pt idx="3799">
                <c:v>39058</c:v>
              </c:pt>
              <c:pt idx="3800">
                <c:v>39057</c:v>
              </c:pt>
              <c:pt idx="3801">
                <c:v>39056</c:v>
              </c:pt>
              <c:pt idx="3802">
                <c:v>39055</c:v>
              </c:pt>
              <c:pt idx="3803">
                <c:v>39052</c:v>
              </c:pt>
              <c:pt idx="3804">
                <c:v>39051</c:v>
              </c:pt>
              <c:pt idx="3805">
                <c:v>39050</c:v>
              </c:pt>
              <c:pt idx="3806">
                <c:v>39049</c:v>
              </c:pt>
              <c:pt idx="3807">
                <c:v>39048</c:v>
              </c:pt>
              <c:pt idx="3808">
                <c:v>39045</c:v>
              </c:pt>
              <c:pt idx="3809">
                <c:v>39044</c:v>
              </c:pt>
              <c:pt idx="3810">
                <c:v>39043</c:v>
              </c:pt>
              <c:pt idx="3811">
                <c:v>39042</c:v>
              </c:pt>
              <c:pt idx="3812">
                <c:v>39041</c:v>
              </c:pt>
              <c:pt idx="3813">
                <c:v>39038</c:v>
              </c:pt>
              <c:pt idx="3814">
                <c:v>39037</c:v>
              </c:pt>
              <c:pt idx="3815">
                <c:v>39036</c:v>
              </c:pt>
              <c:pt idx="3816">
                <c:v>39035</c:v>
              </c:pt>
              <c:pt idx="3817">
                <c:v>39034</c:v>
              </c:pt>
              <c:pt idx="3818">
                <c:v>39031</c:v>
              </c:pt>
              <c:pt idx="3819">
                <c:v>39030</c:v>
              </c:pt>
              <c:pt idx="3820">
                <c:v>39029</c:v>
              </c:pt>
              <c:pt idx="3821">
                <c:v>39028</c:v>
              </c:pt>
              <c:pt idx="3822">
                <c:v>39027</c:v>
              </c:pt>
              <c:pt idx="3823">
                <c:v>39024</c:v>
              </c:pt>
              <c:pt idx="3824">
                <c:v>39023</c:v>
              </c:pt>
              <c:pt idx="3825">
                <c:v>39022</c:v>
              </c:pt>
              <c:pt idx="3826">
                <c:v>39021</c:v>
              </c:pt>
              <c:pt idx="3827">
                <c:v>39020</c:v>
              </c:pt>
              <c:pt idx="3828">
                <c:v>39017</c:v>
              </c:pt>
              <c:pt idx="3829">
                <c:v>39016</c:v>
              </c:pt>
              <c:pt idx="3830">
                <c:v>39015</c:v>
              </c:pt>
              <c:pt idx="3831">
                <c:v>39014</c:v>
              </c:pt>
              <c:pt idx="3832">
                <c:v>39013</c:v>
              </c:pt>
              <c:pt idx="3833">
                <c:v>39010</c:v>
              </c:pt>
              <c:pt idx="3834">
                <c:v>39009</c:v>
              </c:pt>
              <c:pt idx="3835">
                <c:v>39008</c:v>
              </c:pt>
              <c:pt idx="3836">
                <c:v>39007</c:v>
              </c:pt>
              <c:pt idx="3837">
                <c:v>39006</c:v>
              </c:pt>
              <c:pt idx="3838">
                <c:v>39003</c:v>
              </c:pt>
              <c:pt idx="3839">
                <c:v>39002</c:v>
              </c:pt>
              <c:pt idx="3840">
                <c:v>39001</c:v>
              </c:pt>
              <c:pt idx="3841">
                <c:v>39000</c:v>
              </c:pt>
              <c:pt idx="3842">
                <c:v>38999</c:v>
              </c:pt>
              <c:pt idx="3843">
                <c:v>38996</c:v>
              </c:pt>
              <c:pt idx="3844">
                <c:v>38995</c:v>
              </c:pt>
              <c:pt idx="3845">
                <c:v>38994</c:v>
              </c:pt>
              <c:pt idx="3846">
                <c:v>38993</c:v>
              </c:pt>
              <c:pt idx="3847">
                <c:v>38992</c:v>
              </c:pt>
              <c:pt idx="3848">
                <c:v>38989</c:v>
              </c:pt>
              <c:pt idx="3849">
                <c:v>38988</c:v>
              </c:pt>
              <c:pt idx="3850">
                <c:v>38987</c:v>
              </c:pt>
              <c:pt idx="3851">
                <c:v>38986</c:v>
              </c:pt>
              <c:pt idx="3852">
                <c:v>38985</c:v>
              </c:pt>
              <c:pt idx="3853">
                <c:v>38982</c:v>
              </c:pt>
              <c:pt idx="3854">
                <c:v>38981</c:v>
              </c:pt>
              <c:pt idx="3855">
                <c:v>38980</c:v>
              </c:pt>
              <c:pt idx="3856">
                <c:v>38979</c:v>
              </c:pt>
              <c:pt idx="3857">
                <c:v>38978</c:v>
              </c:pt>
              <c:pt idx="3858">
                <c:v>38975</c:v>
              </c:pt>
              <c:pt idx="3859">
                <c:v>38974</c:v>
              </c:pt>
              <c:pt idx="3860">
                <c:v>38973</c:v>
              </c:pt>
              <c:pt idx="3861">
                <c:v>38972</c:v>
              </c:pt>
              <c:pt idx="3862">
                <c:v>38971</c:v>
              </c:pt>
              <c:pt idx="3863">
                <c:v>38968</c:v>
              </c:pt>
              <c:pt idx="3864">
                <c:v>38967</c:v>
              </c:pt>
              <c:pt idx="3865">
                <c:v>38966</c:v>
              </c:pt>
              <c:pt idx="3866">
                <c:v>38965</c:v>
              </c:pt>
              <c:pt idx="3867">
                <c:v>38964</c:v>
              </c:pt>
              <c:pt idx="3868">
                <c:v>38961</c:v>
              </c:pt>
              <c:pt idx="3869">
                <c:v>38960</c:v>
              </c:pt>
              <c:pt idx="3870">
                <c:v>38959</c:v>
              </c:pt>
              <c:pt idx="3871">
                <c:v>38958</c:v>
              </c:pt>
              <c:pt idx="3872">
                <c:v>38957</c:v>
              </c:pt>
              <c:pt idx="3873">
                <c:v>38954</c:v>
              </c:pt>
              <c:pt idx="3874">
                <c:v>38953</c:v>
              </c:pt>
              <c:pt idx="3875">
                <c:v>38952</c:v>
              </c:pt>
              <c:pt idx="3876">
                <c:v>38951</c:v>
              </c:pt>
              <c:pt idx="3877">
                <c:v>38950</c:v>
              </c:pt>
              <c:pt idx="3878">
                <c:v>38947</c:v>
              </c:pt>
              <c:pt idx="3879">
                <c:v>38946</c:v>
              </c:pt>
              <c:pt idx="3880">
                <c:v>38945</c:v>
              </c:pt>
              <c:pt idx="3881">
                <c:v>38944</c:v>
              </c:pt>
              <c:pt idx="3882">
                <c:v>38943</c:v>
              </c:pt>
              <c:pt idx="3883">
                <c:v>38940</c:v>
              </c:pt>
              <c:pt idx="3884">
                <c:v>38939</c:v>
              </c:pt>
              <c:pt idx="3885">
                <c:v>38938</c:v>
              </c:pt>
              <c:pt idx="3886">
                <c:v>38937</c:v>
              </c:pt>
              <c:pt idx="3887">
                <c:v>38936</c:v>
              </c:pt>
              <c:pt idx="3888">
                <c:v>38933</c:v>
              </c:pt>
              <c:pt idx="3889">
                <c:v>38932</c:v>
              </c:pt>
              <c:pt idx="3890">
                <c:v>38931</c:v>
              </c:pt>
              <c:pt idx="3891">
                <c:v>38930</c:v>
              </c:pt>
              <c:pt idx="3892">
                <c:v>38929</c:v>
              </c:pt>
              <c:pt idx="3893">
                <c:v>38926</c:v>
              </c:pt>
              <c:pt idx="3894">
                <c:v>38925</c:v>
              </c:pt>
              <c:pt idx="3895">
                <c:v>38924</c:v>
              </c:pt>
              <c:pt idx="3896">
                <c:v>38923</c:v>
              </c:pt>
              <c:pt idx="3897">
                <c:v>38922</c:v>
              </c:pt>
              <c:pt idx="3898">
                <c:v>38919</c:v>
              </c:pt>
              <c:pt idx="3899">
                <c:v>38918</c:v>
              </c:pt>
              <c:pt idx="3900">
                <c:v>38917</c:v>
              </c:pt>
              <c:pt idx="3901">
                <c:v>38916</c:v>
              </c:pt>
              <c:pt idx="3902">
                <c:v>38915</c:v>
              </c:pt>
              <c:pt idx="3903">
                <c:v>38912</c:v>
              </c:pt>
              <c:pt idx="3904">
                <c:v>38911</c:v>
              </c:pt>
              <c:pt idx="3905">
                <c:v>38910</c:v>
              </c:pt>
              <c:pt idx="3906">
                <c:v>38909</c:v>
              </c:pt>
              <c:pt idx="3907">
                <c:v>38908</c:v>
              </c:pt>
              <c:pt idx="3908">
                <c:v>38905</c:v>
              </c:pt>
              <c:pt idx="3909">
                <c:v>38904</c:v>
              </c:pt>
              <c:pt idx="3910">
                <c:v>38903</c:v>
              </c:pt>
              <c:pt idx="3911">
                <c:v>38902</c:v>
              </c:pt>
              <c:pt idx="3912">
                <c:v>38901</c:v>
              </c:pt>
              <c:pt idx="3913">
                <c:v>38898</c:v>
              </c:pt>
              <c:pt idx="3914">
                <c:v>38897</c:v>
              </c:pt>
              <c:pt idx="3915">
                <c:v>38896</c:v>
              </c:pt>
              <c:pt idx="3916">
                <c:v>38895</c:v>
              </c:pt>
              <c:pt idx="3917">
                <c:v>38894</c:v>
              </c:pt>
              <c:pt idx="3918">
                <c:v>38891</c:v>
              </c:pt>
              <c:pt idx="3919">
                <c:v>38890</c:v>
              </c:pt>
              <c:pt idx="3920">
                <c:v>38889</c:v>
              </c:pt>
              <c:pt idx="3921">
                <c:v>38888</c:v>
              </c:pt>
              <c:pt idx="3922">
                <c:v>38887</c:v>
              </c:pt>
              <c:pt idx="3923">
                <c:v>38884</c:v>
              </c:pt>
              <c:pt idx="3924">
                <c:v>38883</c:v>
              </c:pt>
              <c:pt idx="3925">
                <c:v>38882</c:v>
              </c:pt>
              <c:pt idx="3926">
                <c:v>38881</c:v>
              </c:pt>
              <c:pt idx="3927">
                <c:v>38880</c:v>
              </c:pt>
              <c:pt idx="3928">
                <c:v>38877</c:v>
              </c:pt>
              <c:pt idx="3929">
                <c:v>38876</c:v>
              </c:pt>
              <c:pt idx="3930">
                <c:v>38875</c:v>
              </c:pt>
              <c:pt idx="3931">
                <c:v>38874</c:v>
              </c:pt>
              <c:pt idx="3932">
                <c:v>38873</c:v>
              </c:pt>
              <c:pt idx="3933">
                <c:v>38870</c:v>
              </c:pt>
              <c:pt idx="3934">
                <c:v>38869</c:v>
              </c:pt>
              <c:pt idx="3935">
                <c:v>38868</c:v>
              </c:pt>
              <c:pt idx="3936">
                <c:v>38867</c:v>
              </c:pt>
              <c:pt idx="3937">
                <c:v>38866</c:v>
              </c:pt>
              <c:pt idx="3938">
                <c:v>38863</c:v>
              </c:pt>
              <c:pt idx="3939">
                <c:v>38862</c:v>
              </c:pt>
              <c:pt idx="3940">
                <c:v>38861</c:v>
              </c:pt>
              <c:pt idx="3941">
                <c:v>38860</c:v>
              </c:pt>
              <c:pt idx="3942">
                <c:v>38859</c:v>
              </c:pt>
              <c:pt idx="3943">
                <c:v>38856</c:v>
              </c:pt>
              <c:pt idx="3944">
                <c:v>38855</c:v>
              </c:pt>
              <c:pt idx="3945">
                <c:v>38854</c:v>
              </c:pt>
              <c:pt idx="3946">
                <c:v>38853</c:v>
              </c:pt>
              <c:pt idx="3947">
                <c:v>38852</c:v>
              </c:pt>
              <c:pt idx="3948">
                <c:v>38849</c:v>
              </c:pt>
              <c:pt idx="3949">
                <c:v>38848</c:v>
              </c:pt>
              <c:pt idx="3950">
                <c:v>38847</c:v>
              </c:pt>
              <c:pt idx="3951">
                <c:v>38846</c:v>
              </c:pt>
              <c:pt idx="3952">
                <c:v>38845</c:v>
              </c:pt>
              <c:pt idx="3953">
                <c:v>38842</c:v>
              </c:pt>
              <c:pt idx="3954">
                <c:v>38841</c:v>
              </c:pt>
              <c:pt idx="3955">
                <c:v>38840</c:v>
              </c:pt>
              <c:pt idx="3956">
                <c:v>38839</c:v>
              </c:pt>
              <c:pt idx="3957">
                <c:v>38838</c:v>
              </c:pt>
              <c:pt idx="3958">
                <c:v>38835</c:v>
              </c:pt>
              <c:pt idx="3959">
                <c:v>38834</c:v>
              </c:pt>
              <c:pt idx="3960">
                <c:v>38833</c:v>
              </c:pt>
              <c:pt idx="3961">
                <c:v>38832</c:v>
              </c:pt>
              <c:pt idx="3962">
                <c:v>38831</c:v>
              </c:pt>
              <c:pt idx="3963">
                <c:v>38828</c:v>
              </c:pt>
              <c:pt idx="3964">
                <c:v>38827</c:v>
              </c:pt>
              <c:pt idx="3965">
                <c:v>38826</c:v>
              </c:pt>
              <c:pt idx="3966">
                <c:v>38825</c:v>
              </c:pt>
              <c:pt idx="3967">
                <c:v>38824</c:v>
              </c:pt>
              <c:pt idx="3968">
                <c:v>38821</c:v>
              </c:pt>
              <c:pt idx="3969">
                <c:v>38820</c:v>
              </c:pt>
              <c:pt idx="3970">
                <c:v>38819</c:v>
              </c:pt>
              <c:pt idx="3971">
                <c:v>38818</c:v>
              </c:pt>
              <c:pt idx="3972">
                <c:v>38817</c:v>
              </c:pt>
              <c:pt idx="3973">
                <c:v>38814</c:v>
              </c:pt>
              <c:pt idx="3974">
                <c:v>38813</c:v>
              </c:pt>
              <c:pt idx="3975">
                <c:v>38812</c:v>
              </c:pt>
              <c:pt idx="3976">
                <c:v>38811</c:v>
              </c:pt>
              <c:pt idx="3977">
                <c:v>38810</c:v>
              </c:pt>
              <c:pt idx="3978">
                <c:v>38807</c:v>
              </c:pt>
              <c:pt idx="3979">
                <c:v>38806</c:v>
              </c:pt>
              <c:pt idx="3980">
                <c:v>38805</c:v>
              </c:pt>
              <c:pt idx="3981">
                <c:v>38804</c:v>
              </c:pt>
              <c:pt idx="3982">
                <c:v>38803</c:v>
              </c:pt>
              <c:pt idx="3983">
                <c:v>38800</c:v>
              </c:pt>
              <c:pt idx="3984">
                <c:v>38799</c:v>
              </c:pt>
              <c:pt idx="3985">
                <c:v>38798</c:v>
              </c:pt>
              <c:pt idx="3986">
                <c:v>38797</c:v>
              </c:pt>
              <c:pt idx="3987">
                <c:v>38796</c:v>
              </c:pt>
              <c:pt idx="3988">
                <c:v>38793</c:v>
              </c:pt>
              <c:pt idx="3989">
                <c:v>38792</c:v>
              </c:pt>
              <c:pt idx="3990">
                <c:v>38791</c:v>
              </c:pt>
              <c:pt idx="3991">
                <c:v>38790</c:v>
              </c:pt>
              <c:pt idx="3992">
                <c:v>38789</c:v>
              </c:pt>
              <c:pt idx="3993">
                <c:v>38786</c:v>
              </c:pt>
              <c:pt idx="3994">
                <c:v>38785</c:v>
              </c:pt>
              <c:pt idx="3995">
                <c:v>38784</c:v>
              </c:pt>
              <c:pt idx="3996">
                <c:v>38783</c:v>
              </c:pt>
              <c:pt idx="3997">
                <c:v>38782</c:v>
              </c:pt>
              <c:pt idx="3998">
                <c:v>38779</c:v>
              </c:pt>
              <c:pt idx="3999">
                <c:v>38778</c:v>
              </c:pt>
              <c:pt idx="4000">
                <c:v>38777</c:v>
              </c:pt>
              <c:pt idx="4001">
                <c:v>38776</c:v>
              </c:pt>
              <c:pt idx="4002">
                <c:v>38775</c:v>
              </c:pt>
              <c:pt idx="4003">
                <c:v>38772</c:v>
              </c:pt>
              <c:pt idx="4004">
                <c:v>38771</c:v>
              </c:pt>
              <c:pt idx="4005">
                <c:v>38770</c:v>
              </c:pt>
              <c:pt idx="4006">
                <c:v>38769</c:v>
              </c:pt>
              <c:pt idx="4007">
                <c:v>38768</c:v>
              </c:pt>
              <c:pt idx="4008">
                <c:v>38765</c:v>
              </c:pt>
              <c:pt idx="4009">
                <c:v>38764</c:v>
              </c:pt>
              <c:pt idx="4010">
                <c:v>38763</c:v>
              </c:pt>
              <c:pt idx="4011">
                <c:v>38762</c:v>
              </c:pt>
              <c:pt idx="4012">
                <c:v>38761</c:v>
              </c:pt>
              <c:pt idx="4013">
                <c:v>38758</c:v>
              </c:pt>
              <c:pt idx="4014">
                <c:v>38757</c:v>
              </c:pt>
              <c:pt idx="4015">
                <c:v>38756</c:v>
              </c:pt>
              <c:pt idx="4016">
                <c:v>38755</c:v>
              </c:pt>
              <c:pt idx="4017">
                <c:v>38754</c:v>
              </c:pt>
              <c:pt idx="4018">
                <c:v>38751</c:v>
              </c:pt>
              <c:pt idx="4019">
                <c:v>38750</c:v>
              </c:pt>
              <c:pt idx="4020">
                <c:v>38749</c:v>
              </c:pt>
              <c:pt idx="4021">
                <c:v>38748</c:v>
              </c:pt>
              <c:pt idx="4022">
                <c:v>38747</c:v>
              </c:pt>
              <c:pt idx="4023">
                <c:v>38744</c:v>
              </c:pt>
              <c:pt idx="4024">
                <c:v>38743</c:v>
              </c:pt>
              <c:pt idx="4025">
                <c:v>38742</c:v>
              </c:pt>
              <c:pt idx="4026">
                <c:v>38741</c:v>
              </c:pt>
              <c:pt idx="4027">
                <c:v>38740</c:v>
              </c:pt>
              <c:pt idx="4028">
                <c:v>38737</c:v>
              </c:pt>
              <c:pt idx="4029">
                <c:v>38736</c:v>
              </c:pt>
              <c:pt idx="4030">
                <c:v>38735</c:v>
              </c:pt>
              <c:pt idx="4031">
                <c:v>38734</c:v>
              </c:pt>
              <c:pt idx="4032">
                <c:v>38733</c:v>
              </c:pt>
              <c:pt idx="4033">
                <c:v>38730</c:v>
              </c:pt>
              <c:pt idx="4034">
                <c:v>38729</c:v>
              </c:pt>
              <c:pt idx="4035">
                <c:v>38728</c:v>
              </c:pt>
              <c:pt idx="4036">
                <c:v>38727</c:v>
              </c:pt>
              <c:pt idx="4037">
                <c:v>38726</c:v>
              </c:pt>
              <c:pt idx="4038">
                <c:v>38723</c:v>
              </c:pt>
              <c:pt idx="4039">
                <c:v>38722</c:v>
              </c:pt>
              <c:pt idx="4040">
                <c:v>38721</c:v>
              </c:pt>
              <c:pt idx="4041">
                <c:v>38720</c:v>
              </c:pt>
              <c:pt idx="4042">
                <c:v>38719</c:v>
              </c:pt>
              <c:pt idx="4043">
                <c:v>38716</c:v>
              </c:pt>
              <c:pt idx="4044">
                <c:v>38715</c:v>
              </c:pt>
              <c:pt idx="4045">
                <c:v>38714</c:v>
              </c:pt>
              <c:pt idx="4046">
                <c:v>38713</c:v>
              </c:pt>
              <c:pt idx="4047">
                <c:v>38709</c:v>
              </c:pt>
              <c:pt idx="4048">
                <c:v>38708</c:v>
              </c:pt>
              <c:pt idx="4049">
                <c:v>38707</c:v>
              </c:pt>
              <c:pt idx="4050">
                <c:v>38706</c:v>
              </c:pt>
              <c:pt idx="4051">
                <c:v>38705</c:v>
              </c:pt>
              <c:pt idx="4052">
                <c:v>38702</c:v>
              </c:pt>
              <c:pt idx="4053">
                <c:v>38701</c:v>
              </c:pt>
              <c:pt idx="4054">
                <c:v>38700</c:v>
              </c:pt>
              <c:pt idx="4055">
                <c:v>38699</c:v>
              </c:pt>
              <c:pt idx="4056">
                <c:v>38698</c:v>
              </c:pt>
              <c:pt idx="4057">
                <c:v>38695</c:v>
              </c:pt>
              <c:pt idx="4058">
                <c:v>38694</c:v>
              </c:pt>
              <c:pt idx="4059">
                <c:v>38693</c:v>
              </c:pt>
              <c:pt idx="4060">
                <c:v>38692</c:v>
              </c:pt>
              <c:pt idx="4061">
                <c:v>38691</c:v>
              </c:pt>
              <c:pt idx="4062">
                <c:v>38688</c:v>
              </c:pt>
              <c:pt idx="4063">
                <c:v>38687</c:v>
              </c:pt>
              <c:pt idx="4064">
                <c:v>38686</c:v>
              </c:pt>
              <c:pt idx="4065">
                <c:v>38685</c:v>
              </c:pt>
              <c:pt idx="4066">
                <c:v>38684</c:v>
              </c:pt>
              <c:pt idx="4067">
                <c:v>38681</c:v>
              </c:pt>
              <c:pt idx="4068">
                <c:v>38680</c:v>
              </c:pt>
              <c:pt idx="4069">
                <c:v>38679</c:v>
              </c:pt>
              <c:pt idx="4070">
                <c:v>38678</c:v>
              </c:pt>
              <c:pt idx="4071">
                <c:v>38677</c:v>
              </c:pt>
              <c:pt idx="4072">
                <c:v>38674</c:v>
              </c:pt>
              <c:pt idx="4073">
                <c:v>38673</c:v>
              </c:pt>
              <c:pt idx="4074">
                <c:v>38672</c:v>
              </c:pt>
              <c:pt idx="4075">
                <c:v>38671</c:v>
              </c:pt>
              <c:pt idx="4076">
                <c:v>38670</c:v>
              </c:pt>
              <c:pt idx="4077">
                <c:v>38667</c:v>
              </c:pt>
              <c:pt idx="4078">
                <c:v>38666</c:v>
              </c:pt>
              <c:pt idx="4079">
                <c:v>38665</c:v>
              </c:pt>
              <c:pt idx="4080">
                <c:v>38664</c:v>
              </c:pt>
              <c:pt idx="4081">
                <c:v>38663</c:v>
              </c:pt>
              <c:pt idx="4082">
                <c:v>38660</c:v>
              </c:pt>
              <c:pt idx="4083">
                <c:v>38659</c:v>
              </c:pt>
              <c:pt idx="4084">
                <c:v>38658</c:v>
              </c:pt>
              <c:pt idx="4085">
                <c:v>38657</c:v>
              </c:pt>
              <c:pt idx="4086">
                <c:v>38656</c:v>
              </c:pt>
              <c:pt idx="4087">
                <c:v>38653</c:v>
              </c:pt>
              <c:pt idx="4088">
                <c:v>38652</c:v>
              </c:pt>
              <c:pt idx="4089">
                <c:v>38651</c:v>
              </c:pt>
              <c:pt idx="4090">
                <c:v>38650</c:v>
              </c:pt>
              <c:pt idx="4091">
                <c:v>38649</c:v>
              </c:pt>
              <c:pt idx="4092">
                <c:v>38646</c:v>
              </c:pt>
              <c:pt idx="4093">
                <c:v>38645</c:v>
              </c:pt>
              <c:pt idx="4094">
                <c:v>38644</c:v>
              </c:pt>
              <c:pt idx="4095">
                <c:v>38643</c:v>
              </c:pt>
              <c:pt idx="4096">
                <c:v>38642</c:v>
              </c:pt>
              <c:pt idx="4097">
                <c:v>38639</c:v>
              </c:pt>
              <c:pt idx="4098">
                <c:v>38638</c:v>
              </c:pt>
              <c:pt idx="4099">
                <c:v>38637</c:v>
              </c:pt>
              <c:pt idx="4100">
                <c:v>38636</c:v>
              </c:pt>
              <c:pt idx="4101">
                <c:v>38635</c:v>
              </c:pt>
              <c:pt idx="4102">
                <c:v>38632</c:v>
              </c:pt>
              <c:pt idx="4103">
                <c:v>38631</c:v>
              </c:pt>
              <c:pt idx="4104">
                <c:v>38630</c:v>
              </c:pt>
              <c:pt idx="4105">
                <c:v>38629</c:v>
              </c:pt>
              <c:pt idx="4106">
                <c:v>38628</c:v>
              </c:pt>
              <c:pt idx="4107">
                <c:v>38625</c:v>
              </c:pt>
              <c:pt idx="4108">
                <c:v>38624</c:v>
              </c:pt>
              <c:pt idx="4109">
                <c:v>38623</c:v>
              </c:pt>
              <c:pt idx="4110">
                <c:v>38622</c:v>
              </c:pt>
              <c:pt idx="4111">
                <c:v>38621</c:v>
              </c:pt>
              <c:pt idx="4112">
                <c:v>38618</c:v>
              </c:pt>
              <c:pt idx="4113">
                <c:v>38617</c:v>
              </c:pt>
              <c:pt idx="4114">
                <c:v>38616</c:v>
              </c:pt>
              <c:pt idx="4115">
                <c:v>38615</c:v>
              </c:pt>
              <c:pt idx="4116">
                <c:v>38614</c:v>
              </c:pt>
              <c:pt idx="4117">
                <c:v>38611</c:v>
              </c:pt>
              <c:pt idx="4118">
                <c:v>38610</c:v>
              </c:pt>
              <c:pt idx="4119">
                <c:v>38609</c:v>
              </c:pt>
              <c:pt idx="4120">
                <c:v>38608</c:v>
              </c:pt>
              <c:pt idx="4121">
                <c:v>38607</c:v>
              </c:pt>
              <c:pt idx="4122">
                <c:v>38604</c:v>
              </c:pt>
              <c:pt idx="4123">
                <c:v>38603</c:v>
              </c:pt>
              <c:pt idx="4124">
                <c:v>38602</c:v>
              </c:pt>
              <c:pt idx="4125">
                <c:v>38601</c:v>
              </c:pt>
              <c:pt idx="4126">
                <c:v>38600</c:v>
              </c:pt>
              <c:pt idx="4127">
                <c:v>38597</c:v>
              </c:pt>
              <c:pt idx="4128">
                <c:v>38596</c:v>
              </c:pt>
              <c:pt idx="4129">
                <c:v>38595</c:v>
              </c:pt>
              <c:pt idx="4130">
                <c:v>38594</c:v>
              </c:pt>
              <c:pt idx="4131">
                <c:v>38593</c:v>
              </c:pt>
              <c:pt idx="4132">
                <c:v>38590</c:v>
              </c:pt>
              <c:pt idx="4133">
                <c:v>38589</c:v>
              </c:pt>
              <c:pt idx="4134">
                <c:v>38588</c:v>
              </c:pt>
              <c:pt idx="4135">
                <c:v>38587</c:v>
              </c:pt>
              <c:pt idx="4136">
                <c:v>38586</c:v>
              </c:pt>
              <c:pt idx="4137">
                <c:v>38583</c:v>
              </c:pt>
              <c:pt idx="4138">
                <c:v>38582</c:v>
              </c:pt>
              <c:pt idx="4139">
                <c:v>38581</c:v>
              </c:pt>
              <c:pt idx="4140">
                <c:v>38580</c:v>
              </c:pt>
              <c:pt idx="4141">
                <c:v>38579</c:v>
              </c:pt>
              <c:pt idx="4142">
                <c:v>38576</c:v>
              </c:pt>
              <c:pt idx="4143">
                <c:v>38575</c:v>
              </c:pt>
              <c:pt idx="4144">
                <c:v>38574</c:v>
              </c:pt>
              <c:pt idx="4145">
                <c:v>38573</c:v>
              </c:pt>
              <c:pt idx="4146">
                <c:v>38572</c:v>
              </c:pt>
              <c:pt idx="4147">
                <c:v>38569</c:v>
              </c:pt>
              <c:pt idx="4148">
                <c:v>38568</c:v>
              </c:pt>
              <c:pt idx="4149">
                <c:v>38567</c:v>
              </c:pt>
              <c:pt idx="4150">
                <c:v>38566</c:v>
              </c:pt>
              <c:pt idx="4151">
                <c:v>38565</c:v>
              </c:pt>
              <c:pt idx="4152">
                <c:v>38562</c:v>
              </c:pt>
              <c:pt idx="4153">
                <c:v>38561</c:v>
              </c:pt>
              <c:pt idx="4154">
                <c:v>38560</c:v>
              </c:pt>
              <c:pt idx="4155">
                <c:v>38559</c:v>
              </c:pt>
              <c:pt idx="4156">
                <c:v>38558</c:v>
              </c:pt>
              <c:pt idx="4157">
                <c:v>38555</c:v>
              </c:pt>
              <c:pt idx="4158">
                <c:v>38554</c:v>
              </c:pt>
              <c:pt idx="4159">
                <c:v>38553</c:v>
              </c:pt>
              <c:pt idx="4160">
                <c:v>38552</c:v>
              </c:pt>
              <c:pt idx="4161">
                <c:v>38551</c:v>
              </c:pt>
              <c:pt idx="4162">
                <c:v>38548</c:v>
              </c:pt>
              <c:pt idx="4163">
                <c:v>38547</c:v>
              </c:pt>
              <c:pt idx="4164">
                <c:v>38546</c:v>
              </c:pt>
              <c:pt idx="4165">
                <c:v>38545</c:v>
              </c:pt>
              <c:pt idx="4166">
                <c:v>38544</c:v>
              </c:pt>
              <c:pt idx="4167">
                <c:v>38541</c:v>
              </c:pt>
              <c:pt idx="4168">
                <c:v>38540</c:v>
              </c:pt>
              <c:pt idx="4169">
                <c:v>38539</c:v>
              </c:pt>
              <c:pt idx="4170">
                <c:v>38538</c:v>
              </c:pt>
              <c:pt idx="4171">
                <c:v>38537</c:v>
              </c:pt>
              <c:pt idx="4172">
                <c:v>38534</c:v>
              </c:pt>
              <c:pt idx="4173">
                <c:v>38533</c:v>
              </c:pt>
              <c:pt idx="4174">
                <c:v>38532</c:v>
              </c:pt>
              <c:pt idx="4175">
                <c:v>38531</c:v>
              </c:pt>
              <c:pt idx="4176">
                <c:v>38530</c:v>
              </c:pt>
              <c:pt idx="4177">
                <c:v>38527</c:v>
              </c:pt>
              <c:pt idx="4178">
                <c:v>38526</c:v>
              </c:pt>
              <c:pt idx="4179">
                <c:v>38525</c:v>
              </c:pt>
              <c:pt idx="4180">
                <c:v>38524</c:v>
              </c:pt>
              <c:pt idx="4181">
                <c:v>38523</c:v>
              </c:pt>
              <c:pt idx="4182">
                <c:v>38520</c:v>
              </c:pt>
              <c:pt idx="4183">
                <c:v>38519</c:v>
              </c:pt>
              <c:pt idx="4184">
                <c:v>38518</c:v>
              </c:pt>
              <c:pt idx="4185">
                <c:v>38517</c:v>
              </c:pt>
              <c:pt idx="4186">
                <c:v>38516</c:v>
              </c:pt>
              <c:pt idx="4187">
                <c:v>38513</c:v>
              </c:pt>
              <c:pt idx="4188">
                <c:v>38512</c:v>
              </c:pt>
              <c:pt idx="4189">
                <c:v>38511</c:v>
              </c:pt>
              <c:pt idx="4190">
                <c:v>38510</c:v>
              </c:pt>
              <c:pt idx="4191">
                <c:v>38509</c:v>
              </c:pt>
              <c:pt idx="4192">
                <c:v>38506</c:v>
              </c:pt>
              <c:pt idx="4193">
                <c:v>38505</c:v>
              </c:pt>
              <c:pt idx="4194">
                <c:v>38504</c:v>
              </c:pt>
              <c:pt idx="4195">
                <c:v>38503</c:v>
              </c:pt>
              <c:pt idx="4196">
                <c:v>38502</c:v>
              </c:pt>
              <c:pt idx="4197">
                <c:v>38499</c:v>
              </c:pt>
              <c:pt idx="4198">
                <c:v>38498</c:v>
              </c:pt>
              <c:pt idx="4199">
                <c:v>38497</c:v>
              </c:pt>
              <c:pt idx="4200">
                <c:v>38496</c:v>
              </c:pt>
              <c:pt idx="4201">
                <c:v>38495</c:v>
              </c:pt>
              <c:pt idx="4202">
                <c:v>38492</c:v>
              </c:pt>
              <c:pt idx="4203">
                <c:v>38491</c:v>
              </c:pt>
              <c:pt idx="4204">
                <c:v>38490</c:v>
              </c:pt>
              <c:pt idx="4205">
                <c:v>38489</c:v>
              </c:pt>
              <c:pt idx="4206">
                <c:v>38488</c:v>
              </c:pt>
              <c:pt idx="4207">
                <c:v>38485</c:v>
              </c:pt>
              <c:pt idx="4208">
                <c:v>38484</c:v>
              </c:pt>
              <c:pt idx="4209">
                <c:v>38483</c:v>
              </c:pt>
              <c:pt idx="4210">
                <c:v>38482</c:v>
              </c:pt>
              <c:pt idx="4211">
                <c:v>38481</c:v>
              </c:pt>
              <c:pt idx="4212">
                <c:v>38478</c:v>
              </c:pt>
              <c:pt idx="4213">
                <c:v>38477</c:v>
              </c:pt>
              <c:pt idx="4214">
                <c:v>38476</c:v>
              </c:pt>
              <c:pt idx="4215">
                <c:v>38475</c:v>
              </c:pt>
              <c:pt idx="4216">
                <c:v>38474</c:v>
              </c:pt>
              <c:pt idx="4217">
                <c:v>38471</c:v>
              </c:pt>
              <c:pt idx="4218">
                <c:v>38470</c:v>
              </c:pt>
              <c:pt idx="4219">
                <c:v>38469</c:v>
              </c:pt>
              <c:pt idx="4220">
                <c:v>38468</c:v>
              </c:pt>
              <c:pt idx="4221">
                <c:v>38467</c:v>
              </c:pt>
              <c:pt idx="4222">
                <c:v>38464</c:v>
              </c:pt>
              <c:pt idx="4223">
                <c:v>38463</c:v>
              </c:pt>
              <c:pt idx="4224">
                <c:v>38462</c:v>
              </c:pt>
              <c:pt idx="4225">
                <c:v>38461</c:v>
              </c:pt>
              <c:pt idx="4226">
                <c:v>38460</c:v>
              </c:pt>
              <c:pt idx="4227">
                <c:v>38457</c:v>
              </c:pt>
              <c:pt idx="4228">
                <c:v>38456</c:v>
              </c:pt>
              <c:pt idx="4229">
                <c:v>38455</c:v>
              </c:pt>
              <c:pt idx="4230">
                <c:v>38454</c:v>
              </c:pt>
              <c:pt idx="4231">
                <c:v>38453</c:v>
              </c:pt>
              <c:pt idx="4232">
                <c:v>38450</c:v>
              </c:pt>
              <c:pt idx="4233">
                <c:v>38449</c:v>
              </c:pt>
              <c:pt idx="4234">
                <c:v>38448</c:v>
              </c:pt>
              <c:pt idx="4235">
                <c:v>38447</c:v>
              </c:pt>
              <c:pt idx="4236">
                <c:v>38446</c:v>
              </c:pt>
              <c:pt idx="4237">
                <c:v>38443</c:v>
              </c:pt>
              <c:pt idx="4238">
                <c:v>38442</c:v>
              </c:pt>
              <c:pt idx="4239">
                <c:v>38441</c:v>
              </c:pt>
              <c:pt idx="4240">
                <c:v>38440</c:v>
              </c:pt>
              <c:pt idx="4241">
                <c:v>38439</c:v>
              </c:pt>
              <c:pt idx="4242">
                <c:v>38436</c:v>
              </c:pt>
              <c:pt idx="4243">
                <c:v>38435</c:v>
              </c:pt>
              <c:pt idx="4244">
                <c:v>38434</c:v>
              </c:pt>
              <c:pt idx="4245">
                <c:v>38433</c:v>
              </c:pt>
              <c:pt idx="4246">
                <c:v>38432</c:v>
              </c:pt>
              <c:pt idx="4247">
                <c:v>38429</c:v>
              </c:pt>
              <c:pt idx="4248">
                <c:v>38428</c:v>
              </c:pt>
              <c:pt idx="4249">
                <c:v>38427</c:v>
              </c:pt>
              <c:pt idx="4250">
                <c:v>38426</c:v>
              </c:pt>
              <c:pt idx="4251">
                <c:v>38425</c:v>
              </c:pt>
              <c:pt idx="4252">
                <c:v>38422</c:v>
              </c:pt>
              <c:pt idx="4253">
                <c:v>38421</c:v>
              </c:pt>
              <c:pt idx="4254">
                <c:v>38420</c:v>
              </c:pt>
              <c:pt idx="4255">
                <c:v>38419</c:v>
              </c:pt>
              <c:pt idx="4256">
                <c:v>38418</c:v>
              </c:pt>
              <c:pt idx="4257">
                <c:v>38415</c:v>
              </c:pt>
              <c:pt idx="4258">
                <c:v>38414</c:v>
              </c:pt>
              <c:pt idx="4259">
                <c:v>38413</c:v>
              </c:pt>
              <c:pt idx="4260">
                <c:v>38412</c:v>
              </c:pt>
              <c:pt idx="4261">
                <c:v>38411</c:v>
              </c:pt>
              <c:pt idx="4262">
                <c:v>38408</c:v>
              </c:pt>
              <c:pt idx="4263">
                <c:v>38407</c:v>
              </c:pt>
              <c:pt idx="4264">
                <c:v>38406</c:v>
              </c:pt>
              <c:pt idx="4265">
                <c:v>38405</c:v>
              </c:pt>
              <c:pt idx="4266">
                <c:v>38404</c:v>
              </c:pt>
              <c:pt idx="4267">
                <c:v>38401</c:v>
              </c:pt>
              <c:pt idx="4268">
                <c:v>38400</c:v>
              </c:pt>
              <c:pt idx="4269">
                <c:v>38399</c:v>
              </c:pt>
              <c:pt idx="4270">
                <c:v>38398</c:v>
              </c:pt>
              <c:pt idx="4271">
                <c:v>38397</c:v>
              </c:pt>
              <c:pt idx="4272">
                <c:v>38394</c:v>
              </c:pt>
              <c:pt idx="4273">
                <c:v>38393</c:v>
              </c:pt>
              <c:pt idx="4274">
                <c:v>38392</c:v>
              </c:pt>
              <c:pt idx="4275">
                <c:v>38391</c:v>
              </c:pt>
              <c:pt idx="4276">
                <c:v>38390</c:v>
              </c:pt>
              <c:pt idx="4277">
                <c:v>38387</c:v>
              </c:pt>
              <c:pt idx="4278">
                <c:v>38386</c:v>
              </c:pt>
              <c:pt idx="4279">
                <c:v>38385</c:v>
              </c:pt>
              <c:pt idx="4280">
                <c:v>38384</c:v>
              </c:pt>
              <c:pt idx="4281">
                <c:v>38383</c:v>
              </c:pt>
              <c:pt idx="4282">
                <c:v>38380</c:v>
              </c:pt>
              <c:pt idx="4283">
                <c:v>38379</c:v>
              </c:pt>
              <c:pt idx="4284">
                <c:v>38378</c:v>
              </c:pt>
              <c:pt idx="4285">
                <c:v>38377</c:v>
              </c:pt>
              <c:pt idx="4286">
                <c:v>38376</c:v>
              </c:pt>
              <c:pt idx="4287">
                <c:v>38373</c:v>
              </c:pt>
              <c:pt idx="4288">
                <c:v>38372</c:v>
              </c:pt>
              <c:pt idx="4289">
                <c:v>38371</c:v>
              </c:pt>
              <c:pt idx="4290">
                <c:v>38370</c:v>
              </c:pt>
              <c:pt idx="4291">
                <c:v>38369</c:v>
              </c:pt>
              <c:pt idx="4292">
                <c:v>38366</c:v>
              </c:pt>
              <c:pt idx="4293">
                <c:v>38365</c:v>
              </c:pt>
              <c:pt idx="4294">
                <c:v>38364</c:v>
              </c:pt>
              <c:pt idx="4295">
                <c:v>38363</c:v>
              </c:pt>
              <c:pt idx="4296">
                <c:v>38362</c:v>
              </c:pt>
              <c:pt idx="4297">
                <c:v>38359</c:v>
              </c:pt>
              <c:pt idx="4298">
                <c:v>38358</c:v>
              </c:pt>
              <c:pt idx="4299">
                <c:v>38357</c:v>
              </c:pt>
              <c:pt idx="4300">
                <c:v>38356</c:v>
              </c:pt>
              <c:pt idx="4301">
                <c:v>38355</c:v>
              </c:pt>
              <c:pt idx="4302">
                <c:v>38352</c:v>
              </c:pt>
              <c:pt idx="4303">
                <c:v>38351</c:v>
              </c:pt>
              <c:pt idx="4304">
                <c:v>38350</c:v>
              </c:pt>
              <c:pt idx="4305">
                <c:v>38349</c:v>
              </c:pt>
              <c:pt idx="4306">
                <c:v>38348</c:v>
              </c:pt>
              <c:pt idx="4307">
                <c:v>38345</c:v>
              </c:pt>
              <c:pt idx="4308">
                <c:v>38344</c:v>
              </c:pt>
              <c:pt idx="4309">
                <c:v>38343</c:v>
              </c:pt>
              <c:pt idx="4310">
                <c:v>38342</c:v>
              </c:pt>
              <c:pt idx="4311">
                <c:v>38341</c:v>
              </c:pt>
              <c:pt idx="4312">
                <c:v>38338</c:v>
              </c:pt>
              <c:pt idx="4313">
                <c:v>38337</c:v>
              </c:pt>
              <c:pt idx="4314">
                <c:v>38336</c:v>
              </c:pt>
              <c:pt idx="4315">
                <c:v>38335</c:v>
              </c:pt>
              <c:pt idx="4316">
                <c:v>38334</c:v>
              </c:pt>
              <c:pt idx="4317">
                <c:v>38331</c:v>
              </c:pt>
              <c:pt idx="4318">
                <c:v>38330</c:v>
              </c:pt>
              <c:pt idx="4319">
                <c:v>38329</c:v>
              </c:pt>
              <c:pt idx="4320">
                <c:v>38328</c:v>
              </c:pt>
              <c:pt idx="4321">
                <c:v>38327</c:v>
              </c:pt>
              <c:pt idx="4322">
                <c:v>38324</c:v>
              </c:pt>
              <c:pt idx="4323">
                <c:v>38323</c:v>
              </c:pt>
              <c:pt idx="4324">
                <c:v>38322</c:v>
              </c:pt>
              <c:pt idx="4325">
                <c:v>38321</c:v>
              </c:pt>
              <c:pt idx="4326">
                <c:v>38320</c:v>
              </c:pt>
              <c:pt idx="4327">
                <c:v>38317</c:v>
              </c:pt>
              <c:pt idx="4328">
                <c:v>38316</c:v>
              </c:pt>
              <c:pt idx="4329">
                <c:v>38315</c:v>
              </c:pt>
              <c:pt idx="4330">
                <c:v>38314</c:v>
              </c:pt>
              <c:pt idx="4331">
                <c:v>38313</c:v>
              </c:pt>
              <c:pt idx="4332">
                <c:v>38310</c:v>
              </c:pt>
              <c:pt idx="4333">
                <c:v>38309</c:v>
              </c:pt>
              <c:pt idx="4334">
                <c:v>38308</c:v>
              </c:pt>
              <c:pt idx="4335">
                <c:v>38307</c:v>
              </c:pt>
              <c:pt idx="4336">
                <c:v>38306</c:v>
              </c:pt>
              <c:pt idx="4337">
                <c:v>38303</c:v>
              </c:pt>
              <c:pt idx="4338">
                <c:v>38302</c:v>
              </c:pt>
              <c:pt idx="4339">
                <c:v>38301</c:v>
              </c:pt>
              <c:pt idx="4340">
                <c:v>38300</c:v>
              </c:pt>
              <c:pt idx="4341">
                <c:v>38299</c:v>
              </c:pt>
              <c:pt idx="4342">
                <c:v>38296</c:v>
              </c:pt>
              <c:pt idx="4343">
                <c:v>38295</c:v>
              </c:pt>
              <c:pt idx="4344">
                <c:v>38294</c:v>
              </c:pt>
              <c:pt idx="4345">
                <c:v>38293</c:v>
              </c:pt>
              <c:pt idx="4346">
                <c:v>38292</c:v>
              </c:pt>
              <c:pt idx="4347">
                <c:v>38289</c:v>
              </c:pt>
              <c:pt idx="4348">
                <c:v>38288</c:v>
              </c:pt>
              <c:pt idx="4349">
                <c:v>38287</c:v>
              </c:pt>
              <c:pt idx="4350">
                <c:v>38286</c:v>
              </c:pt>
              <c:pt idx="4351">
                <c:v>38285</c:v>
              </c:pt>
              <c:pt idx="4352">
                <c:v>38282</c:v>
              </c:pt>
              <c:pt idx="4353">
                <c:v>38281</c:v>
              </c:pt>
              <c:pt idx="4354">
                <c:v>38280</c:v>
              </c:pt>
              <c:pt idx="4355">
                <c:v>38279</c:v>
              </c:pt>
              <c:pt idx="4356">
                <c:v>38278</c:v>
              </c:pt>
              <c:pt idx="4357">
                <c:v>38275</c:v>
              </c:pt>
              <c:pt idx="4358">
                <c:v>38274</c:v>
              </c:pt>
              <c:pt idx="4359">
                <c:v>38273</c:v>
              </c:pt>
              <c:pt idx="4360">
                <c:v>38272</c:v>
              </c:pt>
              <c:pt idx="4361">
                <c:v>38271</c:v>
              </c:pt>
              <c:pt idx="4362">
                <c:v>38268</c:v>
              </c:pt>
              <c:pt idx="4363">
                <c:v>38267</c:v>
              </c:pt>
              <c:pt idx="4364">
                <c:v>38266</c:v>
              </c:pt>
              <c:pt idx="4365">
                <c:v>38265</c:v>
              </c:pt>
              <c:pt idx="4366">
                <c:v>38264</c:v>
              </c:pt>
              <c:pt idx="4367">
                <c:v>38261</c:v>
              </c:pt>
              <c:pt idx="4368">
                <c:v>38260</c:v>
              </c:pt>
              <c:pt idx="4369">
                <c:v>38259</c:v>
              </c:pt>
              <c:pt idx="4370">
                <c:v>38258</c:v>
              </c:pt>
              <c:pt idx="4371">
                <c:v>38257</c:v>
              </c:pt>
              <c:pt idx="4372">
                <c:v>38254</c:v>
              </c:pt>
              <c:pt idx="4373">
                <c:v>38253</c:v>
              </c:pt>
              <c:pt idx="4374">
                <c:v>38252</c:v>
              </c:pt>
              <c:pt idx="4375">
                <c:v>38251</c:v>
              </c:pt>
              <c:pt idx="4376">
                <c:v>38250</c:v>
              </c:pt>
              <c:pt idx="4377">
                <c:v>38247</c:v>
              </c:pt>
              <c:pt idx="4378">
                <c:v>38246</c:v>
              </c:pt>
              <c:pt idx="4379">
                <c:v>38245</c:v>
              </c:pt>
              <c:pt idx="4380">
                <c:v>38244</c:v>
              </c:pt>
              <c:pt idx="4381">
                <c:v>38243</c:v>
              </c:pt>
              <c:pt idx="4382">
                <c:v>38240</c:v>
              </c:pt>
              <c:pt idx="4383">
                <c:v>38239</c:v>
              </c:pt>
              <c:pt idx="4384">
                <c:v>38238</c:v>
              </c:pt>
              <c:pt idx="4385">
                <c:v>38237</c:v>
              </c:pt>
              <c:pt idx="4386">
                <c:v>38236</c:v>
              </c:pt>
              <c:pt idx="4387">
                <c:v>38233</c:v>
              </c:pt>
              <c:pt idx="4388">
                <c:v>38232</c:v>
              </c:pt>
              <c:pt idx="4389">
                <c:v>38231</c:v>
              </c:pt>
              <c:pt idx="4390">
                <c:v>38230</c:v>
              </c:pt>
              <c:pt idx="4391">
                <c:v>38229</c:v>
              </c:pt>
              <c:pt idx="4392">
                <c:v>38226</c:v>
              </c:pt>
              <c:pt idx="4393">
                <c:v>38225</c:v>
              </c:pt>
              <c:pt idx="4394">
                <c:v>38224</c:v>
              </c:pt>
              <c:pt idx="4395">
                <c:v>38223</c:v>
              </c:pt>
              <c:pt idx="4396">
                <c:v>38222</c:v>
              </c:pt>
              <c:pt idx="4397">
                <c:v>38219</c:v>
              </c:pt>
              <c:pt idx="4398">
                <c:v>38218</c:v>
              </c:pt>
              <c:pt idx="4399">
                <c:v>38217</c:v>
              </c:pt>
              <c:pt idx="4400">
                <c:v>38216</c:v>
              </c:pt>
              <c:pt idx="4401">
                <c:v>38215</c:v>
              </c:pt>
              <c:pt idx="4402">
                <c:v>38212</c:v>
              </c:pt>
              <c:pt idx="4403">
                <c:v>38211</c:v>
              </c:pt>
              <c:pt idx="4404">
                <c:v>38210</c:v>
              </c:pt>
              <c:pt idx="4405">
                <c:v>38209</c:v>
              </c:pt>
              <c:pt idx="4406">
                <c:v>38208</c:v>
              </c:pt>
              <c:pt idx="4407">
                <c:v>38205</c:v>
              </c:pt>
              <c:pt idx="4408">
                <c:v>38204</c:v>
              </c:pt>
              <c:pt idx="4409">
                <c:v>38203</c:v>
              </c:pt>
              <c:pt idx="4410">
                <c:v>38202</c:v>
              </c:pt>
              <c:pt idx="4411">
                <c:v>38201</c:v>
              </c:pt>
              <c:pt idx="4412">
                <c:v>38198</c:v>
              </c:pt>
              <c:pt idx="4413">
                <c:v>38197</c:v>
              </c:pt>
              <c:pt idx="4414">
                <c:v>38196</c:v>
              </c:pt>
              <c:pt idx="4415">
                <c:v>38195</c:v>
              </c:pt>
              <c:pt idx="4416">
                <c:v>38194</c:v>
              </c:pt>
              <c:pt idx="4417">
                <c:v>38191</c:v>
              </c:pt>
              <c:pt idx="4418">
                <c:v>38190</c:v>
              </c:pt>
              <c:pt idx="4419">
                <c:v>38189</c:v>
              </c:pt>
              <c:pt idx="4420">
                <c:v>38188</c:v>
              </c:pt>
              <c:pt idx="4421">
                <c:v>38187</c:v>
              </c:pt>
              <c:pt idx="4422">
                <c:v>38184</c:v>
              </c:pt>
              <c:pt idx="4423">
                <c:v>38183</c:v>
              </c:pt>
              <c:pt idx="4424">
                <c:v>38182</c:v>
              </c:pt>
              <c:pt idx="4425">
                <c:v>38181</c:v>
              </c:pt>
              <c:pt idx="4426">
                <c:v>38180</c:v>
              </c:pt>
              <c:pt idx="4427">
                <c:v>38177</c:v>
              </c:pt>
              <c:pt idx="4428">
                <c:v>38176</c:v>
              </c:pt>
              <c:pt idx="4429">
                <c:v>38175</c:v>
              </c:pt>
              <c:pt idx="4430">
                <c:v>38174</c:v>
              </c:pt>
              <c:pt idx="4431">
                <c:v>38173</c:v>
              </c:pt>
              <c:pt idx="4432">
                <c:v>38170</c:v>
              </c:pt>
              <c:pt idx="4433">
                <c:v>38169</c:v>
              </c:pt>
              <c:pt idx="4434">
                <c:v>38168</c:v>
              </c:pt>
              <c:pt idx="4435">
                <c:v>38167</c:v>
              </c:pt>
              <c:pt idx="4436">
                <c:v>38166</c:v>
              </c:pt>
              <c:pt idx="4437">
                <c:v>38163</c:v>
              </c:pt>
              <c:pt idx="4438">
                <c:v>38162</c:v>
              </c:pt>
              <c:pt idx="4439">
                <c:v>38161</c:v>
              </c:pt>
              <c:pt idx="4440">
                <c:v>38160</c:v>
              </c:pt>
              <c:pt idx="4441">
                <c:v>38159</c:v>
              </c:pt>
              <c:pt idx="4442">
                <c:v>38156</c:v>
              </c:pt>
              <c:pt idx="4443">
                <c:v>38155</c:v>
              </c:pt>
              <c:pt idx="4444">
                <c:v>38154</c:v>
              </c:pt>
              <c:pt idx="4445">
                <c:v>38153</c:v>
              </c:pt>
              <c:pt idx="4446">
                <c:v>38152</c:v>
              </c:pt>
              <c:pt idx="4447">
                <c:v>38149</c:v>
              </c:pt>
              <c:pt idx="4448">
                <c:v>38148</c:v>
              </c:pt>
              <c:pt idx="4449">
                <c:v>38147</c:v>
              </c:pt>
              <c:pt idx="4450">
                <c:v>38146</c:v>
              </c:pt>
              <c:pt idx="4451">
                <c:v>38145</c:v>
              </c:pt>
              <c:pt idx="4452">
                <c:v>38142</c:v>
              </c:pt>
              <c:pt idx="4453">
                <c:v>38141</c:v>
              </c:pt>
              <c:pt idx="4454">
                <c:v>38140</c:v>
              </c:pt>
              <c:pt idx="4455">
                <c:v>38139</c:v>
              </c:pt>
              <c:pt idx="4456">
                <c:v>38138</c:v>
              </c:pt>
              <c:pt idx="4457">
                <c:v>38135</c:v>
              </c:pt>
              <c:pt idx="4458">
                <c:v>38134</c:v>
              </c:pt>
              <c:pt idx="4459">
                <c:v>38133</c:v>
              </c:pt>
              <c:pt idx="4460">
                <c:v>38132</c:v>
              </c:pt>
              <c:pt idx="4461">
                <c:v>38131</c:v>
              </c:pt>
              <c:pt idx="4462">
                <c:v>38128</c:v>
              </c:pt>
              <c:pt idx="4463">
                <c:v>38127</c:v>
              </c:pt>
              <c:pt idx="4464">
                <c:v>38126</c:v>
              </c:pt>
              <c:pt idx="4465">
                <c:v>38125</c:v>
              </c:pt>
              <c:pt idx="4466">
                <c:v>38124</c:v>
              </c:pt>
              <c:pt idx="4467">
                <c:v>38121</c:v>
              </c:pt>
              <c:pt idx="4468">
                <c:v>38120</c:v>
              </c:pt>
              <c:pt idx="4469">
                <c:v>38119</c:v>
              </c:pt>
              <c:pt idx="4470">
                <c:v>38118</c:v>
              </c:pt>
              <c:pt idx="4471">
                <c:v>38117</c:v>
              </c:pt>
              <c:pt idx="4472">
                <c:v>38114</c:v>
              </c:pt>
              <c:pt idx="4473">
                <c:v>38113</c:v>
              </c:pt>
              <c:pt idx="4474">
                <c:v>38112</c:v>
              </c:pt>
              <c:pt idx="4475">
                <c:v>38111</c:v>
              </c:pt>
              <c:pt idx="4476">
                <c:v>38110</c:v>
              </c:pt>
              <c:pt idx="4477">
                <c:v>38107</c:v>
              </c:pt>
              <c:pt idx="4478">
                <c:v>38106</c:v>
              </c:pt>
              <c:pt idx="4479">
                <c:v>38105</c:v>
              </c:pt>
              <c:pt idx="4480">
                <c:v>38104</c:v>
              </c:pt>
              <c:pt idx="4481">
                <c:v>38103</c:v>
              </c:pt>
              <c:pt idx="4482">
                <c:v>38100</c:v>
              </c:pt>
              <c:pt idx="4483">
                <c:v>38099</c:v>
              </c:pt>
              <c:pt idx="4484">
                <c:v>38098</c:v>
              </c:pt>
              <c:pt idx="4485">
                <c:v>38097</c:v>
              </c:pt>
              <c:pt idx="4486">
                <c:v>38096</c:v>
              </c:pt>
              <c:pt idx="4487">
                <c:v>38093</c:v>
              </c:pt>
              <c:pt idx="4488">
                <c:v>38092</c:v>
              </c:pt>
              <c:pt idx="4489">
                <c:v>38091</c:v>
              </c:pt>
              <c:pt idx="4490">
                <c:v>38090</c:v>
              </c:pt>
              <c:pt idx="4491">
                <c:v>38089</c:v>
              </c:pt>
              <c:pt idx="4492">
                <c:v>38086</c:v>
              </c:pt>
              <c:pt idx="4493">
                <c:v>38085</c:v>
              </c:pt>
              <c:pt idx="4494">
                <c:v>38084</c:v>
              </c:pt>
              <c:pt idx="4495">
                <c:v>38083</c:v>
              </c:pt>
              <c:pt idx="4496">
                <c:v>38082</c:v>
              </c:pt>
              <c:pt idx="4497">
                <c:v>38079</c:v>
              </c:pt>
              <c:pt idx="4498">
                <c:v>38078</c:v>
              </c:pt>
              <c:pt idx="4499">
                <c:v>38077</c:v>
              </c:pt>
              <c:pt idx="4500">
                <c:v>38076</c:v>
              </c:pt>
              <c:pt idx="4501">
                <c:v>38075</c:v>
              </c:pt>
              <c:pt idx="4502">
                <c:v>38072</c:v>
              </c:pt>
              <c:pt idx="4503">
                <c:v>38071</c:v>
              </c:pt>
              <c:pt idx="4504">
                <c:v>38070</c:v>
              </c:pt>
              <c:pt idx="4505">
                <c:v>38069</c:v>
              </c:pt>
              <c:pt idx="4506">
                <c:v>38068</c:v>
              </c:pt>
              <c:pt idx="4507">
                <c:v>38065</c:v>
              </c:pt>
              <c:pt idx="4508">
                <c:v>38064</c:v>
              </c:pt>
              <c:pt idx="4509">
                <c:v>38063</c:v>
              </c:pt>
              <c:pt idx="4510">
                <c:v>38062</c:v>
              </c:pt>
              <c:pt idx="4511">
                <c:v>38061</c:v>
              </c:pt>
              <c:pt idx="4512">
                <c:v>38058</c:v>
              </c:pt>
              <c:pt idx="4513">
                <c:v>38057</c:v>
              </c:pt>
              <c:pt idx="4514">
                <c:v>38056</c:v>
              </c:pt>
              <c:pt idx="4515">
                <c:v>38055</c:v>
              </c:pt>
              <c:pt idx="4516">
                <c:v>38054</c:v>
              </c:pt>
              <c:pt idx="4517">
                <c:v>38051</c:v>
              </c:pt>
              <c:pt idx="4518">
                <c:v>38050</c:v>
              </c:pt>
              <c:pt idx="4519">
                <c:v>38049</c:v>
              </c:pt>
              <c:pt idx="4520">
                <c:v>38048</c:v>
              </c:pt>
              <c:pt idx="4521">
                <c:v>38047</c:v>
              </c:pt>
              <c:pt idx="4522">
                <c:v>38044</c:v>
              </c:pt>
              <c:pt idx="4523">
                <c:v>38043</c:v>
              </c:pt>
              <c:pt idx="4524">
                <c:v>38042</c:v>
              </c:pt>
              <c:pt idx="4525">
                <c:v>38041</c:v>
              </c:pt>
              <c:pt idx="4526">
                <c:v>38040</c:v>
              </c:pt>
              <c:pt idx="4527">
                <c:v>38037</c:v>
              </c:pt>
              <c:pt idx="4528">
                <c:v>38036</c:v>
              </c:pt>
              <c:pt idx="4529">
                <c:v>38035</c:v>
              </c:pt>
              <c:pt idx="4530">
                <c:v>38034</c:v>
              </c:pt>
              <c:pt idx="4531">
                <c:v>38033</c:v>
              </c:pt>
              <c:pt idx="4532">
                <c:v>38030</c:v>
              </c:pt>
              <c:pt idx="4533">
                <c:v>38029</c:v>
              </c:pt>
              <c:pt idx="4534">
                <c:v>38028</c:v>
              </c:pt>
              <c:pt idx="4535">
                <c:v>38027</c:v>
              </c:pt>
              <c:pt idx="4536">
                <c:v>38026</c:v>
              </c:pt>
              <c:pt idx="4537">
                <c:v>38023</c:v>
              </c:pt>
              <c:pt idx="4538">
                <c:v>38022</c:v>
              </c:pt>
              <c:pt idx="4539">
                <c:v>38021</c:v>
              </c:pt>
              <c:pt idx="4540">
                <c:v>38020</c:v>
              </c:pt>
              <c:pt idx="4541">
                <c:v>38019</c:v>
              </c:pt>
              <c:pt idx="4542">
                <c:v>38016</c:v>
              </c:pt>
              <c:pt idx="4543">
                <c:v>38015</c:v>
              </c:pt>
              <c:pt idx="4544">
                <c:v>38014</c:v>
              </c:pt>
              <c:pt idx="4545">
                <c:v>38013</c:v>
              </c:pt>
              <c:pt idx="4546">
                <c:v>38012</c:v>
              </c:pt>
              <c:pt idx="4547">
                <c:v>38009</c:v>
              </c:pt>
              <c:pt idx="4548">
                <c:v>38008</c:v>
              </c:pt>
              <c:pt idx="4549">
                <c:v>38007</c:v>
              </c:pt>
              <c:pt idx="4550">
                <c:v>38006</c:v>
              </c:pt>
              <c:pt idx="4551">
                <c:v>38005</c:v>
              </c:pt>
              <c:pt idx="4552">
                <c:v>38002</c:v>
              </c:pt>
              <c:pt idx="4553">
                <c:v>38001</c:v>
              </c:pt>
              <c:pt idx="4554">
                <c:v>38000</c:v>
              </c:pt>
              <c:pt idx="4555">
                <c:v>37999</c:v>
              </c:pt>
              <c:pt idx="4556">
                <c:v>37998</c:v>
              </c:pt>
              <c:pt idx="4557">
                <c:v>37995</c:v>
              </c:pt>
              <c:pt idx="4558">
                <c:v>37994</c:v>
              </c:pt>
              <c:pt idx="4559">
                <c:v>37993</c:v>
              </c:pt>
              <c:pt idx="4560">
                <c:v>37992</c:v>
              </c:pt>
              <c:pt idx="4561">
                <c:v>37991</c:v>
              </c:pt>
              <c:pt idx="4562">
                <c:v>37988</c:v>
              </c:pt>
              <c:pt idx="4563">
                <c:v>37987</c:v>
              </c:pt>
              <c:pt idx="4564">
                <c:v>37986</c:v>
              </c:pt>
              <c:pt idx="4565">
                <c:v>37985</c:v>
              </c:pt>
              <c:pt idx="4566">
                <c:v>37984</c:v>
              </c:pt>
              <c:pt idx="4567">
                <c:v>37981</c:v>
              </c:pt>
              <c:pt idx="4568">
                <c:v>37980</c:v>
              </c:pt>
              <c:pt idx="4569">
                <c:v>37979</c:v>
              </c:pt>
              <c:pt idx="4570">
                <c:v>37978</c:v>
              </c:pt>
              <c:pt idx="4571">
                <c:v>37977</c:v>
              </c:pt>
              <c:pt idx="4572">
                <c:v>37974</c:v>
              </c:pt>
              <c:pt idx="4573">
                <c:v>37973</c:v>
              </c:pt>
              <c:pt idx="4574">
                <c:v>37972</c:v>
              </c:pt>
              <c:pt idx="4575">
                <c:v>37971</c:v>
              </c:pt>
              <c:pt idx="4576">
                <c:v>37970</c:v>
              </c:pt>
              <c:pt idx="4577">
                <c:v>37967</c:v>
              </c:pt>
              <c:pt idx="4578">
                <c:v>37966</c:v>
              </c:pt>
              <c:pt idx="4579">
                <c:v>37965</c:v>
              </c:pt>
              <c:pt idx="4580">
                <c:v>37964</c:v>
              </c:pt>
              <c:pt idx="4581">
                <c:v>37963</c:v>
              </c:pt>
              <c:pt idx="4582">
                <c:v>37960</c:v>
              </c:pt>
              <c:pt idx="4583">
                <c:v>37959</c:v>
              </c:pt>
              <c:pt idx="4584">
                <c:v>37958</c:v>
              </c:pt>
              <c:pt idx="4585">
                <c:v>37957</c:v>
              </c:pt>
              <c:pt idx="4586">
                <c:v>37956</c:v>
              </c:pt>
              <c:pt idx="4587">
                <c:v>37953</c:v>
              </c:pt>
              <c:pt idx="4588">
                <c:v>37952</c:v>
              </c:pt>
              <c:pt idx="4589">
                <c:v>37951</c:v>
              </c:pt>
              <c:pt idx="4590">
                <c:v>37950</c:v>
              </c:pt>
              <c:pt idx="4591">
                <c:v>37949</c:v>
              </c:pt>
              <c:pt idx="4592">
                <c:v>37946</c:v>
              </c:pt>
              <c:pt idx="4593">
                <c:v>37945</c:v>
              </c:pt>
              <c:pt idx="4594">
                <c:v>37944</c:v>
              </c:pt>
              <c:pt idx="4595">
                <c:v>37943</c:v>
              </c:pt>
              <c:pt idx="4596">
                <c:v>37942</c:v>
              </c:pt>
              <c:pt idx="4597">
                <c:v>37939</c:v>
              </c:pt>
              <c:pt idx="4598">
                <c:v>37938</c:v>
              </c:pt>
              <c:pt idx="4599">
                <c:v>37937</c:v>
              </c:pt>
              <c:pt idx="4600">
                <c:v>37936</c:v>
              </c:pt>
              <c:pt idx="4601">
                <c:v>37935</c:v>
              </c:pt>
              <c:pt idx="4602">
                <c:v>37932</c:v>
              </c:pt>
              <c:pt idx="4603">
                <c:v>37931</c:v>
              </c:pt>
              <c:pt idx="4604">
                <c:v>37930</c:v>
              </c:pt>
              <c:pt idx="4605">
                <c:v>37929</c:v>
              </c:pt>
              <c:pt idx="4606">
                <c:v>37928</c:v>
              </c:pt>
              <c:pt idx="4607">
                <c:v>37925</c:v>
              </c:pt>
              <c:pt idx="4608">
                <c:v>37924</c:v>
              </c:pt>
              <c:pt idx="4609">
                <c:v>37923</c:v>
              </c:pt>
              <c:pt idx="4610">
                <c:v>37922</c:v>
              </c:pt>
              <c:pt idx="4611">
                <c:v>37921</c:v>
              </c:pt>
              <c:pt idx="4612">
                <c:v>37918</c:v>
              </c:pt>
              <c:pt idx="4613">
                <c:v>37917</c:v>
              </c:pt>
              <c:pt idx="4614">
                <c:v>37916</c:v>
              </c:pt>
              <c:pt idx="4615">
                <c:v>37915</c:v>
              </c:pt>
              <c:pt idx="4616">
                <c:v>37914</c:v>
              </c:pt>
              <c:pt idx="4617">
                <c:v>37911</c:v>
              </c:pt>
              <c:pt idx="4618">
                <c:v>37910</c:v>
              </c:pt>
              <c:pt idx="4619">
                <c:v>37909</c:v>
              </c:pt>
              <c:pt idx="4620">
                <c:v>37908</c:v>
              </c:pt>
              <c:pt idx="4621">
                <c:v>37907</c:v>
              </c:pt>
              <c:pt idx="4622">
                <c:v>37904</c:v>
              </c:pt>
              <c:pt idx="4623">
                <c:v>37903</c:v>
              </c:pt>
              <c:pt idx="4624">
                <c:v>37902</c:v>
              </c:pt>
              <c:pt idx="4625">
                <c:v>37901</c:v>
              </c:pt>
              <c:pt idx="4626">
                <c:v>37900</c:v>
              </c:pt>
              <c:pt idx="4627">
                <c:v>37897</c:v>
              </c:pt>
              <c:pt idx="4628">
                <c:v>37896</c:v>
              </c:pt>
              <c:pt idx="4629">
                <c:v>37895</c:v>
              </c:pt>
              <c:pt idx="4630">
                <c:v>37894</c:v>
              </c:pt>
              <c:pt idx="4631">
                <c:v>37893</c:v>
              </c:pt>
              <c:pt idx="4632">
                <c:v>37890</c:v>
              </c:pt>
              <c:pt idx="4633">
                <c:v>37889</c:v>
              </c:pt>
              <c:pt idx="4634">
                <c:v>37888</c:v>
              </c:pt>
              <c:pt idx="4635">
                <c:v>37887</c:v>
              </c:pt>
              <c:pt idx="4636">
                <c:v>37886</c:v>
              </c:pt>
              <c:pt idx="4637">
                <c:v>37883</c:v>
              </c:pt>
              <c:pt idx="4638">
                <c:v>37882</c:v>
              </c:pt>
              <c:pt idx="4639">
                <c:v>37881</c:v>
              </c:pt>
              <c:pt idx="4640">
                <c:v>37880</c:v>
              </c:pt>
              <c:pt idx="4641">
                <c:v>37879</c:v>
              </c:pt>
              <c:pt idx="4642">
                <c:v>37876</c:v>
              </c:pt>
              <c:pt idx="4643">
                <c:v>37875</c:v>
              </c:pt>
              <c:pt idx="4644">
                <c:v>37874</c:v>
              </c:pt>
              <c:pt idx="4645">
                <c:v>37873</c:v>
              </c:pt>
              <c:pt idx="4646">
                <c:v>37872</c:v>
              </c:pt>
              <c:pt idx="4647">
                <c:v>37869</c:v>
              </c:pt>
              <c:pt idx="4648">
                <c:v>37868</c:v>
              </c:pt>
              <c:pt idx="4649">
                <c:v>37867</c:v>
              </c:pt>
              <c:pt idx="4650">
                <c:v>37866</c:v>
              </c:pt>
              <c:pt idx="4651">
                <c:v>37865</c:v>
              </c:pt>
              <c:pt idx="4652">
                <c:v>37862</c:v>
              </c:pt>
              <c:pt idx="4653">
                <c:v>37861</c:v>
              </c:pt>
              <c:pt idx="4654">
                <c:v>37860</c:v>
              </c:pt>
              <c:pt idx="4655">
                <c:v>37859</c:v>
              </c:pt>
              <c:pt idx="4656">
                <c:v>37858</c:v>
              </c:pt>
              <c:pt idx="4657">
                <c:v>37855</c:v>
              </c:pt>
              <c:pt idx="4658">
                <c:v>37854</c:v>
              </c:pt>
              <c:pt idx="4659">
                <c:v>37853</c:v>
              </c:pt>
              <c:pt idx="4660">
                <c:v>37852</c:v>
              </c:pt>
              <c:pt idx="4661">
                <c:v>37851</c:v>
              </c:pt>
              <c:pt idx="4662">
                <c:v>37848</c:v>
              </c:pt>
              <c:pt idx="4663">
                <c:v>37847</c:v>
              </c:pt>
              <c:pt idx="4664">
                <c:v>37846</c:v>
              </c:pt>
              <c:pt idx="4665">
                <c:v>37845</c:v>
              </c:pt>
              <c:pt idx="4666">
                <c:v>37844</c:v>
              </c:pt>
              <c:pt idx="4667">
                <c:v>37841</c:v>
              </c:pt>
              <c:pt idx="4668">
                <c:v>37840</c:v>
              </c:pt>
              <c:pt idx="4669">
                <c:v>37839</c:v>
              </c:pt>
              <c:pt idx="4670">
                <c:v>37838</c:v>
              </c:pt>
              <c:pt idx="4671">
                <c:v>37837</c:v>
              </c:pt>
              <c:pt idx="4672">
                <c:v>37834</c:v>
              </c:pt>
              <c:pt idx="4673">
                <c:v>37833</c:v>
              </c:pt>
              <c:pt idx="4674">
                <c:v>37832</c:v>
              </c:pt>
              <c:pt idx="4675">
                <c:v>37831</c:v>
              </c:pt>
              <c:pt idx="4676">
                <c:v>37830</c:v>
              </c:pt>
              <c:pt idx="4677">
                <c:v>37827</c:v>
              </c:pt>
              <c:pt idx="4678">
                <c:v>37826</c:v>
              </c:pt>
              <c:pt idx="4679">
                <c:v>37825</c:v>
              </c:pt>
              <c:pt idx="4680">
                <c:v>37824</c:v>
              </c:pt>
              <c:pt idx="4681">
                <c:v>37823</c:v>
              </c:pt>
              <c:pt idx="4682">
                <c:v>37820</c:v>
              </c:pt>
              <c:pt idx="4683">
                <c:v>37819</c:v>
              </c:pt>
              <c:pt idx="4684">
                <c:v>37818</c:v>
              </c:pt>
              <c:pt idx="4685">
                <c:v>37817</c:v>
              </c:pt>
              <c:pt idx="4686">
                <c:v>37816</c:v>
              </c:pt>
              <c:pt idx="4687">
                <c:v>37813</c:v>
              </c:pt>
              <c:pt idx="4688">
                <c:v>37812</c:v>
              </c:pt>
              <c:pt idx="4689">
                <c:v>37811</c:v>
              </c:pt>
              <c:pt idx="4690">
                <c:v>37810</c:v>
              </c:pt>
              <c:pt idx="4691">
                <c:v>37809</c:v>
              </c:pt>
              <c:pt idx="4692">
                <c:v>37806</c:v>
              </c:pt>
              <c:pt idx="4693">
                <c:v>37805</c:v>
              </c:pt>
              <c:pt idx="4694">
                <c:v>37804</c:v>
              </c:pt>
              <c:pt idx="4695">
                <c:v>37803</c:v>
              </c:pt>
              <c:pt idx="4696">
                <c:v>37802</c:v>
              </c:pt>
              <c:pt idx="4697">
                <c:v>37799</c:v>
              </c:pt>
              <c:pt idx="4698">
                <c:v>37798</c:v>
              </c:pt>
              <c:pt idx="4699">
                <c:v>37797</c:v>
              </c:pt>
              <c:pt idx="4700">
                <c:v>37796</c:v>
              </c:pt>
              <c:pt idx="4701">
                <c:v>37795</c:v>
              </c:pt>
              <c:pt idx="4702">
                <c:v>37792</c:v>
              </c:pt>
              <c:pt idx="4703">
                <c:v>37791</c:v>
              </c:pt>
              <c:pt idx="4704">
                <c:v>37790</c:v>
              </c:pt>
              <c:pt idx="4705">
                <c:v>37789</c:v>
              </c:pt>
              <c:pt idx="4706">
                <c:v>37788</c:v>
              </c:pt>
              <c:pt idx="4707">
                <c:v>37785</c:v>
              </c:pt>
              <c:pt idx="4708">
                <c:v>37784</c:v>
              </c:pt>
              <c:pt idx="4709">
                <c:v>37783</c:v>
              </c:pt>
              <c:pt idx="4710">
                <c:v>37782</c:v>
              </c:pt>
              <c:pt idx="4711">
                <c:v>37781</c:v>
              </c:pt>
              <c:pt idx="4712">
                <c:v>37778</c:v>
              </c:pt>
              <c:pt idx="4713">
                <c:v>37777</c:v>
              </c:pt>
              <c:pt idx="4714">
                <c:v>37776</c:v>
              </c:pt>
              <c:pt idx="4715">
                <c:v>37775</c:v>
              </c:pt>
              <c:pt idx="4716">
                <c:v>37774</c:v>
              </c:pt>
              <c:pt idx="4717">
                <c:v>37771</c:v>
              </c:pt>
              <c:pt idx="4718">
                <c:v>37770</c:v>
              </c:pt>
              <c:pt idx="4719">
                <c:v>37769</c:v>
              </c:pt>
              <c:pt idx="4720">
                <c:v>37768</c:v>
              </c:pt>
              <c:pt idx="4721">
                <c:v>37767</c:v>
              </c:pt>
              <c:pt idx="4722">
                <c:v>37764</c:v>
              </c:pt>
              <c:pt idx="4723">
                <c:v>37763</c:v>
              </c:pt>
              <c:pt idx="4724">
                <c:v>37762</c:v>
              </c:pt>
              <c:pt idx="4725">
                <c:v>37761</c:v>
              </c:pt>
              <c:pt idx="4726">
                <c:v>37760</c:v>
              </c:pt>
              <c:pt idx="4727">
                <c:v>37757</c:v>
              </c:pt>
              <c:pt idx="4728">
                <c:v>37756</c:v>
              </c:pt>
              <c:pt idx="4729">
                <c:v>37755</c:v>
              </c:pt>
              <c:pt idx="4730">
                <c:v>37754</c:v>
              </c:pt>
              <c:pt idx="4731">
                <c:v>37753</c:v>
              </c:pt>
              <c:pt idx="4732">
                <c:v>37750</c:v>
              </c:pt>
              <c:pt idx="4733">
                <c:v>37749</c:v>
              </c:pt>
              <c:pt idx="4734">
                <c:v>37748</c:v>
              </c:pt>
              <c:pt idx="4735">
                <c:v>37747</c:v>
              </c:pt>
              <c:pt idx="4736">
                <c:v>37746</c:v>
              </c:pt>
              <c:pt idx="4737">
                <c:v>37743</c:v>
              </c:pt>
              <c:pt idx="4738">
                <c:v>37742</c:v>
              </c:pt>
              <c:pt idx="4739">
                <c:v>37741</c:v>
              </c:pt>
              <c:pt idx="4740">
                <c:v>37740</c:v>
              </c:pt>
              <c:pt idx="4741">
                <c:v>37739</c:v>
              </c:pt>
              <c:pt idx="4742">
                <c:v>37736</c:v>
              </c:pt>
              <c:pt idx="4743">
                <c:v>37735</c:v>
              </c:pt>
              <c:pt idx="4744">
                <c:v>37734</c:v>
              </c:pt>
              <c:pt idx="4745">
                <c:v>37733</c:v>
              </c:pt>
              <c:pt idx="4746">
                <c:v>37732</c:v>
              </c:pt>
              <c:pt idx="4747">
                <c:v>37729</c:v>
              </c:pt>
              <c:pt idx="4748">
                <c:v>37728</c:v>
              </c:pt>
              <c:pt idx="4749">
                <c:v>37727</c:v>
              </c:pt>
              <c:pt idx="4750">
                <c:v>37726</c:v>
              </c:pt>
              <c:pt idx="4751">
                <c:v>37725</c:v>
              </c:pt>
              <c:pt idx="4752">
                <c:v>37722</c:v>
              </c:pt>
              <c:pt idx="4753">
                <c:v>37721</c:v>
              </c:pt>
              <c:pt idx="4754">
                <c:v>37720</c:v>
              </c:pt>
              <c:pt idx="4755">
                <c:v>37719</c:v>
              </c:pt>
              <c:pt idx="4756">
                <c:v>37718</c:v>
              </c:pt>
              <c:pt idx="4757">
                <c:v>37715</c:v>
              </c:pt>
              <c:pt idx="4758">
                <c:v>37714</c:v>
              </c:pt>
              <c:pt idx="4759">
                <c:v>37713</c:v>
              </c:pt>
              <c:pt idx="4760">
                <c:v>37712</c:v>
              </c:pt>
              <c:pt idx="4761">
                <c:v>37711</c:v>
              </c:pt>
              <c:pt idx="4762">
                <c:v>37708</c:v>
              </c:pt>
              <c:pt idx="4763">
                <c:v>37707</c:v>
              </c:pt>
              <c:pt idx="4764">
                <c:v>37706</c:v>
              </c:pt>
              <c:pt idx="4765">
                <c:v>37705</c:v>
              </c:pt>
              <c:pt idx="4766">
                <c:v>37704</c:v>
              </c:pt>
              <c:pt idx="4767">
                <c:v>37701</c:v>
              </c:pt>
              <c:pt idx="4768">
                <c:v>37700</c:v>
              </c:pt>
              <c:pt idx="4769">
                <c:v>37699</c:v>
              </c:pt>
              <c:pt idx="4770">
                <c:v>37698</c:v>
              </c:pt>
              <c:pt idx="4771">
                <c:v>37697</c:v>
              </c:pt>
              <c:pt idx="4772">
                <c:v>37694</c:v>
              </c:pt>
              <c:pt idx="4773">
                <c:v>37693</c:v>
              </c:pt>
              <c:pt idx="4774">
                <c:v>37692</c:v>
              </c:pt>
              <c:pt idx="4775">
                <c:v>37691</c:v>
              </c:pt>
              <c:pt idx="4776">
                <c:v>37690</c:v>
              </c:pt>
              <c:pt idx="4777">
                <c:v>37687</c:v>
              </c:pt>
              <c:pt idx="4778">
                <c:v>37686</c:v>
              </c:pt>
              <c:pt idx="4779">
                <c:v>37685</c:v>
              </c:pt>
              <c:pt idx="4780">
                <c:v>37684</c:v>
              </c:pt>
              <c:pt idx="4781">
                <c:v>37683</c:v>
              </c:pt>
              <c:pt idx="4782">
                <c:v>37680</c:v>
              </c:pt>
              <c:pt idx="4783">
                <c:v>37679</c:v>
              </c:pt>
              <c:pt idx="4784">
                <c:v>37678</c:v>
              </c:pt>
              <c:pt idx="4785">
                <c:v>37677</c:v>
              </c:pt>
              <c:pt idx="4786">
                <c:v>37676</c:v>
              </c:pt>
              <c:pt idx="4787">
                <c:v>37673</c:v>
              </c:pt>
              <c:pt idx="4788">
                <c:v>37672</c:v>
              </c:pt>
              <c:pt idx="4789">
                <c:v>37671</c:v>
              </c:pt>
              <c:pt idx="4790">
                <c:v>37670</c:v>
              </c:pt>
              <c:pt idx="4791">
                <c:v>37669</c:v>
              </c:pt>
              <c:pt idx="4792">
                <c:v>37666</c:v>
              </c:pt>
              <c:pt idx="4793">
                <c:v>37665</c:v>
              </c:pt>
              <c:pt idx="4794">
                <c:v>37664</c:v>
              </c:pt>
              <c:pt idx="4795">
                <c:v>37663</c:v>
              </c:pt>
              <c:pt idx="4796">
                <c:v>37662</c:v>
              </c:pt>
              <c:pt idx="4797">
                <c:v>37659</c:v>
              </c:pt>
              <c:pt idx="4798">
                <c:v>37658</c:v>
              </c:pt>
              <c:pt idx="4799">
                <c:v>37657</c:v>
              </c:pt>
              <c:pt idx="4800">
                <c:v>37656</c:v>
              </c:pt>
              <c:pt idx="4801">
                <c:v>37655</c:v>
              </c:pt>
              <c:pt idx="4802">
                <c:v>37652</c:v>
              </c:pt>
              <c:pt idx="4803">
                <c:v>37651</c:v>
              </c:pt>
              <c:pt idx="4804">
                <c:v>37650</c:v>
              </c:pt>
              <c:pt idx="4805">
                <c:v>37649</c:v>
              </c:pt>
              <c:pt idx="4806">
                <c:v>37648</c:v>
              </c:pt>
              <c:pt idx="4807">
                <c:v>37645</c:v>
              </c:pt>
              <c:pt idx="4808">
                <c:v>37644</c:v>
              </c:pt>
              <c:pt idx="4809">
                <c:v>37643</c:v>
              </c:pt>
              <c:pt idx="4810">
                <c:v>37642</c:v>
              </c:pt>
              <c:pt idx="4811">
                <c:v>37641</c:v>
              </c:pt>
              <c:pt idx="4812">
                <c:v>37638</c:v>
              </c:pt>
              <c:pt idx="4813">
                <c:v>37637</c:v>
              </c:pt>
              <c:pt idx="4814">
                <c:v>37636</c:v>
              </c:pt>
              <c:pt idx="4815">
                <c:v>37635</c:v>
              </c:pt>
              <c:pt idx="4816">
                <c:v>37634</c:v>
              </c:pt>
              <c:pt idx="4817">
                <c:v>37631</c:v>
              </c:pt>
              <c:pt idx="4818">
                <c:v>37630</c:v>
              </c:pt>
              <c:pt idx="4819">
                <c:v>37629</c:v>
              </c:pt>
              <c:pt idx="4820">
                <c:v>37628</c:v>
              </c:pt>
              <c:pt idx="4821">
                <c:v>37627</c:v>
              </c:pt>
              <c:pt idx="4822">
                <c:v>37624</c:v>
              </c:pt>
              <c:pt idx="4823">
                <c:v>37623</c:v>
              </c:pt>
              <c:pt idx="4824">
                <c:v>37622</c:v>
              </c:pt>
              <c:pt idx="4825">
                <c:v>37621</c:v>
              </c:pt>
              <c:pt idx="4826">
                <c:v>37620</c:v>
              </c:pt>
              <c:pt idx="4827">
                <c:v>37617</c:v>
              </c:pt>
              <c:pt idx="4828">
                <c:v>37616</c:v>
              </c:pt>
              <c:pt idx="4829">
                <c:v>37615</c:v>
              </c:pt>
              <c:pt idx="4830">
                <c:v>37614</c:v>
              </c:pt>
              <c:pt idx="4831">
                <c:v>37613</c:v>
              </c:pt>
              <c:pt idx="4832">
                <c:v>37610</c:v>
              </c:pt>
              <c:pt idx="4833">
                <c:v>37609</c:v>
              </c:pt>
              <c:pt idx="4834">
                <c:v>37608</c:v>
              </c:pt>
              <c:pt idx="4835">
                <c:v>37607</c:v>
              </c:pt>
              <c:pt idx="4836">
                <c:v>37606</c:v>
              </c:pt>
              <c:pt idx="4837">
                <c:v>37603</c:v>
              </c:pt>
              <c:pt idx="4838">
                <c:v>37602</c:v>
              </c:pt>
              <c:pt idx="4839">
                <c:v>37601</c:v>
              </c:pt>
              <c:pt idx="4840">
                <c:v>37600</c:v>
              </c:pt>
              <c:pt idx="4841">
                <c:v>37599</c:v>
              </c:pt>
              <c:pt idx="4842">
                <c:v>37596</c:v>
              </c:pt>
              <c:pt idx="4843">
                <c:v>37595</c:v>
              </c:pt>
              <c:pt idx="4844">
                <c:v>37594</c:v>
              </c:pt>
              <c:pt idx="4845">
                <c:v>37593</c:v>
              </c:pt>
              <c:pt idx="4846">
                <c:v>37592</c:v>
              </c:pt>
              <c:pt idx="4847">
                <c:v>37589</c:v>
              </c:pt>
              <c:pt idx="4848">
                <c:v>37588</c:v>
              </c:pt>
              <c:pt idx="4849">
                <c:v>37587</c:v>
              </c:pt>
              <c:pt idx="4850">
                <c:v>37586</c:v>
              </c:pt>
              <c:pt idx="4851">
                <c:v>37585</c:v>
              </c:pt>
              <c:pt idx="4852">
                <c:v>37582</c:v>
              </c:pt>
              <c:pt idx="4853">
                <c:v>37581</c:v>
              </c:pt>
              <c:pt idx="4854">
                <c:v>37580</c:v>
              </c:pt>
              <c:pt idx="4855">
                <c:v>37579</c:v>
              </c:pt>
              <c:pt idx="4856">
                <c:v>37578</c:v>
              </c:pt>
              <c:pt idx="4857">
                <c:v>37575</c:v>
              </c:pt>
              <c:pt idx="4858">
                <c:v>37574</c:v>
              </c:pt>
              <c:pt idx="4859">
                <c:v>37573</c:v>
              </c:pt>
              <c:pt idx="4860">
                <c:v>37572</c:v>
              </c:pt>
              <c:pt idx="4861">
                <c:v>37571</c:v>
              </c:pt>
              <c:pt idx="4862">
                <c:v>37568</c:v>
              </c:pt>
              <c:pt idx="4863">
                <c:v>37567</c:v>
              </c:pt>
              <c:pt idx="4864">
                <c:v>37566</c:v>
              </c:pt>
              <c:pt idx="4865">
                <c:v>37565</c:v>
              </c:pt>
              <c:pt idx="4866">
                <c:v>37564</c:v>
              </c:pt>
              <c:pt idx="4867">
                <c:v>37561</c:v>
              </c:pt>
              <c:pt idx="4868">
                <c:v>37560</c:v>
              </c:pt>
              <c:pt idx="4869">
                <c:v>37559</c:v>
              </c:pt>
              <c:pt idx="4870">
                <c:v>37558</c:v>
              </c:pt>
              <c:pt idx="4871">
                <c:v>37557</c:v>
              </c:pt>
              <c:pt idx="4872">
                <c:v>37554</c:v>
              </c:pt>
              <c:pt idx="4873">
                <c:v>37553</c:v>
              </c:pt>
              <c:pt idx="4874">
                <c:v>37552</c:v>
              </c:pt>
              <c:pt idx="4875">
                <c:v>37551</c:v>
              </c:pt>
              <c:pt idx="4876">
                <c:v>37550</c:v>
              </c:pt>
              <c:pt idx="4877">
                <c:v>37547</c:v>
              </c:pt>
              <c:pt idx="4878">
                <c:v>37546</c:v>
              </c:pt>
              <c:pt idx="4879">
                <c:v>37545</c:v>
              </c:pt>
              <c:pt idx="4880">
                <c:v>37544</c:v>
              </c:pt>
              <c:pt idx="4881">
                <c:v>37543</c:v>
              </c:pt>
              <c:pt idx="4882">
                <c:v>37540</c:v>
              </c:pt>
              <c:pt idx="4883">
                <c:v>37539</c:v>
              </c:pt>
              <c:pt idx="4884">
                <c:v>37538</c:v>
              </c:pt>
              <c:pt idx="4885">
                <c:v>37537</c:v>
              </c:pt>
              <c:pt idx="4886">
                <c:v>37536</c:v>
              </c:pt>
              <c:pt idx="4887">
                <c:v>37533</c:v>
              </c:pt>
              <c:pt idx="4888">
                <c:v>37532</c:v>
              </c:pt>
              <c:pt idx="4889">
                <c:v>37531</c:v>
              </c:pt>
              <c:pt idx="4890">
                <c:v>37530</c:v>
              </c:pt>
              <c:pt idx="4891">
                <c:v>37529</c:v>
              </c:pt>
              <c:pt idx="4892">
                <c:v>37526</c:v>
              </c:pt>
              <c:pt idx="4893">
                <c:v>37525</c:v>
              </c:pt>
              <c:pt idx="4894">
                <c:v>37524</c:v>
              </c:pt>
              <c:pt idx="4895">
                <c:v>37523</c:v>
              </c:pt>
              <c:pt idx="4896">
                <c:v>37522</c:v>
              </c:pt>
              <c:pt idx="4897">
                <c:v>37519</c:v>
              </c:pt>
              <c:pt idx="4898">
                <c:v>37518</c:v>
              </c:pt>
              <c:pt idx="4899">
                <c:v>37517</c:v>
              </c:pt>
              <c:pt idx="4900">
                <c:v>37516</c:v>
              </c:pt>
              <c:pt idx="4901">
                <c:v>37515</c:v>
              </c:pt>
              <c:pt idx="4902">
                <c:v>37512</c:v>
              </c:pt>
              <c:pt idx="4903">
                <c:v>37511</c:v>
              </c:pt>
              <c:pt idx="4904">
                <c:v>37510</c:v>
              </c:pt>
              <c:pt idx="4905">
                <c:v>37509</c:v>
              </c:pt>
              <c:pt idx="4906">
                <c:v>37508</c:v>
              </c:pt>
              <c:pt idx="4907">
                <c:v>37505</c:v>
              </c:pt>
              <c:pt idx="4908">
                <c:v>37504</c:v>
              </c:pt>
              <c:pt idx="4909">
                <c:v>37503</c:v>
              </c:pt>
              <c:pt idx="4910">
                <c:v>37502</c:v>
              </c:pt>
              <c:pt idx="4911">
                <c:v>37501</c:v>
              </c:pt>
              <c:pt idx="4912">
                <c:v>37498</c:v>
              </c:pt>
              <c:pt idx="4913">
                <c:v>37497</c:v>
              </c:pt>
              <c:pt idx="4914">
                <c:v>37496</c:v>
              </c:pt>
              <c:pt idx="4915">
                <c:v>37495</c:v>
              </c:pt>
              <c:pt idx="4916">
                <c:v>37494</c:v>
              </c:pt>
              <c:pt idx="4917">
                <c:v>37491</c:v>
              </c:pt>
              <c:pt idx="4918">
                <c:v>37490</c:v>
              </c:pt>
              <c:pt idx="4919">
                <c:v>37489</c:v>
              </c:pt>
              <c:pt idx="4920">
                <c:v>37488</c:v>
              </c:pt>
              <c:pt idx="4921">
                <c:v>37487</c:v>
              </c:pt>
              <c:pt idx="4922">
                <c:v>37484</c:v>
              </c:pt>
              <c:pt idx="4923">
                <c:v>37483</c:v>
              </c:pt>
              <c:pt idx="4924">
                <c:v>37482</c:v>
              </c:pt>
              <c:pt idx="4925">
                <c:v>37481</c:v>
              </c:pt>
              <c:pt idx="4926">
                <c:v>37480</c:v>
              </c:pt>
              <c:pt idx="4927">
                <c:v>37477</c:v>
              </c:pt>
              <c:pt idx="4928">
                <c:v>37476</c:v>
              </c:pt>
              <c:pt idx="4929">
                <c:v>37475</c:v>
              </c:pt>
              <c:pt idx="4930">
                <c:v>37474</c:v>
              </c:pt>
              <c:pt idx="4931">
                <c:v>37473</c:v>
              </c:pt>
              <c:pt idx="4932">
                <c:v>37470</c:v>
              </c:pt>
              <c:pt idx="4933">
                <c:v>37469</c:v>
              </c:pt>
              <c:pt idx="4934">
                <c:v>37468</c:v>
              </c:pt>
              <c:pt idx="4935">
                <c:v>37467</c:v>
              </c:pt>
              <c:pt idx="4936">
                <c:v>37466</c:v>
              </c:pt>
              <c:pt idx="4937">
                <c:v>37463</c:v>
              </c:pt>
              <c:pt idx="4938">
                <c:v>37462</c:v>
              </c:pt>
              <c:pt idx="4939">
                <c:v>37461</c:v>
              </c:pt>
              <c:pt idx="4940">
                <c:v>37460</c:v>
              </c:pt>
              <c:pt idx="4941">
                <c:v>37459</c:v>
              </c:pt>
              <c:pt idx="4942">
                <c:v>37456</c:v>
              </c:pt>
              <c:pt idx="4943">
                <c:v>37455</c:v>
              </c:pt>
              <c:pt idx="4944">
                <c:v>37454</c:v>
              </c:pt>
              <c:pt idx="4945">
                <c:v>37453</c:v>
              </c:pt>
              <c:pt idx="4946">
                <c:v>37452</c:v>
              </c:pt>
              <c:pt idx="4947">
                <c:v>37449</c:v>
              </c:pt>
              <c:pt idx="4948">
                <c:v>37448</c:v>
              </c:pt>
              <c:pt idx="4949">
                <c:v>37447</c:v>
              </c:pt>
              <c:pt idx="4950">
                <c:v>37446</c:v>
              </c:pt>
              <c:pt idx="4951">
                <c:v>37445</c:v>
              </c:pt>
              <c:pt idx="4952">
                <c:v>37442</c:v>
              </c:pt>
              <c:pt idx="4953">
                <c:v>37441</c:v>
              </c:pt>
              <c:pt idx="4954">
                <c:v>37440</c:v>
              </c:pt>
              <c:pt idx="4955">
                <c:v>37439</c:v>
              </c:pt>
              <c:pt idx="4956">
                <c:v>37438</c:v>
              </c:pt>
              <c:pt idx="4957">
                <c:v>37435</c:v>
              </c:pt>
              <c:pt idx="4958">
                <c:v>37434</c:v>
              </c:pt>
              <c:pt idx="4959">
                <c:v>37433</c:v>
              </c:pt>
              <c:pt idx="4960">
                <c:v>37432</c:v>
              </c:pt>
              <c:pt idx="4961">
                <c:v>37431</c:v>
              </c:pt>
              <c:pt idx="4962">
                <c:v>37428</c:v>
              </c:pt>
              <c:pt idx="4963">
                <c:v>37427</c:v>
              </c:pt>
              <c:pt idx="4964">
                <c:v>37426</c:v>
              </c:pt>
              <c:pt idx="4965">
                <c:v>37425</c:v>
              </c:pt>
              <c:pt idx="4966">
                <c:v>37424</c:v>
              </c:pt>
              <c:pt idx="4967">
                <c:v>37421</c:v>
              </c:pt>
              <c:pt idx="4968">
                <c:v>37420</c:v>
              </c:pt>
              <c:pt idx="4969">
                <c:v>37419</c:v>
              </c:pt>
              <c:pt idx="4970">
                <c:v>37418</c:v>
              </c:pt>
              <c:pt idx="4971">
                <c:v>37417</c:v>
              </c:pt>
              <c:pt idx="4972">
                <c:v>37414</c:v>
              </c:pt>
              <c:pt idx="4973">
                <c:v>37413</c:v>
              </c:pt>
              <c:pt idx="4974">
                <c:v>37412</c:v>
              </c:pt>
              <c:pt idx="4975">
                <c:v>37411</c:v>
              </c:pt>
              <c:pt idx="4976">
                <c:v>37410</c:v>
              </c:pt>
              <c:pt idx="4977">
                <c:v>37407</c:v>
              </c:pt>
              <c:pt idx="4978">
                <c:v>37406</c:v>
              </c:pt>
              <c:pt idx="4979">
                <c:v>37405</c:v>
              </c:pt>
              <c:pt idx="4980">
                <c:v>37404</c:v>
              </c:pt>
              <c:pt idx="4981">
                <c:v>37403</c:v>
              </c:pt>
              <c:pt idx="4982">
                <c:v>37400</c:v>
              </c:pt>
              <c:pt idx="4983">
                <c:v>37399</c:v>
              </c:pt>
              <c:pt idx="4984">
                <c:v>37398</c:v>
              </c:pt>
              <c:pt idx="4985">
                <c:v>37397</c:v>
              </c:pt>
              <c:pt idx="4986">
                <c:v>37396</c:v>
              </c:pt>
              <c:pt idx="4987">
                <c:v>37393</c:v>
              </c:pt>
              <c:pt idx="4988">
                <c:v>37392</c:v>
              </c:pt>
              <c:pt idx="4989">
                <c:v>37391</c:v>
              </c:pt>
              <c:pt idx="4990">
                <c:v>37390</c:v>
              </c:pt>
              <c:pt idx="4991">
                <c:v>37389</c:v>
              </c:pt>
              <c:pt idx="4992">
                <c:v>37386</c:v>
              </c:pt>
              <c:pt idx="4993">
                <c:v>37385</c:v>
              </c:pt>
              <c:pt idx="4994">
                <c:v>37384</c:v>
              </c:pt>
              <c:pt idx="4995">
                <c:v>37383</c:v>
              </c:pt>
              <c:pt idx="4996">
                <c:v>37382</c:v>
              </c:pt>
              <c:pt idx="4997">
                <c:v>37379</c:v>
              </c:pt>
              <c:pt idx="4998">
                <c:v>37378</c:v>
              </c:pt>
              <c:pt idx="4999">
                <c:v>37377</c:v>
              </c:pt>
              <c:pt idx="5000">
                <c:v>37376</c:v>
              </c:pt>
              <c:pt idx="5001">
                <c:v>37375</c:v>
              </c:pt>
              <c:pt idx="5002">
                <c:v>37372</c:v>
              </c:pt>
              <c:pt idx="5003">
                <c:v>37371</c:v>
              </c:pt>
              <c:pt idx="5004">
                <c:v>37370</c:v>
              </c:pt>
              <c:pt idx="5005">
                <c:v>37369</c:v>
              </c:pt>
              <c:pt idx="5006">
                <c:v>37368</c:v>
              </c:pt>
              <c:pt idx="5007">
                <c:v>37365</c:v>
              </c:pt>
              <c:pt idx="5008">
                <c:v>37364</c:v>
              </c:pt>
              <c:pt idx="5009">
                <c:v>37363</c:v>
              </c:pt>
              <c:pt idx="5010">
                <c:v>37362</c:v>
              </c:pt>
              <c:pt idx="5011">
                <c:v>37361</c:v>
              </c:pt>
              <c:pt idx="5012">
                <c:v>37358</c:v>
              </c:pt>
              <c:pt idx="5013">
                <c:v>37357</c:v>
              </c:pt>
              <c:pt idx="5014">
                <c:v>37356</c:v>
              </c:pt>
              <c:pt idx="5015">
                <c:v>37355</c:v>
              </c:pt>
              <c:pt idx="5016">
                <c:v>37354</c:v>
              </c:pt>
              <c:pt idx="5017">
                <c:v>37351</c:v>
              </c:pt>
              <c:pt idx="5018">
                <c:v>37350</c:v>
              </c:pt>
              <c:pt idx="5019">
                <c:v>37349</c:v>
              </c:pt>
              <c:pt idx="5020">
                <c:v>37348</c:v>
              </c:pt>
              <c:pt idx="5021">
                <c:v>37347</c:v>
              </c:pt>
              <c:pt idx="5022">
                <c:v>37344</c:v>
              </c:pt>
              <c:pt idx="5023">
                <c:v>37343</c:v>
              </c:pt>
              <c:pt idx="5024">
                <c:v>37342</c:v>
              </c:pt>
              <c:pt idx="5025">
                <c:v>37341</c:v>
              </c:pt>
              <c:pt idx="5026">
                <c:v>37340</c:v>
              </c:pt>
              <c:pt idx="5027">
                <c:v>37337</c:v>
              </c:pt>
              <c:pt idx="5028">
                <c:v>37336</c:v>
              </c:pt>
              <c:pt idx="5029">
                <c:v>37335</c:v>
              </c:pt>
              <c:pt idx="5030">
                <c:v>37334</c:v>
              </c:pt>
              <c:pt idx="5031">
                <c:v>37333</c:v>
              </c:pt>
              <c:pt idx="5032">
                <c:v>37330</c:v>
              </c:pt>
              <c:pt idx="5033">
                <c:v>37329</c:v>
              </c:pt>
              <c:pt idx="5034">
                <c:v>37328</c:v>
              </c:pt>
              <c:pt idx="5035">
                <c:v>37327</c:v>
              </c:pt>
              <c:pt idx="5036">
                <c:v>37326</c:v>
              </c:pt>
              <c:pt idx="5037">
                <c:v>37323</c:v>
              </c:pt>
              <c:pt idx="5038">
                <c:v>37322</c:v>
              </c:pt>
              <c:pt idx="5039">
                <c:v>37321</c:v>
              </c:pt>
              <c:pt idx="5040">
                <c:v>37320</c:v>
              </c:pt>
              <c:pt idx="5041">
                <c:v>37319</c:v>
              </c:pt>
              <c:pt idx="5042">
                <c:v>37316</c:v>
              </c:pt>
              <c:pt idx="5043">
                <c:v>37315</c:v>
              </c:pt>
              <c:pt idx="5044">
                <c:v>37314</c:v>
              </c:pt>
              <c:pt idx="5045">
                <c:v>37313</c:v>
              </c:pt>
              <c:pt idx="5046">
                <c:v>37312</c:v>
              </c:pt>
              <c:pt idx="5047">
                <c:v>37309</c:v>
              </c:pt>
              <c:pt idx="5048">
                <c:v>37308</c:v>
              </c:pt>
              <c:pt idx="5049">
                <c:v>37307</c:v>
              </c:pt>
              <c:pt idx="5050">
                <c:v>37306</c:v>
              </c:pt>
              <c:pt idx="5051">
                <c:v>37305</c:v>
              </c:pt>
              <c:pt idx="5052">
                <c:v>37302</c:v>
              </c:pt>
              <c:pt idx="5053">
                <c:v>37301</c:v>
              </c:pt>
              <c:pt idx="5054">
                <c:v>37300</c:v>
              </c:pt>
              <c:pt idx="5055">
                <c:v>37299</c:v>
              </c:pt>
              <c:pt idx="5056">
                <c:v>37298</c:v>
              </c:pt>
              <c:pt idx="5057">
                <c:v>37295</c:v>
              </c:pt>
              <c:pt idx="5058">
                <c:v>37294</c:v>
              </c:pt>
              <c:pt idx="5059">
                <c:v>37293</c:v>
              </c:pt>
              <c:pt idx="5060">
                <c:v>37292</c:v>
              </c:pt>
              <c:pt idx="5061">
                <c:v>37291</c:v>
              </c:pt>
              <c:pt idx="5062">
                <c:v>37288</c:v>
              </c:pt>
              <c:pt idx="5063">
                <c:v>37287</c:v>
              </c:pt>
              <c:pt idx="5064">
                <c:v>37286</c:v>
              </c:pt>
              <c:pt idx="5065">
                <c:v>37285</c:v>
              </c:pt>
              <c:pt idx="5066">
                <c:v>37284</c:v>
              </c:pt>
              <c:pt idx="5067">
                <c:v>37281</c:v>
              </c:pt>
              <c:pt idx="5068">
                <c:v>37280</c:v>
              </c:pt>
              <c:pt idx="5069">
                <c:v>37279</c:v>
              </c:pt>
              <c:pt idx="5070">
                <c:v>37278</c:v>
              </c:pt>
              <c:pt idx="5071">
                <c:v>37277</c:v>
              </c:pt>
              <c:pt idx="5072">
                <c:v>37274</c:v>
              </c:pt>
              <c:pt idx="5073">
                <c:v>37273</c:v>
              </c:pt>
              <c:pt idx="5074">
                <c:v>37272</c:v>
              </c:pt>
              <c:pt idx="5075">
                <c:v>37271</c:v>
              </c:pt>
              <c:pt idx="5076">
                <c:v>37270</c:v>
              </c:pt>
              <c:pt idx="5077">
                <c:v>37267</c:v>
              </c:pt>
              <c:pt idx="5078">
                <c:v>37266</c:v>
              </c:pt>
              <c:pt idx="5079">
                <c:v>37265</c:v>
              </c:pt>
              <c:pt idx="5080">
                <c:v>37264</c:v>
              </c:pt>
              <c:pt idx="5081">
                <c:v>37263</c:v>
              </c:pt>
              <c:pt idx="5082">
                <c:v>37260</c:v>
              </c:pt>
              <c:pt idx="5083">
                <c:v>37259</c:v>
              </c:pt>
              <c:pt idx="5084">
                <c:v>37258</c:v>
              </c:pt>
              <c:pt idx="5085">
                <c:v>37257</c:v>
              </c:pt>
              <c:pt idx="5086">
                <c:v>37256</c:v>
              </c:pt>
              <c:pt idx="5087">
                <c:v>37253</c:v>
              </c:pt>
              <c:pt idx="5088">
                <c:v>37252</c:v>
              </c:pt>
              <c:pt idx="5089">
                <c:v>37251</c:v>
              </c:pt>
              <c:pt idx="5090">
                <c:v>37250</c:v>
              </c:pt>
              <c:pt idx="5091">
                <c:v>37249</c:v>
              </c:pt>
              <c:pt idx="5092">
                <c:v>37246</c:v>
              </c:pt>
              <c:pt idx="5093">
                <c:v>37245</c:v>
              </c:pt>
              <c:pt idx="5094">
                <c:v>37244</c:v>
              </c:pt>
              <c:pt idx="5095">
                <c:v>37243</c:v>
              </c:pt>
              <c:pt idx="5096">
                <c:v>37242</c:v>
              </c:pt>
              <c:pt idx="5097">
                <c:v>37239</c:v>
              </c:pt>
              <c:pt idx="5098">
                <c:v>37238</c:v>
              </c:pt>
              <c:pt idx="5099">
                <c:v>37237</c:v>
              </c:pt>
              <c:pt idx="5100">
                <c:v>37236</c:v>
              </c:pt>
              <c:pt idx="5101">
                <c:v>37235</c:v>
              </c:pt>
              <c:pt idx="5102">
                <c:v>37232</c:v>
              </c:pt>
              <c:pt idx="5103">
                <c:v>37231</c:v>
              </c:pt>
              <c:pt idx="5104">
                <c:v>37230</c:v>
              </c:pt>
              <c:pt idx="5105">
                <c:v>37229</c:v>
              </c:pt>
              <c:pt idx="5106">
                <c:v>37228</c:v>
              </c:pt>
              <c:pt idx="5107">
                <c:v>37225</c:v>
              </c:pt>
              <c:pt idx="5108">
                <c:v>37224</c:v>
              </c:pt>
              <c:pt idx="5109">
                <c:v>37223</c:v>
              </c:pt>
              <c:pt idx="5110">
                <c:v>37222</c:v>
              </c:pt>
              <c:pt idx="5111">
                <c:v>37221</c:v>
              </c:pt>
              <c:pt idx="5112">
                <c:v>37218</c:v>
              </c:pt>
              <c:pt idx="5113">
                <c:v>37217</c:v>
              </c:pt>
              <c:pt idx="5114">
                <c:v>37216</c:v>
              </c:pt>
              <c:pt idx="5115">
                <c:v>37215</c:v>
              </c:pt>
              <c:pt idx="5116">
                <c:v>37214</c:v>
              </c:pt>
              <c:pt idx="5117">
                <c:v>37211</c:v>
              </c:pt>
              <c:pt idx="5118">
                <c:v>37210</c:v>
              </c:pt>
              <c:pt idx="5119">
                <c:v>37209</c:v>
              </c:pt>
              <c:pt idx="5120">
                <c:v>37208</c:v>
              </c:pt>
              <c:pt idx="5121">
                <c:v>37207</c:v>
              </c:pt>
              <c:pt idx="5122">
                <c:v>37204</c:v>
              </c:pt>
              <c:pt idx="5123">
                <c:v>37203</c:v>
              </c:pt>
              <c:pt idx="5124">
                <c:v>37202</c:v>
              </c:pt>
              <c:pt idx="5125">
                <c:v>37201</c:v>
              </c:pt>
              <c:pt idx="5126">
                <c:v>37200</c:v>
              </c:pt>
              <c:pt idx="5127">
                <c:v>37197</c:v>
              </c:pt>
              <c:pt idx="5128">
                <c:v>37196</c:v>
              </c:pt>
              <c:pt idx="5129">
                <c:v>37195</c:v>
              </c:pt>
              <c:pt idx="5130">
                <c:v>37194</c:v>
              </c:pt>
              <c:pt idx="5131">
                <c:v>37193</c:v>
              </c:pt>
              <c:pt idx="5132">
                <c:v>37190</c:v>
              </c:pt>
              <c:pt idx="5133">
                <c:v>37189</c:v>
              </c:pt>
              <c:pt idx="5134">
                <c:v>37188</c:v>
              </c:pt>
              <c:pt idx="5135">
                <c:v>37187</c:v>
              </c:pt>
              <c:pt idx="5136">
                <c:v>37186</c:v>
              </c:pt>
              <c:pt idx="5137">
                <c:v>37183</c:v>
              </c:pt>
              <c:pt idx="5138">
                <c:v>37182</c:v>
              </c:pt>
              <c:pt idx="5139">
                <c:v>37181</c:v>
              </c:pt>
              <c:pt idx="5140">
                <c:v>37180</c:v>
              </c:pt>
              <c:pt idx="5141">
                <c:v>37179</c:v>
              </c:pt>
              <c:pt idx="5142">
                <c:v>37176</c:v>
              </c:pt>
              <c:pt idx="5143">
                <c:v>37175</c:v>
              </c:pt>
              <c:pt idx="5144">
                <c:v>37174</c:v>
              </c:pt>
              <c:pt idx="5145">
                <c:v>37173</c:v>
              </c:pt>
              <c:pt idx="5146">
                <c:v>37172</c:v>
              </c:pt>
              <c:pt idx="5147">
                <c:v>37169</c:v>
              </c:pt>
              <c:pt idx="5148">
                <c:v>37168</c:v>
              </c:pt>
              <c:pt idx="5149">
                <c:v>37167</c:v>
              </c:pt>
              <c:pt idx="5150">
                <c:v>37166</c:v>
              </c:pt>
              <c:pt idx="5151">
                <c:v>37165</c:v>
              </c:pt>
              <c:pt idx="5152">
                <c:v>37162</c:v>
              </c:pt>
              <c:pt idx="5153">
                <c:v>37161</c:v>
              </c:pt>
              <c:pt idx="5154">
                <c:v>37160</c:v>
              </c:pt>
              <c:pt idx="5155">
                <c:v>37159</c:v>
              </c:pt>
              <c:pt idx="5156">
                <c:v>37158</c:v>
              </c:pt>
              <c:pt idx="5157">
                <c:v>37155</c:v>
              </c:pt>
              <c:pt idx="5158">
                <c:v>37154</c:v>
              </c:pt>
              <c:pt idx="5159">
                <c:v>37153</c:v>
              </c:pt>
              <c:pt idx="5160">
                <c:v>37152</c:v>
              </c:pt>
              <c:pt idx="5161">
                <c:v>37151</c:v>
              </c:pt>
              <c:pt idx="5162">
                <c:v>37148</c:v>
              </c:pt>
              <c:pt idx="5163">
                <c:v>37147</c:v>
              </c:pt>
              <c:pt idx="5164">
                <c:v>37145</c:v>
              </c:pt>
              <c:pt idx="5165">
                <c:v>37144</c:v>
              </c:pt>
              <c:pt idx="5166">
                <c:v>37141</c:v>
              </c:pt>
              <c:pt idx="5167">
                <c:v>37140</c:v>
              </c:pt>
              <c:pt idx="5168">
                <c:v>37139</c:v>
              </c:pt>
              <c:pt idx="5169">
                <c:v>37138</c:v>
              </c:pt>
              <c:pt idx="5170">
                <c:v>37137</c:v>
              </c:pt>
              <c:pt idx="5171">
                <c:v>37134</c:v>
              </c:pt>
              <c:pt idx="5172">
                <c:v>37133</c:v>
              </c:pt>
              <c:pt idx="5173">
                <c:v>37132</c:v>
              </c:pt>
              <c:pt idx="5174">
                <c:v>37131</c:v>
              </c:pt>
              <c:pt idx="5175">
                <c:v>37130</c:v>
              </c:pt>
              <c:pt idx="5176">
                <c:v>37127</c:v>
              </c:pt>
              <c:pt idx="5177">
                <c:v>37126</c:v>
              </c:pt>
              <c:pt idx="5178">
                <c:v>37125</c:v>
              </c:pt>
              <c:pt idx="5179">
                <c:v>37124</c:v>
              </c:pt>
              <c:pt idx="5180">
                <c:v>37123</c:v>
              </c:pt>
              <c:pt idx="5181">
                <c:v>37120</c:v>
              </c:pt>
              <c:pt idx="5182">
                <c:v>37119</c:v>
              </c:pt>
              <c:pt idx="5183">
                <c:v>37118</c:v>
              </c:pt>
              <c:pt idx="5184">
                <c:v>37117</c:v>
              </c:pt>
              <c:pt idx="5185">
                <c:v>37116</c:v>
              </c:pt>
              <c:pt idx="5186">
                <c:v>37113</c:v>
              </c:pt>
              <c:pt idx="5187">
                <c:v>37112</c:v>
              </c:pt>
              <c:pt idx="5188">
                <c:v>37111</c:v>
              </c:pt>
              <c:pt idx="5189">
                <c:v>37110</c:v>
              </c:pt>
              <c:pt idx="5190">
                <c:v>37109</c:v>
              </c:pt>
              <c:pt idx="5191">
                <c:v>37106</c:v>
              </c:pt>
              <c:pt idx="5192">
                <c:v>37105</c:v>
              </c:pt>
              <c:pt idx="5193">
                <c:v>37104</c:v>
              </c:pt>
              <c:pt idx="5194">
                <c:v>37103</c:v>
              </c:pt>
              <c:pt idx="5195">
                <c:v>37102</c:v>
              </c:pt>
              <c:pt idx="5196">
                <c:v>37099</c:v>
              </c:pt>
              <c:pt idx="5197">
                <c:v>37098</c:v>
              </c:pt>
              <c:pt idx="5198">
                <c:v>37097</c:v>
              </c:pt>
              <c:pt idx="5199">
                <c:v>37096</c:v>
              </c:pt>
              <c:pt idx="5200">
                <c:v>37095</c:v>
              </c:pt>
              <c:pt idx="5201">
                <c:v>37092</c:v>
              </c:pt>
              <c:pt idx="5202">
                <c:v>37091</c:v>
              </c:pt>
              <c:pt idx="5203">
                <c:v>37090</c:v>
              </c:pt>
              <c:pt idx="5204">
                <c:v>37089</c:v>
              </c:pt>
              <c:pt idx="5205">
                <c:v>37088</c:v>
              </c:pt>
              <c:pt idx="5206">
                <c:v>37085</c:v>
              </c:pt>
              <c:pt idx="5207">
                <c:v>37084</c:v>
              </c:pt>
              <c:pt idx="5208">
                <c:v>37083</c:v>
              </c:pt>
              <c:pt idx="5209">
                <c:v>37082</c:v>
              </c:pt>
              <c:pt idx="5210">
                <c:v>37081</c:v>
              </c:pt>
              <c:pt idx="5211">
                <c:v>37078</c:v>
              </c:pt>
              <c:pt idx="5212">
                <c:v>37077</c:v>
              </c:pt>
              <c:pt idx="5213">
                <c:v>37076</c:v>
              </c:pt>
              <c:pt idx="5214">
                <c:v>37075</c:v>
              </c:pt>
              <c:pt idx="5215">
                <c:v>37074</c:v>
              </c:pt>
              <c:pt idx="5216">
                <c:v>37071</c:v>
              </c:pt>
              <c:pt idx="5217">
                <c:v>37070</c:v>
              </c:pt>
              <c:pt idx="5218">
                <c:v>37069</c:v>
              </c:pt>
              <c:pt idx="5219">
                <c:v>37068</c:v>
              </c:pt>
              <c:pt idx="5220">
                <c:v>37067</c:v>
              </c:pt>
              <c:pt idx="5221">
                <c:v>37064</c:v>
              </c:pt>
              <c:pt idx="5222">
                <c:v>37063</c:v>
              </c:pt>
              <c:pt idx="5223">
                <c:v>37062</c:v>
              </c:pt>
              <c:pt idx="5224">
                <c:v>37061</c:v>
              </c:pt>
              <c:pt idx="5225">
                <c:v>37060</c:v>
              </c:pt>
              <c:pt idx="5226">
                <c:v>37057</c:v>
              </c:pt>
              <c:pt idx="5227">
                <c:v>37056</c:v>
              </c:pt>
              <c:pt idx="5228">
                <c:v>37055</c:v>
              </c:pt>
              <c:pt idx="5229">
                <c:v>37054</c:v>
              </c:pt>
              <c:pt idx="5230">
                <c:v>37053</c:v>
              </c:pt>
              <c:pt idx="5231">
                <c:v>37050</c:v>
              </c:pt>
              <c:pt idx="5232">
                <c:v>37049</c:v>
              </c:pt>
              <c:pt idx="5233">
                <c:v>37048</c:v>
              </c:pt>
              <c:pt idx="5234">
                <c:v>37047</c:v>
              </c:pt>
              <c:pt idx="5235">
                <c:v>37046</c:v>
              </c:pt>
              <c:pt idx="5236">
                <c:v>37043</c:v>
              </c:pt>
              <c:pt idx="5237">
                <c:v>37042</c:v>
              </c:pt>
              <c:pt idx="5238">
                <c:v>37041</c:v>
              </c:pt>
              <c:pt idx="5239">
                <c:v>37040</c:v>
              </c:pt>
              <c:pt idx="5240">
                <c:v>37039</c:v>
              </c:pt>
              <c:pt idx="5241">
                <c:v>37036</c:v>
              </c:pt>
              <c:pt idx="5242">
                <c:v>37035</c:v>
              </c:pt>
              <c:pt idx="5243">
                <c:v>37034</c:v>
              </c:pt>
              <c:pt idx="5244">
                <c:v>37033</c:v>
              </c:pt>
              <c:pt idx="5245">
                <c:v>37032</c:v>
              </c:pt>
              <c:pt idx="5246">
                <c:v>37029</c:v>
              </c:pt>
              <c:pt idx="5247">
                <c:v>37028</c:v>
              </c:pt>
              <c:pt idx="5248">
                <c:v>37027</c:v>
              </c:pt>
              <c:pt idx="5249">
                <c:v>37026</c:v>
              </c:pt>
              <c:pt idx="5250">
                <c:v>37025</c:v>
              </c:pt>
              <c:pt idx="5251">
                <c:v>37022</c:v>
              </c:pt>
              <c:pt idx="5252">
                <c:v>37021</c:v>
              </c:pt>
              <c:pt idx="5253">
                <c:v>37020</c:v>
              </c:pt>
              <c:pt idx="5254">
                <c:v>37019</c:v>
              </c:pt>
              <c:pt idx="5255">
                <c:v>37018</c:v>
              </c:pt>
              <c:pt idx="5256">
                <c:v>37015</c:v>
              </c:pt>
              <c:pt idx="5257">
                <c:v>37014</c:v>
              </c:pt>
              <c:pt idx="5258">
                <c:v>37013</c:v>
              </c:pt>
              <c:pt idx="5259">
                <c:v>37012</c:v>
              </c:pt>
              <c:pt idx="5260">
                <c:v>37011</c:v>
              </c:pt>
              <c:pt idx="5261">
                <c:v>37008</c:v>
              </c:pt>
              <c:pt idx="5262">
                <c:v>37007</c:v>
              </c:pt>
              <c:pt idx="5263">
                <c:v>37006</c:v>
              </c:pt>
              <c:pt idx="5264">
                <c:v>37005</c:v>
              </c:pt>
              <c:pt idx="5265">
                <c:v>37004</c:v>
              </c:pt>
              <c:pt idx="5266">
                <c:v>37001</c:v>
              </c:pt>
              <c:pt idx="5267">
                <c:v>37000</c:v>
              </c:pt>
              <c:pt idx="5268">
                <c:v>36999</c:v>
              </c:pt>
              <c:pt idx="5269">
                <c:v>36998</c:v>
              </c:pt>
              <c:pt idx="5270">
                <c:v>36997</c:v>
              </c:pt>
              <c:pt idx="5271">
                <c:v>36994</c:v>
              </c:pt>
              <c:pt idx="5272">
                <c:v>36993</c:v>
              </c:pt>
              <c:pt idx="5273">
                <c:v>36992</c:v>
              </c:pt>
              <c:pt idx="5274">
                <c:v>36991</c:v>
              </c:pt>
              <c:pt idx="5275">
                <c:v>36990</c:v>
              </c:pt>
              <c:pt idx="5276">
                <c:v>36987</c:v>
              </c:pt>
              <c:pt idx="5277">
                <c:v>36986</c:v>
              </c:pt>
              <c:pt idx="5278">
                <c:v>36985</c:v>
              </c:pt>
              <c:pt idx="5279">
                <c:v>36984</c:v>
              </c:pt>
              <c:pt idx="5280">
                <c:v>36983</c:v>
              </c:pt>
              <c:pt idx="5281">
                <c:v>36980</c:v>
              </c:pt>
              <c:pt idx="5282">
                <c:v>36979</c:v>
              </c:pt>
              <c:pt idx="5283">
                <c:v>36978</c:v>
              </c:pt>
              <c:pt idx="5284">
                <c:v>36977</c:v>
              </c:pt>
              <c:pt idx="5285">
                <c:v>36976</c:v>
              </c:pt>
              <c:pt idx="5286">
                <c:v>36973</c:v>
              </c:pt>
              <c:pt idx="5287">
                <c:v>36972</c:v>
              </c:pt>
              <c:pt idx="5288">
                <c:v>36971</c:v>
              </c:pt>
              <c:pt idx="5289">
                <c:v>36970</c:v>
              </c:pt>
              <c:pt idx="5290">
                <c:v>36969</c:v>
              </c:pt>
              <c:pt idx="5291">
                <c:v>36966</c:v>
              </c:pt>
              <c:pt idx="5292">
                <c:v>36965</c:v>
              </c:pt>
              <c:pt idx="5293">
                <c:v>36964</c:v>
              </c:pt>
              <c:pt idx="5294">
                <c:v>36963</c:v>
              </c:pt>
              <c:pt idx="5295">
                <c:v>36962</c:v>
              </c:pt>
              <c:pt idx="5296">
                <c:v>36959</c:v>
              </c:pt>
              <c:pt idx="5297">
                <c:v>36958</c:v>
              </c:pt>
              <c:pt idx="5298">
                <c:v>36957</c:v>
              </c:pt>
              <c:pt idx="5299">
                <c:v>36956</c:v>
              </c:pt>
              <c:pt idx="5300">
                <c:v>36955</c:v>
              </c:pt>
              <c:pt idx="5301">
                <c:v>36952</c:v>
              </c:pt>
              <c:pt idx="5302">
                <c:v>36951</c:v>
              </c:pt>
              <c:pt idx="5303">
                <c:v>36950</c:v>
              </c:pt>
              <c:pt idx="5304">
                <c:v>36949</c:v>
              </c:pt>
              <c:pt idx="5305">
                <c:v>36948</c:v>
              </c:pt>
              <c:pt idx="5306">
                <c:v>36945</c:v>
              </c:pt>
              <c:pt idx="5307">
                <c:v>36944</c:v>
              </c:pt>
              <c:pt idx="5308">
                <c:v>36943</c:v>
              </c:pt>
              <c:pt idx="5309">
                <c:v>36942</c:v>
              </c:pt>
              <c:pt idx="5310">
                <c:v>36941</c:v>
              </c:pt>
              <c:pt idx="5311">
                <c:v>36938</c:v>
              </c:pt>
              <c:pt idx="5312">
                <c:v>36937</c:v>
              </c:pt>
              <c:pt idx="5313">
                <c:v>36936</c:v>
              </c:pt>
              <c:pt idx="5314">
                <c:v>36935</c:v>
              </c:pt>
              <c:pt idx="5315">
                <c:v>36934</c:v>
              </c:pt>
              <c:pt idx="5316">
                <c:v>36931</c:v>
              </c:pt>
              <c:pt idx="5317">
                <c:v>36930</c:v>
              </c:pt>
              <c:pt idx="5318">
                <c:v>36929</c:v>
              </c:pt>
              <c:pt idx="5319">
                <c:v>36928</c:v>
              </c:pt>
              <c:pt idx="5320">
                <c:v>36927</c:v>
              </c:pt>
              <c:pt idx="5321">
                <c:v>36924</c:v>
              </c:pt>
              <c:pt idx="5322">
                <c:v>36923</c:v>
              </c:pt>
              <c:pt idx="5323">
                <c:v>36922</c:v>
              </c:pt>
              <c:pt idx="5324">
                <c:v>36921</c:v>
              </c:pt>
              <c:pt idx="5325">
                <c:v>36920</c:v>
              </c:pt>
              <c:pt idx="5326">
                <c:v>36917</c:v>
              </c:pt>
              <c:pt idx="5327">
                <c:v>36916</c:v>
              </c:pt>
              <c:pt idx="5328">
                <c:v>36915</c:v>
              </c:pt>
              <c:pt idx="5329">
                <c:v>36914</c:v>
              </c:pt>
              <c:pt idx="5330">
                <c:v>36913</c:v>
              </c:pt>
              <c:pt idx="5331">
                <c:v>36910</c:v>
              </c:pt>
              <c:pt idx="5332">
                <c:v>36909</c:v>
              </c:pt>
              <c:pt idx="5333">
                <c:v>36908</c:v>
              </c:pt>
              <c:pt idx="5334">
                <c:v>36907</c:v>
              </c:pt>
              <c:pt idx="5335">
                <c:v>36903</c:v>
              </c:pt>
              <c:pt idx="5336">
                <c:v>36902</c:v>
              </c:pt>
              <c:pt idx="5337">
                <c:v>36901</c:v>
              </c:pt>
              <c:pt idx="5338">
                <c:v>36900</c:v>
              </c:pt>
              <c:pt idx="5339">
                <c:v>36899</c:v>
              </c:pt>
              <c:pt idx="5340">
                <c:v>36896</c:v>
              </c:pt>
              <c:pt idx="5341">
                <c:v>36895</c:v>
              </c:pt>
              <c:pt idx="5342">
                <c:v>36894</c:v>
              </c:pt>
              <c:pt idx="5343">
                <c:v>36893</c:v>
              </c:pt>
              <c:pt idx="5344">
                <c:v>36892</c:v>
              </c:pt>
              <c:pt idx="5345">
                <c:v>36889</c:v>
              </c:pt>
              <c:pt idx="5346">
                <c:v>36888</c:v>
              </c:pt>
              <c:pt idx="5347">
                <c:v>36887</c:v>
              </c:pt>
              <c:pt idx="5348">
                <c:v>36886</c:v>
              </c:pt>
              <c:pt idx="5349">
                <c:v>36885</c:v>
              </c:pt>
              <c:pt idx="5350">
                <c:v>36882</c:v>
              </c:pt>
              <c:pt idx="5351">
                <c:v>36881</c:v>
              </c:pt>
              <c:pt idx="5352">
                <c:v>36880</c:v>
              </c:pt>
              <c:pt idx="5353">
                <c:v>36879</c:v>
              </c:pt>
              <c:pt idx="5354">
                <c:v>36878</c:v>
              </c:pt>
              <c:pt idx="5355">
                <c:v>36875</c:v>
              </c:pt>
              <c:pt idx="5356">
                <c:v>36874</c:v>
              </c:pt>
              <c:pt idx="5357">
                <c:v>36873</c:v>
              </c:pt>
              <c:pt idx="5358">
                <c:v>36872</c:v>
              </c:pt>
              <c:pt idx="5359">
                <c:v>36871</c:v>
              </c:pt>
              <c:pt idx="5360">
                <c:v>36868</c:v>
              </c:pt>
              <c:pt idx="5361">
                <c:v>36867</c:v>
              </c:pt>
              <c:pt idx="5362">
                <c:v>36866</c:v>
              </c:pt>
              <c:pt idx="5363">
                <c:v>36865</c:v>
              </c:pt>
              <c:pt idx="5364">
                <c:v>36864</c:v>
              </c:pt>
              <c:pt idx="5365">
                <c:v>36861</c:v>
              </c:pt>
              <c:pt idx="5366">
                <c:v>36860</c:v>
              </c:pt>
              <c:pt idx="5367">
                <c:v>36859</c:v>
              </c:pt>
              <c:pt idx="5368">
                <c:v>36858</c:v>
              </c:pt>
              <c:pt idx="5369">
                <c:v>36857</c:v>
              </c:pt>
              <c:pt idx="5370">
                <c:v>36854</c:v>
              </c:pt>
              <c:pt idx="5371">
                <c:v>36853</c:v>
              </c:pt>
              <c:pt idx="5372">
                <c:v>36852</c:v>
              </c:pt>
              <c:pt idx="5373">
                <c:v>36851</c:v>
              </c:pt>
              <c:pt idx="5374">
                <c:v>36850</c:v>
              </c:pt>
              <c:pt idx="5375">
                <c:v>36847</c:v>
              </c:pt>
              <c:pt idx="5376">
                <c:v>36846</c:v>
              </c:pt>
              <c:pt idx="5377">
                <c:v>36845</c:v>
              </c:pt>
              <c:pt idx="5378">
                <c:v>36844</c:v>
              </c:pt>
              <c:pt idx="5379">
                <c:v>36843</c:v>
              </c:pt>
              <c:pt idx="5380">
                <c:v>36840</c:v>
              </c:pt>
              <c:pt idx="5381">
                <c:v>36839</c:v>
              </c:pt>
              <c:pt idx="5382">
                <c:v>36838</c:v>
              </c:pt>
              <c:pt idx="5383">
                <c:v>36837</c:v>
              </c:pt>
              <c:pt idx="5384">
                <c:v>36836</c:v>
              </c:pt>
              <c:pt idx="5385">
                <c:v>36833</c:v>
              </c:pt>
              <c:pt idx="5386">
                <c:v>36832</c:v>
              </c:pt>
              <c:pt idx="5387">
                <c:v>36831</c:v>
              </c:pt>
              <c:pt idx="5388">
                <c:v>36830</c:v>
              </c:pt>
              <c:pt idx="5389">
                <c:v>36829</c:v>
              </c:pt>
              <c:pt idx="5390">
                <c:v>36826</c:v>
              </c:pt>
              <c:pt idx="5391">
                <c:v>36825</c:v>
              </c:pt>
              <c:pt idx="5392">
                <c:v>36824</c:v>
              </c:pt>
              <c:pt idx="5393">
                <c:v>36823</c:v>
              </c:pt>
              <c:pt idx="5394">
                <c:v>36822</c:v>
              </c:pt>
              <c:pt idx="5395">
                <c:v>36819</c:v>
              </c:pt>
              <c:pt idx="5396">
                <c:v>36818</c:v>
              </c:pt>
              <c:pt idx="5397">
                <c:v>36817</c:v>
              </c:pt>
              <c:pt idx="5398">
                <c:v>36816</c:v>
              </c:pt>
              <c:pt idx="5399">
                <c:v>36815</c:v>
              </c:pt>
              <c:pt idx="5400">
                <c:v>36812</c:v>
              </c:pt>
              <c:pt idx="5401">
                <c:v>36811</c:v>
              </c:pt>
              <c:pt idx="5402">
                <c:v>36810</c:v>
              </c:pt>
              <c:pt idx="5403">
                <c:v>36809</c:v>
              </c:pt>
              <c:pt idx="5404">
                <c:v>36808</c:v>
              </c:pt>
              <c:pt idx="5405">
                <c:v>36805</c:v>
              </c:pt>
              <c:pt idx="5406">
                <c:v>36804</c:v>
              </c:pt>
              <c:pt idx="5407">
                <c:v>36803</c:v>
              </c:pt>
              <c:pt idx="5408">
                <c:v>36802</c:v>
              </c:pt>
              <c:pt idx="5409">
                <c:v>36801</c:v>
              </c:pt>
              <c:pt idx="5410">
                <c:v>36798</c:v>
              </c:pt>
              <c:pt idx="5411">
                <c:v>36797</c:v>
              </c:pt>
              <c:pt idx="5412">
                <c:v>36796</c:v>
              </c:pt>
              <c:pt idx="5413">
                <c:v>36795</c:v>
              </c:pt>
              <c:pt idx="5414">
                <c:v>36794</c:v>
              </c:pt>
              <c:pt idx="5415">
                <c:v>36791</c:v>
              </c:pt>
              <c:pt idx="5416">
                <c:v>36790</c:v>
              </c:pt>
              <c:pt idx="5417">
                <c:v>36789</c:v>
              </c:pt>
              <c:pt idx="5418">
                <c:v>36788</c:v>
              </c:pt>
              <c:pt idx="5419">
                <c:v>36787</c:v>
              </c:pt>
              <c:pt idx="5420">
                <c:v>36784</c:v>
              </c:pt>
              <c:pt idx="5421">
                <c:v>36783</c:v>
              </c:pt>
              <c:pt idx="5422">
                <c:v>36782</c:v>
              </c:pt>
              <c:pt idx="5423">
                <c:v>36781</c:v>
              </c:pt>
              <c:pt idx="5424">
                <c:v>36780</c:v>
              </c:pt>
              <c:pt idx="5425">
                <c:v>36777</c:v>
              </c:pt>
              <c:pt idx="5426">
                <c:v>36776</c:v>
              </c:pt>
              <c:pt idx="5427">
                <c:v>36775</c:v>
              </c:pt>
              <c:pt idx="5428">
                <c:v>36774</c:v>
              </c:pt>
              <c:pt idx="5429">
                <c:v>36773</c:v>
              </c:pt>
              <c:pt idx="5430">
                <c:v>36770</c:v>
              </c:pt>
              <c:pt idx="5431">
                <c:v>36769</c:v>
              </c:pt>
              <c:pt idx="5432">
                <c:v>36768</c:v>
              </c:pt>
              <c:pt idx="5433">
                <c:v>36767</c:v>
              </c:pt>
              <c:pt idx="5434">
                <c:v>36766</c:v>
              </c:pt>
              <c:pt idx="5435">
                <c:v>36763</c:v>
              </c:pt>
              <c:pt idx="5436">
                <c:v>36762</c:v>
              </c:pt>
              <c:pt idx="5437">
                <c:v>36761</c:v>
              </c:pt>
              <c:pt idx="5438">
                <c:v>36760</c:v>
              </c:pt>
              <c:pt idx="5439">
                <c:v>36759</c:v>
              </c:pt>
              <c:pt idx="5440">
                <c:v>36756</c:v>
              </c:pt>
              <c:pt idx="5441">
                <c:v>36755</c:v>
              </c:pt>
              <c:pt idx="5442">
                <c:v>36754</c:v>
              </c:pt>
              <c:pt idx="5443">
                <c:v>36753</c:v>
              </c:pt>
              <c:pt idx="5444">
                <c:v>36752</c:v>
              </c:pt>
              <c:pt idx="5445">
                <c:v>36749</c:v>
              </c:pt>
              <c:pt idx="5446">
                <c:v>36748</c:v>
              </c:pt>
              <c:pt idx="5447">
                <c:v>36747</c:v>
              </c:pt>
              <c:pt idx="5448">
                <c:v>36746</c:v>
              </c:pt>
              <c:pt idx="5449">
                <c:v>36745</c:v>
              </c:pt>
              <c:pt idx="5450">
                <c:v>36742</c:v>
              </c:pt>
              <c:pt idx="5451">
                <c:v>36741</c:v>
              </c:pt>
              <c:pt idx="5452">
                <c:v>36740</c:v>
              </c:pt>
              <c:pt idx="5453">
                <c:v>36739</c:v>
              </c:pt>
              <c:pt idx="5454">
                <c:v>36738</c:v>
              </c:pt>
              <c:pt idx="5455">
                <c:v>36735</c:v>
              </c:pt>
              <c:pt idx="5456">
                <c:v>36734</c:v>
              </c:pt>
              <c:pt idx="5457">
                <c:v>36733</c:v>
              </c:pt>
              <c:pt idx="5458">
                <c:v>36732</c:v>
              </c:pt>
              <c:pt idx="5459">
                <c:v>36731</c:v>
              </c:pt>
              <c:pt idx="5460">
                <c:v>36728</c:v>
              </c:pt>
              <c:pt idx="5461">
                <c:v>36727</c:v>
              </c:pt>
              <c:pt idx="5462">
                <c:v>36726</c:v>
              </c:pt>
              <c:pt idx="5463">
                <c:v>36725</c:v>
              </c:pt>
              <c:pt idx="5464">
                <c:v>36724</c:v>
              </c:pt>
              <c:pt idx="5465">
                <c:v>36721</c:v>
              </c:pt>
              <c:pt idx="5466">
                <c:v>36720</c:v>
              </c:pt>
              <c:pt idx="5467">
                <c:v>36719</c:v>
              </c:pt>
              <c:pt idx="5468">
                <c:v>36718</c:v>
              </c:pt>
              <c:pt idx="5469">
                <c:v>36717</c:v>
              </c:pt>
              <c:pt idx="5470">
                <c:v>36714</c:v>
              </c:pt>
              <c:pt idx="5471">
                <c:v>36713</c:v>
              </c:pt>
              <c:pt idx="5472">
                <c:v>36712</c:v>
              </c:pt>
              <c:pt idx="5473">
                <c:v>36710</c:v>
              </c:pt>
              <c:pt idx="5474">
                <c:v>36707</c:v>
              </c:pt>
              <c:pt idx="5475">
                <c:v>36706</c:v>
              </c:pt>
              <c:pt idx="5476">
                <c:v>36705</c:v>
              </c:pt>
              <c:pt idx="5477">
                <c:v>36704</c:v>
              </c:pt>
              <c:pt idx="5478">
                <c:v>36703</c:v>
              </c:pt>
              <c:pt idx="5479">
                <c:v>36700</c:v>
              </c:pt>
              <c:pt idx="5480">
                <c:v>36699</c:v>
              </c:pt>
              <c:pt idx="5481">
                <c:v>36698</c:v>
              </c:pt>
              <c:pt idx="5482">
                <c:v>36697</c:v>
              </c:pt>
              <c:pt idx="5483">
                <c:v>36696</c:v>
              </c:pt>
              <c:pt idx="5484">
                <c:v>36693</c:v>
              </c:pt>
              <c:pt idx="5485">
                <c:v>36692</c:v>
              </c:pt>
              <c:pt idx="5486">
                <c:v>36691</c:v>
              </c:pt>
              <c:pt idx="5487">
                <c:v>36690</c:v>
              </c:pt>
              <c:pt idx="5488">
                <c:v>36689</c:v>
              </c:pt>
              <c:pt idx="5489">
                <c:v>36686</c:v>
              </c:pt>
              <c:pt idx="5490">
                <c:v>36685</c:v>
              </c:pt>
              <c:pt idx="5491">
                <c:v>36684</c:v>
              </c:pt>
              <c:pt idx="5492">
                <c:v>36683</c:v>
              </c:pt>
              <c:pt idx="5493">
                <c:v>36682</c:v>
              </c:pt>
              <c:pt idx="5494">
                <c:v>36679</c:v>
              </c:pt>
              <c:pt idx="5495">
                <c:v>36678</c:v>
              </c:pt>
              <c:pt idx="5496">
                <c:v>36677</c:v>
              </c:pt>
              <c:pt idx="5497">
                <c:v>36676</c:v>
              </c:pt>
              <c:pt idx="5498">
                <c:v>36675</c:v>
              </c:pt>
              <c:pt idx="5499">
                <c:v>36672</c:v>
              </c:pt>
              <c:pt idx="5500">
                <c:v>36671</c:v>
              </c:pt>
              <c:pt idx="5501">
                <c:v>36670</c:v>
              </c:pt>
              <c:pt idx="5502">
                <c:v>36669</c:v>
              </c:pt>
              <c:pt idx="5503">
                <c:v>36668</c:v>
              </c:pt>
              <c:pt idx="5504">
                <c:v>36665</c:v>
              </c:pt>
              <c:pt idx="5505">
                <c:v>36664</c:v>
              </c:pt>
              <c:pt idx="5506">
                <c:v>36663</c:v>
              </c:pt>
              <c:pt idx="5507">
                <c:v>36662</c:v>
              </c:pt>
              <c:pt idx="5508">
                <c:v>36661</c:v>
              </c:pt>
              <c:pt idx="5509">
                <c:v>36658</c:v>
              </c:pt>
              <c:pt idx="5510">
                <c:v>36657</c:v>
              </c:pt>
              <c:pt idx="5511">
                <c:v>36656</c:v>
              </c:pt>
              <c:pt idx="5512">
                <c:v>36655</c:v>
              </c:pt>
              <c:pt idx="5513">
                <c:v>36654</c:v>
              </c:pt>
              <c:pt idx="5514">
                <c:v>36651</c:v>
              </c:pt>
              <c:pt idx="5515">
                <c:v>36650</c:v>
              </c:pt>
              <c:pt idx="5516">
                <c:v>36649</c:v>
              </c:pt>
              <c:pt idx="5517">
                <c:v>36648</c:v>
              </c:pt>
              <c:pt idx="5518">
                <c:v>36647</c:v>
              </c:pt>
              <c:pt idx="5519">
                <c:v>36644</c:v>
              </c:pt>
              <c:pt idx="5520">
                <c:v>36643</c:v>
              </c:pt>
              <c:pt idx="5521">
                <c:v>36642</c:v>
              </c:pt>
              <c:pt idx="5522">
                <c:v>36641</c:v>
              </c:pt>
              <c:pt idx="5523">
                <c:v>36640</c:v>
              </c:pt>
              <c:pt idx="5524">
                <c:v>36637</c:v>
              </c:pt>
              <c:pt idx="5525">
                <c:v>36636</c:v>
              </c:pt>
              <c:pt idx="5526">
                <c:v>36635</c:v>
              </c:pt>
              <c:pt idx="5527">
                <c:v>36634</c:v>
              </c:pt>
              <c:pt idx="5528">
                <c:v>36633</c:v>
              </c:pt>
              <c:pt idx="5529">
                <c:v>36630</c:v>
              </c:pt>
              <c:pt idx="5530">
                <c:v>36629</c:v>
              </c:pt>
              <c:pt idx="5531">
                <c:v>36628</c:v>
              </c:pt>
              <c:pt idx="5532">
                <c:v>36627</c:v>
              </c:pt>
              <c:pt idx="5533">
                <c:v>36626</c:v>
              </c:pt>
              <c:pt idx="5534">
                <c:v>36623</c:v>
              </c:pt>
              <c:pt idx="5535">
                <c:v>36622</c:v>
              </c:pt>
              <c:pt idx="5536">
                <c:v>36621</c:v>
              </c:pt>
              <c:pt idx="5537">
                <c:v>36620</c:v>
              </c:pt>
              <c:pt idx="5538">
                <c:v>36619</c:v>
              </c:pt>
              <c:pt idx="5539">
                <c:v>36616</c:v>
              </c:pt>
              <c:pt idx="5540">
                <c:v>36615</c:v>
              </c:pt>
              <c:pt idx="5541">
                <c:v>36614</c:v>
              </c:pt>
              <c:pt idx="5542">
                <c:v>36613</c:v>
              </c:pt>
              <c:pt idx="5543">
                <c:v>36612</c:v>
              </c:pt>
              <c:pt idx="5544">
                <c:v>36609</c:v>
              </c:pt>
              <c:pt idx="5545">
                <c:v>36608</c:v>
              </c:pt>
              <c:pt idx="5546">
                <c:v>36607</c:v>
              </c:pt>
              <c:pt idx="5547">
                <c:v>36606</c:v>
              </c:pt>
              <c:pt idx="5548">
                <c:v>36605</c:v>
              </c:pt>
              <c:pt idx="5549">
                <c:v>36602</c:v>
              </c:pt>
              <c:pt idx="5550">
                <c:v>36601</c:v>
              </c:pt>
              <c:pt idx="5551">
                <c:v>36600</c:v>
              </c:pt>
              <c:pt idx="5552">
                <c:v>36599</c:v>
              </c:pt>
              <c:pt idx="5553">
                <c:v>36598</c:v>
              </c:pt>
              <c:pt idx="5554">
                <c:v>36595</c:v>
              </c:pt>
              <c:pt idx="5555">
                <c:v>36594</c:v>
              </c:pt>
              <c:pt idx="5556">
                <c:v>36593</c:v>
              </c:pt>
              <c:pt idx="5557">
                <c:v>36592</c:v>
              </c:pt>
              <c:pt idx="5558">
                <c:v>36591</c:v>
              </c:pt>
              <c:pt idx="5559">
                <c:v>36588</c:v>
              </c:pt>
              <c:pt idx="5560">
                <c:v>36587</c:v>
              </c:pt>
              <c:pt idx="5561">
                <c:v>36586</c:v>
              </c:pt>
              <c:pt idx="5562">
                <c:v>36585</c:v>
              </c:pt>
              <c:pt idx="5563">
                <c:v>36584</c:v>
              </c:pt>
              <c:pt idx="5564">
                <c:v>36581</c:v>
              </c:pt>
              <c:pt idx="5565">
                <c:v>36580</c:v>
              </c:pt>
              <c:pt idx="5566">
                <c:v>36579</c:v>
              </c:pt>
              <c:pt idx="5567">
                <c:v>36578</c:v>
              </c:pt>
              <c:pt idx="5568">
                <c:v>36577</c:v>
              </c:pt>
              <c:pt idx="5569">
                <c:v>36574</c:v>
              </c:pt>
              <c:pt idx="5570">
                <c:v>36573</c:v>
              </c:pt>
              <c:pt idx="5571">
                <c:v>36572</c:v>
              </c:pt>
              <c:pt idx="5572">
                <c:v>36571</c:v>
              </c:pt>
              <c:pt idx="5573">
                <c:v>36570</c:v>
              </c:pt>
              <c:pt idx="5574">
                <c:v>36567</c:v>
              </c:pt>
              <c:pt idx="5575">
                <c:v>36566</c:v>
              </c:pt>
              <c:pt idx="5576">
                <c:v>36565</c:v>
              </c:pt>
              <c:pt idx="5577">
                <c:v>36564</c:v>
              </c:pt>
              <c:pt idx="5578">
                <c:v>36563</c:v>
              </c:pt>
              <c:pt idx="5579">
                <c:v>36560</c:v>
              </c:pt>
              <c:pt idx="5580">
                <c:v>36559</c:v>
              </c:pt>
              <c:pt idx="5581">
                <c:v>36558</c:v>
              </c:pt>
              <c:pt idx="5582">
                <c:v>36557</c:v>
              </c:pt>
              <c:pt idx="5583">
                <c:v>36556</c:v>
              </c:pt>
              <c:pt idx="5584">
                <c:v>36553</c:v>
              </c:pt>
              <c:pt idx="5585">
                <c:v>36552</c:v>
              </c:pt>
              <c:pt idx="5586">
                <c:v>36551</c:v>
              </c:pt>
              <c:pt idx="5587">
                <c:v>36550</c:v>
              </c:pt>
              <c:pt idx="5588">
                <c:v>36549</c:v>
              </c:pt>
              <c:pt idx="5589">
                <c:v>36546</c:v>
              </c:pt>
              <c:pt idx="5590">
                <c:v>36545</c:v>
              </c:pt>
              <c:pt idx="5591">
                <c:v>36544</c:v>
              </c:pt>
              <c:pt idx="5592">
                <c:v>36543</c:v>
              </c:pt>
              <c:pt idx="5593">
                <c:v>36542</c:v>
              </c:pt>
              <c:pt idx="5594">
                <c:v>36539</c:v>
              </c:pt>
              <c:pt idx="5595">
                <c:v>36538</c:v>
              </c:pt>
              <c:pt idx="5596">
                <c:v>36537</c:v>
              </c:pt>
              <c:pt idx="5597">
                <c:v>36536</c:v>
              </c:pt>
              <c:pt idx="5598">
                <c:v>36535</c:v>
              </c:pt>
              <c:pt idx="5599">
                <c:v>36532</c:v>
              </c:pt>
              <c:pt idx="5600">
                <c:v>36531</c:v>
              </c:pt>
              <c:pt idx="5601">
                <c:v>36530</c:v>
              </c:pt>
              <c:pt idx="5602">
                <c:v>36529</c:v>
              </c:pt>
              <c:pt idx="5603">
                <c:v>36528</c:v>
              </c:pt>
              <c:pt idx="5604">
                <c:v>36525</c:v>
              </c:pt>
              <c:pt idx="5605">
                <c:v>36524</c:v>
              </c:pt>
              <c:pt idx="5606">
                <c:v>36523</c:v>
              </c:pt>
              <c:pt idx="5607">
                <c:v>36522</c:v>
              </c:pt>
              <c:pt idx="5608">
                <c:v>36521</c:v>
              </c:pt>
              <c:pt idx="5609">
                <c:v>36518</c:v>
              </c:pt>
              <c:pt idx="5610">
                <c:v>36517</c:v>
              </c:pt>
              <c:pt idx="5611">
                <c:v>36516</c:v>
              </c:pt>
              <c:pt idx="5612">
                <c:v>36515</c:v>
              </c:pt>
              <c:pt idx="5613">
                <c:v>36514</c:v>
              </c:pt>
              <c:pt idx="5614">
                <c:v>36511</c:v>
              </c:pt>
              <c:pt idx="5615">
                <c:v>36510</c:v>
              </c:pt>
              <c:pt idx="5616">
                <c:v>36509</c:v>
              </c:pt>
              <c:pt idx="5617">
                <c:v>36508</c:v>
              </c:pt>
              <c:pt idx="5618">
                <c:v>36507</c:v>
              </c:pt>
              <c:pt idx="5619">
                <c:v>36504</c:v>
              </c:pt>
              <c:pt idx="5620">
                <c:v>36503</c:v>
              </c:pt>
              <c:pt idx="5621">
                <c:v>36502</c:v>
              </c:pt>
              <c:pt idx="5622">
                <c:v>36501</c:v>
              </c:pt>
              <c:pt idx="5623">
                <c:v>36500</c:v>
              </c:pt>
              <c:pt idx="5624">
                <c:v>36497</c:v>
              </c:pt>
              <c:pt idx="5625">
                <c:v>36496</c:v>
              </c:pt>
              <c:pt idx="5626">
                <c:v>36495</c:v>
              </c:pt>
              <c:pt idx="5627">
                <c:v>36494</c:v>
              </c:pt>
              <c:pt idx="5628">
                <c:v>36493</c:v>
              </c:pt>
              <c:pt idx="5629">
                <c:v>36490</c:v>
              </c:pt>
              <c:pt idx="5630">
                <c:v>36489</c:v>
              </c:pt>
              <c:pt idx="5631">
                <c:v>36488</c:v>
              </c:pt>
              <c:pt idx="5632">
                <c:v>36487</c:v>
              </c:pt>
              <c:pt idx="5633">
                <c:v>36486</c:v>
              </c:pt>
              <c:pt idx="5634">
                <c:v>36483</c:v>
              </c:pt>
              <c:pt idx="5635">
                <c:v>36482</c:v>
              </c:pt>
              <c:pt idx="5636">
                <c:v>36481</c:v>
              </c:pt>
              <c:pt idx="5637">
                <c:v>36480</c:v>
              </c:pt>
              <c:pt idx="5638">
                <c:v>36479</c:v>
              </c:pt>
              <c:pt idx="5639">
                <c:v>36476</c:v>
              </c:pt>
              <c:pt idx="5640">
                <c:v>36475</c:v>
              </c:pt>
              <c:pt idx="5641">
                <c:v>36474</c:v>
              </c:pt>
              <c:pt idx="5642">
                <c:v>36473</c:v>
              </c:pt>
              <c:pt idx="5643">
                <c:v>36472</c:v>
              </c:pt>
              <c:pt idx="5644">
                <c:v>36469</c:v>
              </c:pt>
              <c:pt idx="5645">
                <c:v>36468</c:v>
              </c:pt>
              <c:pt idx="5646">
                <c:v>36467</c:v>
              </c:pt>
              <c:pt idx="5647">
                <c:v>36466</c:v>
              </c:pt>
              <c:pt idx="5648">
                <c:v>36465</c:v>
              </c:pt>
              <c:pt idx="5649">
                <c:v>36462</c:v>
              </c:pt>
              <c:pt idx="5650">
                <c:v>36461</c:v>
              </c:pt>
              <c:pt idx="5651">
                <c:v>36460</c:v>
              </c:pt>
              <c:pt idx="5652">
                <c:v>36459</c:v>
              </c:pt>
              <c:pt idx="5653">
                <c:v>36458</c:v>
              </c:pt>
              <c:pt idx="5654">
                <c:v>36455</c:v>
              </c:pt>
              <c:pt idx="5655">
                <c:v>36454</c:v>
              </c:pt>
              <c:pt idx="5656">
                <c:v>36453</c:v>
              </c:pt>
              <c:pt idx="5657">
                <c:v>36452</c:v>
              </c:pt>
              <c:pt idx="5658">
                <c:v>36451</c:v>
              </c:pt>
              <c:pt idx="5659">
                <c:v>36448</c:v>
              </c:pt>
              <c:pt idx="5660">
                <c:v>36447</c:v>
              </c:pt>
              <c:pt idx="5661">
                <c:v>36446</c:v>
              </c:pt>
              <c:pt idx="5662">
                <c:v>36445</c:v>
              </c:pt>
              <c:pt idx="5663">
                <c:v>36444</c:v>
              </c:pt>
              <c:pt idx="5664">
                <c:v>36441</c:v>
              </c:pt>
              <c:pt idx="5665">
                <c:v>36440</c:v>
              </c:pt>
              <c:pt idx="5666">
                <c:v>36439</c:v>
              </c:pt>
              <c:pt idx="5667">
                <c:v>36438</c:v>
              </c:pt>
              <c:pt idx="5668">
                <c:v>36437</c:v>
              </c:pt>
              <c:pt idx="5669">
                <c:v>36434</c:v>
              </c:pt>
              <c:pt idx="5670">
                <c:v>36433</c:v>
              </c:pt>
              <c:pt idx="5671">
                <c:v>36432</c:v>
              </c:pt>
              <c:pt idx="5672">
                <c:v>36431</c:v>
              </c:pt>
              <c:pt idx="5673">
                <c:v>36430</c:v>
              </c:pt>
              <c:pt idx="5674">
                <c:v>36427</c:v>
              </c:pt>
              <c:pt idx="5675">
                <c:v>36426</c:v>
              </c:pt>
              <c:pt idx="5676">
                <c:v>36425</c:v>
              </c:pt>
              <c:pt idx="5677">
                <c:v>36424</c:v>
              </c:pt>
              <c:pt idx="5678">
                <c:v>36423</c:v>
              </c:pt>
              <c:pt idx="5679">
                <c:v>36420</c:v>
              </c:pt>
              <c:pt idx="5680">
                <c:v>36419</c:v>
              </c:pt>
              <c:pt idx="5681">
                <c:v>36418</c:v>
              </c:pt>
              <c:pt idx="5682">
                <c:v>36417</c:v>
              </c:pt>
              <c:pt idx="5683">
                <c:v>36416</c:v>
              </c:pt>
              <c:pt idx="5684">
                <c:v>36413</c:v>
              </c:pt>
              <c:pt idx="5685">
                <c:v>36412</c:v>
              </c:pt>
              <c:pt idx="5686">
                <c:v>36411</c:v>
              </c:pt>
              <c:pt idx="5687">
                <c:v>36410</c:v>
              </c:pt>
              <c:pt idx="5688">
                <c:v>36409</c:v>
              </c:pt>
              <c:pt idx="5689">
                <c:v>36406</c:v>
              </c:pt>
              <c:pt idx="5690">
                <c:v>36405</c:v>
              </c:pt>
              <c:pt idx="5691">
                <c:v>36404</c:v>
              </c:pt>
              <c:pt idx="5692">
                <c:v>36403</c:v>
              </c:pt>
              <c:pt idx="5693">
                <c:v>36402</c:v>
              </c:pt>
              <c:pt idx="5694">
                <c:v>36399</c:v>
              </c:pt>
              <c:pt idx="5695">
                <c:v>36398</c:v>
              </c:pt>
              <c:pt idx="5696">
                <c:v>36397</c:v>
              </c:pt>
              <c:pt idx="5697">
                <c:v>36396</c:v>
              </c:pt>
              <c:pt idx="5698">
                <c:v>36395</c:v>
              </c:pt>
              <c:pt idx="5699">
                <c:v>36392</c:v>
              </c:pt>
              <c:pt idx="5700">
                <c:v>36391</c:v>
              </c:pt>
              <c:pt idx="5701">
                <c:v>36390</c:v>
              </c:pt>
              <c:pt idx="5702">
                <c:v>36389</c:v>
              </c:pt>
              <c:pt idx="5703">
                <c:v>36388</c:v>
              </c:pt>
              <c:pt idx="5704">
                <c:v>36385</c:v>
              </c:pt>
              <c:pt idx="5705">
                <c:v>36384</c:v>
              </c:pt>
              <c:pt idx="5706">
                <c:v>36383</c:v>
              </c:pt>
              <c:pt idx="5707">
                <c:v>36382</c:v>
              </c:pt>
              <c:pt idx="5708">
                <c:v>36381</c:v>
              </c:pt>
              <c:pt idx="5709">
                <c:v>36378</c:v>
              </c:pt>
              <c:pt idx="5710">
                <c:v>36377</c:v>
              </c:pt>
              <c:pt idx="5711">
                <c:v>36376</c:v>
              </c:pt>
              <c:pt idx="5712">
                <c:v>36375</c:v>
              </c:pt>
              <c:pt idx="5713">
                <c:v>36374</c:v>
              </c:pt>
              <c:pt idx="5714">
                <c:v>36371</c:v>
              </c:pt>
              <c:pt idx="5715">
                <c:v>36370</c:v>
              </c:pt>
              <c:pt idx="5716">
                <c:v>36369</c:v>
              </c:pt>
              <c:pt idx="5717">
                <c:v>36368</c:v>
              </c:pt>
              <c:pt idx="5718">
                <c:v>36367</c:v>
              </c:pt>
              <c:pt idx="5719">
                <c:v>36364</c:v>
              </c:pt>
              <c:pt idx="5720">
                <c:v>36363</c:v>
              </c:pt>
              <c:pt idx="5721">
                <c:v>36362</c:v>
              </c:pt>
              <c:pt idx="5722">
                <c:v>36361</c:v>
              </c:pt>
              <c:pt idx="5723">
                <c:v>36360</c:v>
              </c:pt>
              <c:pt idx="5724">
                <c:v>36357</c:v>
              </c:pt>
              <c:pt idx="5725">
                <c:v>36356</c:v>
              </c:pt>
              <c:pt idx="5726">
                <c:v>36355</c:v>
              </c:pt>
              <c:pt idx="5727">
                <c:v>36354</c:v>
              </c:pt>
              <c:pt idx="5728">
                <c:v>36353</c:v>
              </c:pt>
              <c:pt idx="5729">
                <c:v>36350</c:v>
              </c:pt>
              <c:pt idx="5730">
                <c:v>36349</c:v>
              </c:pt>
              <c:pt idx="5731">
                <c:v>36348</c:v>
              </c:pt>
              <c:pt idx="5732">
                <c:v>36347</c:v>
              </c:pt>
              <c:pt idx="5733">
                <c:v>36346</c:v>
              </c:pt>
              <c:pt idx="5734">
                <c:v>36343</c:v>
              </c:pt>
              <c:pt idx="5735">
                <c:v>36342</c:v>
              </c:pt>
              <c:pt idx="5736">
                <c:v>36341</c:v>
              </c:pt>
              <c:pt idx="5737">
                <c:v>36340</c:v>
              </c:pt>
              <c:pt idx="5738">
                <c:v>36339</c:v>
              </c:pt>
              <c:pt idx="5739">
                <c:v>36336</c:v>
              </c:pt>
              <c:pt idx="5740">
                <c:v>36335</c:v>
              </c:pt>
              <c:pt idx="5741">
                <c:v>36334</c:v>
              </c:pt>
              <c:pt idx="5742">
                <c:v>36333</c:v>
              </c:pt>
              <c:pt idx="5743">
                <c:v>36332</c:v>
              </c:pt>
              <c:pt idx="5744">
                <c:v>36329</c:v>
              </c:pt>
              <c:pt idx="5745">
                <c:v>36328</c:v>
              </c:pt>
              <c:pt idx="5746">
                <c:v>36327</c:v>
              </c:pt>
              <c:pt idx="5747">
                <c:v>36326</c:v>
              </c:pt>
              <c:pt idx="5748">
                <c:v>36325</c:v>
              </c:pt>
              <c:pt idx="5749">
                <c:v>36322</c:v>
              </c:pt>
              <c:pt idx="5750">
                <c:v>36321</c:v>
              </c:pt>
              <c:pt idx="5751">
                <c:v>36320</c:v>
              </c:pt>
              <c:pt idx="5752">
                <c:v>36319</c:v>
              </c:pt>
              <c:pt idx="5753">
                <c:v>36318</c:v>
              </c:pt>
              <c:pt idx="5754">
                <c:v>36315</c:v>
              </c:pt>
              <c:pt idx="5755">
                <c:v>36314</c:v>
              </c:pt>
              <c:pt idx="5756">
                <c:v>36313</c:v>
              </c:pt>
              <c:pt idx="5757">
                <c:v>36312</c:v>
              </c:pt>
              <c:pt idx="5758">
                <c:v>36311</c:v>
              </c:pt>
              <c:pt idx="5759">
                <c:v>36308</c:v>
              </c:pt>
              <c:pt idx="5760">
                <c:v>36307</c:v>
              </c:pt>
              <c:pt idx="5761">
                <c:v>36306</c:v>
              </c:pt>
              <c:pt idx="5762">
                <c:v>36305</c:v>
              </c:pt>
              <c:pt idx="5763">
                <c:v>36304</c:v>
              </c:pt>
              <c:pt idx="5764">
                <c:v>36301</c:v>
              </c:pt>
              <c:pt idx="5765">
                <c:v>36300</c:v>
              </c:pt>
              <c:pt idx="5766">
                <c:v>36299</c:v>
              </c:pt>
              <c:pt idx="5767">
                <c:v>36298</c:v>
              </c:pt>
              <c:pt idx="5768">
                <c:v>36297</c:v>
              </c:pt>
              <c:pt idx="5769">
                <c:v>36294</c:v>
              </c:pt>
              <c:pt idx="5770">
                <c:v>36293</c:v>
              </c:pt>
              <c:pt idx="5771">
                <c:v>36292</c:v>
              </c:pt>
              <c:pt idx="5772">
                <c:v>36291</c:v>
              </c:pt>
              <c:pt idx="5773">
                <c:v>36290</c:v>
              </c:pt>
              <c:pt idx="5774">
                <c:v>36287</c:v>
              </c:pt>
              <c:pt idx="5775">
                <c:v>36286</c:v>
              </c:pt>
              <c:pt idx="5776">
                <c:v>36285</c:v>
              </c:pt>
              <c:pt idx="5777">
                <c:v>36284</c:v>
              </c:pt>
              <c:pt idx="5778">
                <c:v>36283</c:v>
              </c:pt>
              <c:pt idx="5779">
                <c:v>36280</c:v>
              </c:pt>
              <c:pt idx="5780">
                <c:v>36279</c:v>
              </c:pt>
              <c:pt idx="5781">
                <c:v>36278</c:v>
              </c:pt>
              <c:pt idx="5782">
                <c:v>36277</c:v>
              </c:pt>
              <c:pt idx="5783">
                <c:v>36276</c:v>
              </c:pt>
              <c:pt idx="5784">
                <c:v>36273</c:v>
              </c:pt>
              <c:pt idx="5785">
                <c:v>36272</c:v>
              </c:pt>
              <c:pt idx="5786">
                <c:v>36271</c:v>
              </c:pt>
              <c:pt idx="5787">
                <c:v>36270</c:v>
              </c:pt>
              <c:pt idx="5788">
                <c:v>36269</c:v>
              </c:pt>
              <c:pt idx="5789">
                <c:v>36266</c:v>
              </c:pt>
              <c:pt idx="5790">
                <c:v>36265</c:v>
              </c:pt>
              <c:pt idx="5791">
                <c:v>36264</c:v>
              </c:pt>
              <c:pt idx="5792">
                <c:v>36263</c:v>
              </c:pt>
              <c:pt idx="5793">
                <c:v>36262</c:v>
              </c:pt>
              <c:pt idx="5794">
                <c:v>36259</c:v>
              </c:pt>
              <c:pt idx="5795">
                <c:v>36258</c:v>
              </c:pt>
              <c:pt idx="5796">
                <c:v>36257</c:v>
              </c:pt>
              <c:pt idx="5797">
                <c:v>36256</c:v>
              </c:pt>
              <c:pt idx="5798">
                <c:v>36255</c:v>
              </c:pt>
              <c:pt idx="5799">
                <c:v>36252</c:v>
              </c:pt>
              <c:pt idx="5800">
                <c:v>36251</c:v>
              </c:pt>
              <c:pt idx="5801">
                <c:v>36250</c:v>
              </c:pt>
              <c:pt idx="5802">
                <c:v>36249</c:v>
              </c:pt>
              <c:pt idx="5803">
                <c:v>36248</c:v>
              </c:pt>
              <c:pt idx="5804">
                <c:v>36245</c:v>
              </c:pt>
              <c:pt idx="5805">
                <c:v>36244</c:v>
              </c:pt>
              <c:pt idx="5806">
                <c:v>36243</c:v>
              </c:pt>
              <c:pt idx="5807">
                <c:v>36242</c:v>
              </c:pt>
              <c:pt idx="5808">
                <c:v>36241</c:v>
              </c:pt>
              <c:pt idx="5809">
                <c:v>36238</c:v>
              </c:pt>
              <c:pt idx="5810">
                <c:v>36237</c:v>
              </c:pt>
              <c:pt idx="5811">
                <c:v>36236</c:v>
              </c:pt>
              <c:pt idx="5812">
                <c:v>36235</c:v>
              </c:pt>
              <c:pt idx="5813">
                <c:v>36234</c:v>
              </c:pt>
              <c:pt idx="5814">
                <c:v>36231</c:v>
              </c:pt>
              <c:pt idx="5815">
                <c:v>36230</c:v>
              </c:pt>
              <c:pt idx="5816">
                <c:v>36229</c:v>
              </c:pt>
              <c:pt idx="5817">
                <c:v>36228</c:v>
              </c:pt>
              <c:pt idx="5818">
                <c:v>36227</c:v>
              </c:pt>
              <c:pt idx="5819">
                <c:v>36224</c:v>
              </c:pt>
              <c:pt idx="5820">
                <c:v>36223</c:v>
              </c:pt>
              <c:pt idx="5821">
                <c:v>36222</c:v>
              </c:pt>
              <c:pt idx="5822">
                <c:v>36221</c:v>
              </c:pt>
              <c:pt idx="5823">
                <c:v>36220</c:v>
              </c:pt>
              <c:pt idx="5824">
                <c:v>36217</c:v>
              </c:pt>
              <c:pt idx="5825">
                <c:v>36216</c:v>
              </c:pt>
              <c:pt idx="5826">
                <c:v>36215</c:v>
              </c:pt>
              <c:pt idx="5827">
                <c:v>36214</c:v>
              </c:pt>
              <c:pt idx="5828">
                <c:v>36213</c:v>
              </c:pt>
              <c:pt idx="5829">
                <c:v>36210</c:v>
              </c:pt>
              <c:pt idx="5830">
                <c:v>36209</c:v>
              </c:pt>
              <c:pt idx="5831">
                <c:v>36208</c:v>
              </c:pt>
              <c:pt idx="5832">
                <c:v>36207</c:v>
              </c:pt>
              <c:pt idx="5833">
                <c:v>36206</c:v>
              </c:pt>
              <c:pt idx="5834">
                <c:v>36203</c:v>
              </c:pt>
              <c:pt idx="5835">
                <c:v>36202</c:v>
              </c:pt>
              <c:pt idx="5836">
                <c:v>36201</c:v>
              </c:pt>
              <c:pt idx="5837">
                <c:v>36200</c:v>
              </c:pt>
              <c:pt idx="5838">
                <c:v>36199</c:v>
              </c:pt>
              <c:pt idx="5839">
                <c:v>36196</c:v>
              </c:pt>
              <c:pt idx="5840">
                <c:v>36195</c:v>
              </c:pt>
              <c:pt idx="5841">
                <c:v>36194</c:v>
              </c:pt>
              <c:pt idx="5842">
                <c:v>36193</c:v>
              </c:pt>
              <c:pt idx="5843">
                <c:v>36192</c:v>
              </c:pt>
              <c:pt idx="5844">
                <c:v>36189</c:v>
              </c:pt>
              <c:pt idx="5845">
                <c:v>36188</c:v>
              </c:pt>
              <c:pt idx="5846">
                <c:v>36187</c:v>
              </c:pt>
              <c:pt idx="5847">
                <c:v>36186</c:v>
              </c:pt>
              <c:pt idx="5848">
                <c:v>36185</c:v>
              </c:pt>
              <c:pt idx="5849">
                <c:v>36182</c:v>
              </c:pt>
              <c:pt idx="5850">
                <c:v>36181</c:v>
              </c:pt>
              <c:pt idx="5851">
                <c:v>36180</c:v>
              </c:pt>
              <c:pt idx="5852">
                <c:v>36179</c:v>
              </c:pt>
              <c:pt idx="5853">
                <c:v>36178</c:v>
              </c:pt>
              <c:pt idx="5854">
                <c:v>36175</c:v>
              </c:pt>
              <c:pt idx="5855">
                <c:v>36174</c:v>
              </c:pt>
              <c:pt idx="5856">
                <c:v>36173</c:v>
              </c:pt>
              <c:pt idx="5857">
                <c:v>36172</c:v>
              </c:pt>
              <c:pt idx="5858">
                <c:v>36171</c:v>
              </c:pt>
              <c:pt idx="5859">
                <c:v>36168</c:v>
              </c:pt>
              <c:pt idx="5860">
                <c:v>36167</c:v>
              </c:pt>
              <c:pt idx="5861">
                <c:v>36166</c:v>
              </c:pt>
              <c:pt idx="5862">
                <c:v>36165</c:v>
              </c:pt>
              <c:pt idx="5863">
                <c:v>36164</c:v>
              </c:pt>
              <c:pt idx="5864">
                <c:v>36161</c:v>
              </c:pt>
              <c:pt idx="5865">
                <c:v>36160</c:v>
              </c:pt>
              <c:pt idx="5866">
                <c:v>36159</c:v>
              </c:pt>
              <c:pt idx="5867">
                <c:v>36158</c:v>
              </c:pt>
              <c:pt idx="5868">
                <c:v>36157</c:v>
              </c:pt>
              <c:pt idx="5869">
                <c:v>36154</c:v>
              </c:pt>
              <c:pt idx="5870">
                <c:v>36153</c:v>
              </c:pt>
              <c:pt idx="5871">
                <c:v>36152</c:v>
              </c:pt>
              <c:pt idx="5872">
                <c:v>36151</c:v>
              </c:pt>
              <c:pt idx="5873">
                <c:v>36150</c:v>
              </c:pt>
              <c:pt idx="5874">
                <c:v>36147</c:v>
              </c:pt>
              <c:pt idx="5875">
                <c:v>36146</c:v>
              </c:pt>
              <c:pt idx="5876">
                <c:v>36145</c:v>
              </c:pt>
              <c:pt idx="5877">
                <c:v>36144</c:v>
              </c:pt>
              <c:pt idx="5878">
                <c:v>36143</c:v>
              </c:pt>
              <c:pt idx="5879">
                <c:v>36140</c:v>
              </c:pt>
              <c:pt idx="5880">
                <c:v>36139</c:v>
              </c:pt>
              <c:pt idx="5881">
                <c:v>36138</c:v>
              </c:pt>
              <c:pt idx="5882">
                <c:v>36137</c:v>
              </c:pt>
              <c:pt idx="5883">
                <c:v>36136</c:v>
              </c:pt>
              <c:pt idx="5884">
                <c:v>36133</c:v>
              </c:pt>
              <c:pt idx="5885">
                <c:v>36132</c:v>
              </c:pt>
              <c:pt idx="5886">
                <c:v>36131</c:v>
              </c:pt>
              <c:pt idx="5887">
                <c:v>36130</c:v>
              </c:pt>
              <c:pt idx="5888">
                <c:v>36129</c:v>
              </c:pt>
              <c:pt idx="5889">
                <c:v>36126</c:v>
              </c:pt>
              <c:pt idx="5890">
                <c:v>36125</c:v>
              </c:pt>
              <c:pt idx="5891">
                <c:v>36124</c:v>
              </c:pt>
              <c:pt idx="5892">
                <c:v>36123</c:v>
              </c:pt>
              <c:pt idx="5893">
                <c:v>36122</c:v>
              </c:pt>
              <c:pt idx="5894">
                <c:v>36119</c:v>
              </c:pt>
              <c:pt idx="5895">
                <c:v>36118</c:v>
              </c:pt>
              <c:pt idx="5896">
                <c:v>36117</c:v>
              </c:pt>
              <c:pt idx="5897">
                <c:v>36116</c:v>
              </c:pt>
              <c:pt idx="5898">
                <c:v>36115</c:v>
              </c:pt>
              <c:pt idx="5899">
                <c:v>36112</c:v>
              </c:pt>
              <c:pt idx="5900">
                <c:v>36111</c:v>
              </c:pt>
              <c:pt idx="5901">
                <c:v>36110</c:v>
              </c:pt>
              <c:pt idx="5902">
                <c:v>36109</c:v>
              </c:pt>
              <c:pt idx="5903">
                <c:v>36108</c:v>
              </c:pt>
              <c:pt idx="5904">
                <c:v>36105</c:v>
              </c:pt>
              <c:pt idx="5905">
                <c:v>36104</c:v>
              </c:pt>
              <c:pt idx="5906">
                <c:v>36103</c:v>
              </c:pt>
              <c:pt idx="5907">
                <c:v>36102</c:v>
              </c:pt>
              <c:pt idx="5908">
                <c:v>36101</c:v>
              </c:pt>
              <c:pt idx="5909">
                <c:v>36098</c:v>
              </c:pt>
              <c:pt idx="5910">
                <c:v>36097</c:v>
              </c:pt>
              <c:pt idx="5911">
                <c:v>36096</c:v>
              </c:pt>
              <c:pt idx="5912">
                <c:v>36095</c:v>
              </c:pt>
              <c:pt idx="5913">
                <c:v>36094</c:v>
              </c:pt>
              <c:pt idx="5914">
                <c:v>36091</c:v>
              </c:pt>
              <c:pt idx="5915">
                <c:v>36090</c:v>
              </c:pt>
              <c:pt idx="5916">
                <c:v>36089</c:v>
              </c:pt>
              <c:pt idx="5917">
                <c:v>36088</c:v>
              </c:pt>
              <c:pt idx="5918">
                <c:v>36087</c:v>
              </c:pt>
              <c:pt idx="5919">
                <c:v>36084</c:v>
              </c:pt>
              <c:pt idx="5920">
                <c:v>36083</c:v>
              </c:pt>
              <c:pt idx="5921">
                <c:v>36082</c:v>
              </c:pt>
              <c:pt idx="5922">
                <c:v>36081</c:v>
              </c:pt>
              <c:pt idx="5923">
                <c:v>36080</c:v>
              </c:pt>
              <c:pt idx="5924">
                <c:v>36077</c:v>
              </c:pt>
              <c:pt idx="5925">
                <c:v>36076</c:v>
              </c:pt>
              <c:pt idx="5926">
                <c:v>36075</c:v>
              </c:pt>
              <c:pt idx="5927">
                <c:v>36074</c:v>
              </c:pt>
              <c:pt idx="5928">
                <c:v>36073</c:v>
              </c:pt>
              <c:pt idx="5929">
                <c:v>36070</c:v>
              </c:pt>
              <c:pt idx="5930">
                <c:v>36069</c:v>
              </c:pt>
              <c:pt idx="5931">
                <c:v>36068</c:v>
              </c:pt>
              <c:pt idx="5932">
                <c:v>36067</c:v>
              </c:pt>
              <c:pt idx="5933">
                <c:v>36066</c:v>
              </c:pt>
              <c:pt idx="5934">
                <c:v>36063</c:v>
              </c:pt>
              <c:pt idx="5935">
                <c:v>36062</c:v>
              </c:pt>
              <c:pt idx="5936">
                <c:v>36061</c:v>
              </c:pt>
              <c:pt idx="5937">
                <c:v>36060</c:v>
              </c:pt>
              <c:pt idx="5938">
                <c:v>36059</c:v>
              </c:pt>
              <c:pt idx="5939">
                <c:v>36056</c:v>
              </c:pt>
              <c:pt idx="5940">
                <c:v>36055</c:v>
              </c:pt>
              <c:pt idx="5941">
                <c:v>36054</c:v>
              </c:pt>
              <c:pt idx="5942">
                <c:v>36053</c:v>
              </c:pt>
              <c:pt idx="5943">
                <c:v>36052</c:v>
              </c:pt>
              <c:pt idx="5944">
                <c:v>36049</c:v>
              </c:pt>
              <c:pt idx="5945">
                <c:v>36048</c:v>
              </c:pt>
              <c:pt idx="5946">
                <c:v>36047</c:v>
              </c:pt>
              <c:pt idx="5947">
                <c:v>36046</c:v>
              </c:pt>
              <c:pt idx="5948">
                <c:v>36045</c:v>
              </c:pt>
              <c:pt idx="5949">
                <c:v>36042</c:v>
              </c:pt>
              <c:pt idx="5950">
                <c:v>36041</c:v>
              </c:pt>
              <c:pt idx="5951">
                <c:v>36040</c:v>
              </c:pt>
              <c:pt idx="5952">
                <c:v>36039</c:v>
              </c:pt>
              <c:pt idx="5953">
                <c:v>36038</c:v>
              </c:pt>
              <c:pt idx="5954">
                <c:v>36035</c:v>
              </c:pt>
              <c:pt idx="5955">
                <c:v>36034</c:v>
              </c:pt>
              <c:pt idx="5956">
                <c:v>36033</c:v>
              </c:pt>
              <c:pt idx="5957">
                <c:v>36032</c:v>
              </c:pt>
              <c:pt idx="5958">
                <c:v>36031</c:v>
              </c:pt>
              <c:pt idx="5959">
                <c:v>36028</c:v>
              </c:pt>
              <c:pt idx="5960">
                <c:v>36027</c:v>
              </c:pt>
              <c:pt idx="5961">
                <c:v>36026</c:v>
              </c:pt>
              <c:pt idx="5962">
                <c:v>36025</c:v>
              </c:pt>
              <c:pt idx="5963">
                <c:v>36024</c:v>
              </c:pt>
              <c:pt idx="5964">
                <c:v>36021</c:v>
              </c:pt>
              <c:pt idx="5965">
                <c:v>36020</c:v>
              </c:pt>
              <c:pt idx="5966">
                <c:v>36019</c:v>
              </c:pt>
              <c:pt idx="5967">
                <c:v>36018</c:v>
              </c:pt>
              <c:pt idx="5968">
                <c:v>36017</c:v>
              </c:pt>
              <c:pt idx="5969">
                <c:v>36014</c:v>
              </c:pt>
              <c:pt idx="5970">
                <c:v>36013</c:v>
              </c:pt>
              <c:pt idx="5971">
                <c:v>36012</c:v>
              </c:pt>
              <c:pt idx="5972">
                <c:v>36011</c:v>
              </c:pt>
              <c:pt idx="5973">
                <c:v>36010</c:v>
              </c:pt>
              <c:pt idx="5974">
                <c:v>36007</c:v>
              </c:pt>
              <c:pt idx="5975">
                <c:v>36006</c:v>
              </c:pt>
              <c:pt idx="5976">
                <c:v>36005</c:v>
              </c:pt>
              <c:pt idx="5977">
                <c:v>36004</c:v>
              </c:pt>
              <c:pt idx="5978">
                <c:v>36003</c:v>
              </c:pt>
              <c:pt idx="5979">
                <c:v>36000</c:v>
              </c:pt>
              <c:pt idx="5980">
                <c:v>35999</c:v>
              </c:pt>
              <c:pt idx="5981">
                <c:v>35998</c:v>
              </c:pt>
              <c:pt idx="5982">
                <c:v>35997</c:v>
              </c:pt>
              <c:pt idx="5983">
                <c:v>35996</c:v>
              </c:pt>
              <c:pt idx="5984">
                <c:v>35993</c:v>
              </c:pt>
              <c:pt idx="5985">
                <c:v>35992</c:v>
              </c:pt>
              <c:pt idx="5986">
                <c:v>35991</c:v>
              </c:pt>
              <c:pt idx="5987">
                <c:v>35990</c:v>
              </c:pt>
              <c:pt idx="5988">
                <c:v>35989</c:v>
              </c:pt>
              <c:pt idx="5989">
                <c:v>35986</c:v>
              </c:pt>
              <c:pt idx="5990">
                <c:v>35985</c:v>
              </c:pt>
              <c:pt idx="5991">
                <c:v>35984</c:v>
              </c:pt>
              <c:pt idx="5992">
                <c:v>35983</c:v>
              </c:pt>
              <c:pt idx="5993">
                <c:v>35982</c:v>
              </c:pt>
              <c:pt idx="5994">
                <c:v>35979</c:v>
              </c:pt>
              <c:pt idx="5995">
                <c:v>35978</c:v>
              </c:pt>
              <c:pt idx="5996">
                <c:v>35977</c:v>
              </c:pt>
              <c:pt idx="5997">
                <c:v>35976</c:v>
              </c:pt>
              <c:pt idx="5998">
                <c:v>35975</c:v>
              </c:pt>
              <c:pt idx="5999">
                <c:v>35972</c:v>
              </c:pt>
              <c:pt idx="6000">
                <c:v>35971</c:v>
              </c:pt>
              <c:pt idx="6001">
                <c:v>35970</c:v>
              </c:pt>
              <c:pt idx="6002">
                <c:v>35969</c:v>
              </c:pt>
              <c:pt idx="6003">
                <c:v>35968</c:v>
              </c:pt>
              <c:pt idx="6004">
                <c:v>35965</c:v>
              </c:pt>
              <c:pt idx="6005">
                <c:v>35964</c:v>
              </c:pt>
              <c:pt idx="6006">
                <c:v>35963</c:v>
              </c:pt>
              <c:pt idx="6007">
                <c:v>35962</c:v>
              </c:pt>
              <c:pt idx="6008">
                <c:v>35961</c:v>
              </c:pt>
              <c:pt idx="6009">
                <c:v>35958</c:v>
              </c:pt>
              <c:pt idx="6010">
                <c:v>35957</c:v>
              </c:pt>
              <c:pt idx="6011">
                <c:v>35956</c:v>
              </c:pt>
              <c:pt idx="6012">
                <c:v>35955</c:v>
              </c:pt>
              <c:pt idx="6013">
                <c:v>35954</c:v>
              </c:pt>
              <c:pt idx="6014">
                <c:v>35951</c:v>
              </c:pt>
              <c:pt idx="6015">
                <c:v>35950</c:v>
              </c:pt>
              <c:pt idx="6016">
                <c:v>35949</c:v>
              </c:pt>
              <c:pt idx="6017">
                <c:v>35948</c:v>
              </c:pt>
              <c:pt idx="6018">
                <c:v>35947</c:v>
              </c:pt>
              <c:pt idx="6019">
                <c:v>35944</c:v>
              </c:pt>
              <c:pt idx="6020">
                <c:v>35943</c:v>
              </c:pt>
              <c:pt idx="6021">
                <c:v>35942</c:v>
              </c:pt>
              <c:pt idx="6022">
                <c:v>35941</c:v>
              </c:pt>
              <c:pt idx="6023">
                <c:v>35940</c:v>
              </c:pt>
              <c:pt idx="6024">
                <c:v>35937</c:v>
              </c:pt>
              <c:pt idx="6025">
                <c:v>35936</c:v>
              </c:pt>
              <c:pt idx="6026">
                <c:v>35935</c:v>
              </c:pt>
              <c:pt idx="6027">
                <c:v>35934</c:v>
              </c:pt>
              <c:pt idx="6028">
                <c:v>35933</c:v>
              </c:pt>
              <c:pt idx="6029">
                <c:v>35930</c:v>
              </c:pt>
              <c:pt idx="6030">
                <c:v>35929</c:v>
              </c:pt>
              <c:pt idx="6031">
                <c:v>35928</c:v>
              </c:pt>
              <c:pt idx="6032">
                <c:v>35927</c:v>
              </c:pt>
              <c:pt idx="6033">
                <c:v>35926</c:v>
              </c:pt>
              <c:pt idx="6034">
                <c:v>35923</c:v>
              </c:pt>
              <c:pt idx="6035">
                <c:v>35922</c:v>
              </c:pt>
              <c:pt idx="6036">
                <c:v>35921</c:v>
              </c:pt>
              <c:pt idx="6037">
                <c:v>35920</c:v>
              </c:pt>
              <c:pt idx="6038">
                <c:v>35919</c:v>
              </c:pt>
              <c:pt idx="6039">
                <c:v>35916</c:v>
              </c:pt>
              <c:pt idx="6040">
                <c:v>35915</c:v>
              </c:pt>
              <c:pt idx="6041">
                <c:v>35914</c:v>
              </c:pt>
              <c:pt idx="6042">
                <c:v>35913</c:v>
              </c:pt>
              <c:pt idx="6043">
                <c:v>35912</c:v>
              </c:pt>
              <c:pt idx="6044">
                <c:v>35909</c:v>
              </c:pt>
              <c:pt idx="6045">
                <c:v>35908</c:v>
              </c:pt>
              <c:pt idx="6046">
                <c:v>35907</c:v>
              </c:pt>
              <c:pt idx="6047">
                <c:v>35906</c:v>
              </c:pt>
              <c:pt idx="6048">
                <c:v>35905</c:v>
              </c:pt>
              <c:pt idx="6049">
                <c:v>35902</c:v>
              </c:pt>
              <c:pt idx="6050">
                <c:v>35901</c:v>
              </c:pt>
              <c:pt idx="6051">
                <c:v>35900</c:v>
              </c:pt>
              <c:pt idx="6052">
                <c:v>35899</c:v>
              </c:pt>
              <c:pt idx="6053">
                <c:v>35898</c:v>
              </c:pt>
              <c:pt idx="6054">
                <c:v>35895</c:v>
              </c:pt>
              <c:pt idx="6055">
                <c:v>35894</c:v>
              </c:pt>
              <c:pt idx="6056">
                <c:v>35893</c:v>
              </c:pt>
              <c:pt idx="6057">
                <c:v>35892</c:v>
              </c:pt>
              <c:pt idx="6058">
                <c:v>35891</c:v>
              </c:pt>
              <c:pt idx="6059">
                <c:v>35888</c:v>
              </c:pt>
              <c:pt idx="6060">
                <c:v>35887</c:v>
              </c:pt>
              <c:pt idx="6061">
                <c:v>35886</c:v>
              </c:pt>
              <c:pt idx="6062">
                <c:v>35885</c:v>
              </c:pt>
              <c:pt idx="6063">
                <c:v>35884</c:v>
              </c:pt>
              <c:pt idx="6064">
                <c:v>35881</c:v>
              </c:pt>
              <c:pt idx="6065">
                <c:v>35880</c:v>
              </c:pt>
              <c:pt idx="6066">
                <c:v>35879</c:v>
              </c:pt>
              <c:pt idx="6067">
                <c:v>35878</c:v>
              </c:pt>
              <c:pt idx="6068">
                <c:v>35877</c:v>
              </c:pt>
              <c:pt idx="6069">
                <c:v>35874</c:v>
              </c:pt>
              <c:pt idx="6070">
                <c:v>35873</c:v>
              </c:pt>
              <c:pt idx="6071">
                <c:v>35872</c:v>
              </c:pt>
              <c:pt idx="6072">
                <c:v>35871</c:v>
              </c:pt>
              <c:pt idx="6073">
                <c:v>35870</c:v>
              </c:pt>
              <c:pt idx="6074">
                <c:v>35867</c:v>
              </c:pt>
              <c:pt idx="6075">
                <c:v>35866</c:v>
              </c:pt>
              <c:pt idx="6076">
                <c:v>35865</c:v>
              </c:pt>
              <c:pt idx="6077">
                <c:v>35864</c:v>
              </c:pt>
              <c:pt idx="6078">
                <c:v>35863</c:v>
              </c:pt>
              <c:pt idx="6079">
                <c:v>35860</c:v>
              </c:pt>
              <c:pt idx="6080">
                <c:v>35859</c:v>
              </c:pt>
              <c:pt idx="6081">
                <c:v>35858</c:v>
              </c:pt>
              <c:pt idx="6082">
                <c:v>35857</c:v>
              </c:pt>
              <c:pt idx="6083">
                <c:v>35856</c:v>
              </c:pt>
              <c:pt idx="6084">
                <c:v>35853</c:v>
              </c:pt>
              <c:pt idx="6085">
                <c:v>35852</c:v>
              </c:pt>
              <c:pt idx="6086">
                <c:v>35851</c:v>
              </c:pt>
              <c:pt idx="6087">
                <c:v>35850</c:v>
              </c:pt>
              <c:pt idx="6088">
                <c:v>35849</c:v>
              </c:pt>
              <c:pt idx="6089">
                <c:v>35846</c:v>
              </c:pt>
              <c:pt idx="6090">
                <c:v>35845</c:v>
              </c:pt>
              <c:pt idx="6091">
                <c:v>35844</c:v>
              </c:pt>
              <c:pt idx="6092">
                <c:v>35843</c:v>
              </c:pt>
              <c:pt idx="6093">
                <c:v>35842</c:v>
              </c:pt>
              <c:pt idx="6094">
                <c:v>35839</c:v>
              </c:pt>
              <c:pt idx="6095">
                <c:v>35838</c:v>
              </c:pt>
              <c:pt idx="6096">
                <c:v>35837</c:v>
              </c:pt>
              <c:pt idx="6097">
                <c:v>35836</c:v>
              </c:pt>
              <c:pt idx="6098">
                <c:v>35835</c:v>
              </c:pt>
              <c:pt idx="6099">
                <c:v>35832</c:v>
              </c:pt>
              <c:pt idx="6100">
                <c:v>35831</c:v>
              </c:pt>
              <c:pt idx="6101">
                <c:v>35830</c:v>
              </c:pt>
              <c:pt idx="6102">
                <c:v>35829</c:v>
              </c:pt>
              <c:pt idx="6103">
                <c:v>35828</c:v>
              </c:pt>
              <c:pt idx="6104">
                <c:v>35825</c:v>
              </c:pt>
              <c:pt idx="6105">
                <c:v>35824</c:v>
              </c:pt>
              <c:pt idx="6106">
                <c:v>35823</c:v>
              </c:pt>
              <c:pt idx="6107">
                <c:v>35822</c:v>
              </c:pt>
              <c:pt idx="6108">
                <c:v>35821</c:v>
              </c:pt>
              <c:pt idx="6109">
                <c:v>35818</c:v>
              </c:pt>
              <c:pt idx="6110">
                <c:v>35817</c:v>
              </c:pt>
              <c:pt idx="6111">
                <c:v>35816</c:v>
              </c:pt>
              <c:pt idx="6112">
                <c:v>35815</c:v>
              </c:pt>
              <c:pt idx="6113">
                <c:v>35814</c:v>
              </c:pt>
              <c:pt idx="6114">
                <c:v>35811</c:v>
              </c:pt>
              <c:pt idx="6115">
                <c:v>35810</c:v>
              </c:pt>
              <c:pt idx="6116">
                <c:v>35809</c:v>
              </c:pt>
              <c:pt idx="6117">
                <c:v>35808</c:v>
              </c:pt>
              <c:pt idx="6118">
                <c:v>35807</c:v>
              </c:pt>
              <c:pt idx="6119">
                <c:v>35804</c:v>
              </c:pt>
              <c:pt idx="6120">
                <c:v>35803</c:v>
              </c:pt>
              <c:pt idx="6121">
                <c:v>35802</c:v>
              </c:pt>
              <c:pt idx="6122">
                <c:v>35801</c:v>
              </c:pt>
              <c:pt idx="6123">
                <c:v>35800</c:v>
              </c:pt>
              <c:pt idx="6124">
                <c:v>35797</c:v>
              </c:pt>
              <c:pt idx="6125">
                <c:v>35796</c:v>
              </c:pt>
              <c:pt idx="6126">
                <c:v>35795</c:v>
              </c:pt>
              <c:pt idx="6127">
                <c:v>35794</c:v>
              </c:pt>
              <c:pt idx="6128">
                <c:v>35793</c:v>
              </c:pt>
              <c:pt idx="6129">
                <c:v>35790</c:v>
              </c:pt>
              <c:pt idx="6130">
                <c:v>35789</c:v>
              </c:pt>
              <c:pt idx="6131">
                <c:v>35788</c:v>
              </c:pt>
              <c:pt idx="6132">
                <c:v>35787</c:v>
              </c:pt>
              <c:pt idx="6133">
                <c:v>35786</c:v>
              </c:pt>
              <c:pt idx="6134">
                <c:v>35783</c:v>
              </c:pt>
              <c:pt idx="6135">
                <c:v>35782</c:v>
              </c:pt>
              <c:pt idx="6136">
                <c:v>35781</c:v>
              </c:pt>
              <c:pt idx="6137">
                <c:v>35780</c:v>
              </c:pt>
              <c:pt idx="6138">
                <c:v>35779</c:v>
              </c:pt>
              <c:pt idx="6139">
                <c:v>35776</c:v>
              </c:pt>
              <c:pt idx="6140">
                <c:v>35775</c:v>
              </c:pt>
              <c:pt idx="6141">
                <c:v>35774</c:v>
              </c:pt>
              <c:pt idx="6142">
                <c:v>35773</c:v>
              </c:pt>
              <c:pt idx="6143">
                <c:v>35772</c:v>
              </c:pt>
              <c:pt idx="6144">
                <c:v>35769</c:v>
              </c:pt>
              <c:pt idx="6145">
                <c:v>35768</c:v>
              </c:pt>
              <c:pt idx="6146">
                <c:v>35767</c:v>
              </c:pt>
              <c:pt idx="6147">
                <c:v>35766</c:v>
              </c:pt>
              <c:pt idx="6148">
                <c:v>35765</c:v>
              </c:pt>
              <c:pt idx="6149">
                <c:v>35762</c:v>
              </c:pt>
              <c:pt idx="6150">
                <c:v>35761</c:v>
              </c:pt>
              <c:pt idx="6151">
                <c:v>35760</c:v>
              </c:pt>
              <c:pt idx="6152">
                <c:v>35759</c:v>
              </c:pt>
              <c:pt idx="6153">
                <c:v>35758</c:v>
              </c:pt>
              <c:pt idx="6154">
                <c:v>35755</c:v>
              </c:pt>
              <c:pt idx="6155">
                <c:v>35754</c:v>
              </c:pt>
              <c:pt idx="6156">
                <c:v>35753</c:v>
              </c:pt>
              <c:pt idx="6157">
                <c:v>35752</c:v>
              </c:pt>
              <c:pt idx="6158">
                <c:v>35751</c:v>
              </c:pt>
              <c:pt idx="6159">
                <c:v>35748</c:v>
              </c:pt>
              <c:pt idx="6160">
                <c:v>35747</c:v>
              </c:pt>
              <c:pt idx="6161">
                <c:v>35746</c:v>
              </c:pt>
              <c:pt idx="6162">
                <c:v>35745</c:v>
              </c:pt>
              <c:pt idx="6163">
                <c:v>35744</c:v>
              </c:pt>
              <c:pt idx="6164">
                <c:v>35741</c:v>
              </c:pt>
              <c:pt idx="6165">
                <c:v>35740</c:v>
              </c:pt>
              <c:pt idx="6166">
                <c:v>35739</c:v>
              </c:pt>
              <c:pt idx="6167">
                <c:v>35738</c:v>
              </c:pt>
              <c:pt idx="6168">
                <c:v>35737</c:v>
              </c:pt>
              <c:pt idx="6169">
                <c:v>35734</c:v>
              </c:pt>
              <c:pt idx="6170">
                <c:v>35733</c:v>
              </c:pt>
              <c:pt idx="6171">
                <c:v>35732</c:v>
              </c:pt>
              <c:pt idx="6172">
                <c:v>35731</c:v>
              </c:pt>
              <c:pt idx="6173">
                <c:v>35730</c:v>
              </c:pt>
              <c:pt idx="6174">
                <c:v>35727</c:v>
              </c:pt>
              <c:pt idx="6175">
                <c:v>35726</c:v>
              </c:pt>
              <c:pt idx="6176">
                <c:v>35725</c:v>
              </c:pt>
              <c:pt idx="6177">
                <c:v>35724</c:v>
              </c:pt>
              <c:pt idx="6178">
                <c:v>35723</c:v>
              </c:pt>
              <c:pt idx="6179">
                <c:v>35720</c:v>
              </c:pt>
              <c:pt idx="6180">
                <c:v>35719</c:v>
              </c:pt>
              <c:pt idx="6181">
                <c:v>35718</c:v>
              </c:pt>
              <c:pt idx="6182">
                <c:v>35717</c:v>
              </c:pt>
              <c:pt idx="6183">
                <c:v>35716</c:v>
              </c:pt>
              <c:pt idx="6184">
                <c:v>35713</c:v>
              </c:pt>
              <c:pt idx="6185">
                <c:v>35712</c:v>
              </c:pt>
              <c:pt idx="6186">
                <c:v>35711</c:v>
              </c:pt>
              <c:pt idx="6187">
                <c:v>35710</c:v>
              </c:pt>
              <c:pt idx="6188">
                <c:v>35709</c:v>
              </c:pt>
              <c:pt idx="6189">
                <c:v>35706</c:v>
              </c:pt>
              <c:pt idx="6190">
                <c:v>35705</c:v>
              </c:pt>
              <c:pt idx="6191">
                <c:v>35704</c:v>
              </c:pt>
              <c:pt idx="6192">
                <c:v>35703</c:v>
              </c:pt>
              <c:pt idx="6193">
                <c:v>35702</c:v>
              </c:pt>
              <c:pt idx="6194">
                <c:v>35699</c:v>
              </c:pt>
              <c:pt idx="6195">
                <c:v>35698</c:v>
              </c:pt>
              <c:pt idx="6196">
                <c:v>35697</c:v>
              </c:pt>
              <c:pt idx="6197">
                <c:v>35696</c:v>
              </c:pt>
              <c:pt idx="6198">
                <c:v>35695</c:v>
              </c:pt>
              <c:pt idx="6199">
                <c:v>35692</c:v>
              </c:pt>
              <c:pt idx="6200">
                <c:v>35691</c:v>
              </c:pt>
              <c:pt idx="6201">
                <c:v>35690</c:v>
              </c:pt>
              <c:pt idx="6202">
                <c:v>35689</c:v>
              </c:pt>
              <c:pt idx="6203">
                <c:v>35688</c:v>
              </c:pt>
              <c:pt idx="6204">
                <c:v>35685</c:v>
              </c:pt>
              <c:pt idx="6205">
                <c:v>35684</c:v>
              </c:pt>
              <c:pt idx="6206">
                <c:v>35683</c:v>
              </c:pt>
              <c:pt idx="6207">
                <c:v>35682</c:v>
              </c:pt>
              <c:pt idx="6208">
                <c:v>35681</c:v>
              </c:pt>
              <c:pt idx="6209">
                <c:v>35678</c:v>
              </c:pt>
              <c:pt idx="6210">
                <c:v>35677</c:v>
              </c:pt>
              <c:pt idx="6211">
                <c:v>35676</c:v>
              </c:pt>
              <c:pt idx="6212">
                <c:v>35675</c:v>
              </c:pt>
              <c:pt idx="6213">
                <c:v>35674</c:v>
              </c:pt>
              <c:pt idx="6214">
                <c:v>35671</c:v>
              </c:pt>
              <c:pt idx="6215">
                <c:v>35670</c:v>
              </c:pt>
              <c:pt idx="6216">
                <c:v>35669</c:v>
              </c:pt>
              <c:pt idx="6217">
                <c:v>35668</c:v>
              </c:pt>
              <c:pt idx="6218">
                <c:v>35667</c:v>
              </c:pt>
              <c:pt idx="6219">
                <c:v>35664</c:v>
              </c:pt>
              <c:pt idx="6220">
                <c:v>35663</c:v>
              </c:pt>
              <c:pt idx="6221">
                <c:v>35662</c:v>
              </c:pt>
              <c:pt idx="6222">
                <c:v>35661</c:v>
              </c:pt>
              <c:pt idx="6223">
                <c:v>35660</c:v>
              </c:pt>
              <c:pt idx="6224">
                <c:v>35657</c:v>
              </c:pt>
              <c:pt idx="6225">
                <c:v>35656</c:v>
              </c:pt>
              <c:pt idx="6226">
                <c:v>35655</c:v>
              </c:pt>
              <c:pt idx="6227">
                <c:v>35654</c:v>
              </c:pt>
              <c:pt idx="6228">
                <c:v>35653</c:v>
              </c:pt>
              <c:pt idx="6229">
                <c:v>35650</c:v>
              </c:pt>
              <c:pt idx="6230">
                <c:v>35649</c:v>
              </c:pt>
              <c:pt idx="6231">
                <c:v>35648</c:v>
              </c:pt>
              <c:pt idx="6232">
                <c:v>35647</c:v>
              </c:pt>
              <c:pt idx="6233">
                <c:v>35646</c:v>
              </c:pt>
              <c:pt idx="6234">
                <c:v>35643</c:v>
              </c:pt>
              <c:pt idx="6235">
                <c:v>35642</c:v>
              </c:pt>
              <c:pt idx="6236">
                <c:v>35641</c:v>
              </c:pt>
              <c:pt idx="6237">
                <c:v>35640</c:v>
              </c:pt>
              <c:pt idx="6238">
                <c:v>35639</c:v>
              </c:pt>
              <c:pt idx="6239">
                <c:v>35636</c:v>
              </c:pt>
              <c:pt idx="6240">
                <c:v>35635</c:v>
              </c:pt>
              <c:pt idx="6241">
                <c:v>35634</c:v>
              </c:pt>
              <c:pt idx="6242">
                <c:v>35633</c:v>
              </c:pt>
              <c:pt idx="6243">
                <c:v>35632</c:v>
              </c:pt>
              <c:pt idx="6244">
                <c:v>35629</c:v>
              </c:pt>
              <c:pt idx="6245">
                <c:v>35628</c:v>
              </c:pt>
              <c:pt idx="6246">
                <c:v>35627</c:v>
              </c:pt>
              <c:pt idx="6247">
                <c:v>35626</c:v>
              </c:pt>
              <c:pt idx="6248">
                <c:v>35625</c:v>
              </c:pt>
              <c:pt idx="6249">
                <c:v>35622</c:v>
              </c:pt>
              <c:pt idx="6250">
                <c:v>35621</c:v>
              </c:pt>
              <c:pt idx="6251">
                <c:v>35620</c:v>
              </c:pt>
              <c:pt idx="6252">
                <c:v>35619</c:v>
              </c:pt>
              <c:pt idx="6253">
                <c:v>35618</c:v>
              </c:pt>
              <c:pt idx="6254">
                <c:v>35615</c:v>
              </c:pt>
              <c:pt idx="6255">
                <c:v>35614</c:v>
              </c:pt>
              <c:pt idx="6256">
                <c:v>35613</c:v>
              </c:pt>
              <c:pt idx="6257">
                <c:v>35612</c:v>
              </c:pt>
              <c:pt idx="6258">
                <c:v>35611</c:v>
              </c:pt>
              <c:pt idx="6259">
                <c:v>35608</c:v>
              </c:pt>
              <c:pt idx="6260">
                <c:v>35607</c:v>
              </c:pt>
              <c:pt idx="6261">
                <c:v>35606</c:v>
              </c:pt>
              <c:pt idx="6262">
                <c:v>35605</c:v>
              </c:pt>
              <c:pt idx="6263">
                <c:v>35604</c:v>
              </c:pt>
              <c:pt idx="6264">
                <c:v>35601</c:v>
              </c:pt>
              <c:pt idx="6265">
                <c:v>35600</c:v>
              </c:pt>
              <c:pt idx="6266">
                <c:v>35599</c:v>
              </c:pt>
              <c:pt idx="6267">
                <c:v>35598</c:v>
              </c:pt>
              <c:pt idx="6268">
                <c:v>35597</c:v>
              </c:pt>
              <c:pt idx="6269">
                <c:v>35594</c:v>
              </c:pt>
              <c:pt idx="6270">
                <c:v>35593</c:v>
              </c:pt>
              <c:pt idx="6271">
                <c:v>35592</c:v>
              </c:pt>
              <c:pt idx="6272">
                <c:v>35591</c:v>
              </c:pt>
              <c:pt idx="6273">
                <c:v>35590</c:v>
              </c:pt>
              <c:pt idx="6274">
                <c:v>35587</c:v>
              </c:pt>
              <c:pt idx="6275">
                <c:v>35586</c:v>
              </c:pt>
              <c:pt idx="6276">
                <c:v>35585</c:v>
              </c:pt>
              <c:pt idx="6277">
                <c:v>35584</c:v>
              </c:pt>
              <c:pt idx="6278">
                <c:v>35583</c:v>
              </c:pt>
              <c:pt idx="6279">
                <c:v>35580</c:v>
              </c:pt>
              <c:pt idx="6280">
                <c:v>35579</c:v>
              </c:pt>
              <c:pt idx="6281">
                <c:v>35578</c:v>
              </c:pt>
              <c:pt idx="6282">
                <c:v>35577</c:v>
              </c:pt>
              <c:pt idx="6283">
                <c:v>35576</c:v>
              </c:pt>
              <c:pt idx="6284">
                <c:v>35573</c:v>
              </c:pt>
              <c:pt idx="6285">
                <c:v>35572</c:v>
              </c:pt>
              <c:pt idx="6286">
                <c:v>35571</c:v>
              </c:pt>
              <c:pt idx="6287">
                <c:v>35570</c:v>
              </c:pt>
              <c:pt idx="6288">
                <c:v>35569</c:v>
              </c:pt>
              <c:pt idx="6289">
                <c:v>35566</c:v>
              </c:pt>
              <c:pt idx="6290">
                <c:v>35565</c:v>
              </c:pt>
              <c:pt idx="6291">
                <c:v>35564</c:v>
              </c:pt>
              <c:pt idx="6292">
                <c:v>35563</c:v>
              </c:pt>
              <c:pt idx="6293">
                <c:v>35562</c:v>
              </c:pt>
              <c:pt idx="6294">
                <c:v>35559</c:v>
              </c:pt>
              <c:pt idx="6295">
                <c:v>35558</c:v>
              </c:pt>
              <c:pt idx="6296">
                <c:v>35557</c:v>
              </c:pt>
              <c:pt idx="6297">
                <c:v>35556</c:v>
              </c:pt>
              <c:pt idx="6298">
                <c:v>35555</c:v>
              </c:pt>
              <c:pt idx="6299">
                <c:v>35552</c:v>
              </c:pt>
              <c:pt idx="6300">
                <c:v>35551</c:v>
              </c:pt>
              <c:pt idx="6301">
                <c:v>35550</c:v>
              </c:pt>
              <c:pt idx="6302">
                <c:v>35549</c:v>
              </c:pt>
              <c:pt idx="6303">
                <c:v>35548</c:v>
              </c:pt>
              <c:pt idx="6304">
                <c:v>35545</c:v>
              </c:pt>
              <c:pt idx="6305">
                <c:v>35544</c:v>
              </c:pt>
              <c:pt idx="6306">
                <c:v>35543</c:v>
              </c:pt>
              <c:pt idx="6307">
                <c:v>35542</c:v>
              </c:pt>
              <c:pt idx="6308">
                <c:v>35541</c:v>
              </c:pt>
              <c:pt idx="6309">
                <c:v>35538</c:v>
              </c:pt>
              <c:pt idx="6310">
                <c:v>35537</c:v>
              </c:pt>
              <c:pt idx="6311">
                <c:v>35536</c:v>
              </c:pt>
              <c:pt idx="6312">
                <c:v>35535</c:v>
              </c:pt>
              <c:pt idx="6313">
                <c:v>35534</c:v>
              </c:pt>
              <c:pt idx="6314">
                <c:v>35531</c:v>
              </c:pt>
              <c:pt idx="6315">
                <c:v>35530</c:v>
              </c:pt>
              <c:pt idx="6316">
                <c:v>35529</c:v>
              </c:pt>
              <c:pt idx="6317">
                <c:v>35528</c:v>
              </c:pt>
              <c:pt idx="6318">
                <c:v>35527</c:v>
              </c:pt>
              <c:pt idx="6319">
                <c:v>35524</c:v>
              </c:pt>
              <c:pt idx="6320">
                <c:v>35523</c:v>
              </c:pt>
              <c:pt idx="6321">
                <c:v>35522</c:v>
              </c:pt>
              <c:pt idx="6322">
                <c:v>35521</c:v>
              </c:pt>
              <c:pt idx="6323">
                <c:v>35520</c:v>
              </c:pt>
              <c:pt idx="6324">
                <c:v>35517</c:v>
              </c:pt>
              <c:pt idx="6325">
                <c:v>35516</c:v>
              </c:pt>
              <c:pt idx="6326">
                <c:v>35515</c:v>
              </c:pt>
              <c:pt idx="6327">
                <c:v>35514</c:v>
              </c:pt>
              <c:pt idx="6328">
                <c:v>35513</c:v>
              </c:pt>
              <c:pt idx="6329">
                <c:v>35510</c:v>
              </c:pt>
              <c:pt idx="6330">
                <c:v>35509</c:v>
              </c:pt>
              <c:pt idx="6331">
                <c:v>35508</c:v>
              </c:pt>
              <c:pt idx="6332">
                <c:v>35507</c:v>
              </c:pt>
              <c:pt idx="6333">
                <c:v>35506</c:v>
              </c:pt>
              <c:pt idx="6334">
                <c:v>35503</c:v>
              </c:pt>
              <c:pt idx="6335">
                <c:v>35502</c:v>
              </c:pt>
              <c:pt idx="6336">
                <c:v>35501</c:v>
              </c:pt>
              <c:pt idx="6337">
                <c:v>35500</c:v>
              </c:pt>
              <c:pt idx="6338">
                <c:v>35499</c:v>
              </c:pt>
              <c:pt idx="6339">
                <c:v>35496</c:v>
              </c:pt>
              <c:pt idx="6340">
                <c:v>35495</c:v>
              </c:pt>
              <c:pt idx="6341">
                <c:v>35494</c:v>
              </c:pt>
              <c:pt idx="6342">
                <c:v>35493</c:v>
              </c:pt>
              <c:pt idx="6343">
                <c:v>35492</c:v>
              </c:pt>
              <c:pt idx="6344">
                <c:v>35489</c:v>
              </c:pt>
              <c:pt idx="6345">
                <c:v>35488</c:v>
              </c:pt>
              <c:pt idx="6346">
                <c:v>35487</c:v>
              </c:pt>
              <c:pt idx="6347">
                <c:v>35486</c:v>
              </c:pt>
              <c:pt idx="6348">
                <c:v>35485</c:v>
              </c:pt>
              <c:pt idx="6349">
                <c:v>35482</c:v>
              </c:pt>
              <c:pt idx="6350">
                <c:v>35481</c:v>
              </c:pt>
              <c:pt idx="6351">
                <c:v>35480</c:v>
              </c:pt>
              <c:pt idx="6352">
                <c:v>35479</c:v>
              </c:pt>
              <c:pt idx="6353">
                <c:v>35478</c:v>
              </c:pt>
              <c:pt idx="6354">
                <c:v>35475</c:v>
              </c:pt>
              <c:pt idx="6355">
                <c:v>35474</c:v>
              </c:pt>
              <c:pt idx="6356">
                <c:v>35473</c:v>
              </c:pt>
              <c:pt idx="6357">
                <c:v>35472</c:v>
              </c:pt>
              <c:pt idx="6358">
                <c:v>35471</c:v>
              </c:pt>
              <c:pt idx="6359">
                <c:v>35468</c:v>
              </c:pt>
              <c:pt idx="6360">
                <c:v>35467</c:v>
              </c:pt>
              <c:pt idx="6361">
                <c:v>35466</c:v>
              </c:pt>
              <c:pt idx="6362">
                <c:v>35465</c:v>
              </c:pt>
              <c:pt idx="6363">
                <c:v>35464</c:v>
              </c:pt>
              <c:pt idx="6364">
                <c:v>35461</c:v>
              </c:pt>
              <c:pt idx="6365">
                <c:v>35460</c:v>
              </c:pt>
              <c:pt idx="6366">
                <c:v>35459</c:v>
              </c:pt>
              <c:pt idx="6367">
                <c:v>35458</c:v>
              </c:pt>
              <c:pt idx="6368">
                <c:v>35457</c:v>
              </c:pt>
              <c:pt idx="6369">
                <c:v>35454</c:v>
              </c:pt>
              <c:pt idx="6370">
                <c:v>35453</c:v>
              </c:pt>
              <c:pt idx="6371">
                <c:v>35452</c:v>
              </c:pt>
              <c:pt idx="6372">
                <c:v>35451</c:v>
              </c:pt>
              <c:pt idx="6373">
                <c:v>35450</c:v>
              </c:pt>
              <c:pt idx="6374">
                <c:v>35447</c:v>
              </c:pt>
              <c:pt idx="6375">
                <c:v>35446</c:v>
              </c:pt>
              <c:pt idx="6376">
                <c:v>35445</c:v>
              </c:pt>
              <c:pt idx="6377">
                <c:v>35444</c:v>
              </c:pt>
              <c:pt idx="6378">
                <c:v>35443</c:v>
              </c:pt>
              <c:pt idx="6379">
                <c:v>35440</c:v>
              </c:pt>
              <c:pt idx="6380">
                <c:v>35439</c:v>
              </c:pt>
              <c:pt idx="6381">
                <c:v>35438</c:v>
              </c:pt>
              <c:pt idx="6382">
                <c:v>35437</c:v>
              </c:pt>
              <c:pt idx="6383">
                <c:v>35436</c:v>
              </c:pt>
              <c:pt idx="6384">
                <c:v>35433</c:v>
              </c:pt>
              <c:pt idx="6385">
                <c:v>35432</c:v>
              </c:pt>
              <c:pt idx="6386">
                <c:v>35431</c:v>
              </c:pt>
              <c:pt idx="6387">
                <c:v>35430</c:v>
              </c:pt>
              <c:pt idx="6388">
                <c:v>35429</c:v>
              </c:pt>
              <c:pt idx="6389">
                <c:v>35426</c:v>
              </c:pt>
              <c:pt idx="6390">
                <c:v>35425</c:v>
              </c:pt>
              <c:pt idx="6391">
                <c:v>35424</c:v>
              </c:pt>
              <c:pt idx="6392">
                <c:v>35423</c:v>
              </c:pt>
              <c:pt idx="6393">
                <c:v>35422</c:v>
              </c:pt>
              <c:pt idx="6394">
                <c:v>35419</c:v>
              </c:pt>
              <c:pt idx="6395">
                <c:v>35418</c:v>
              </c:pt>
              <c:pt idx="6396">
                <c:v>35417</c:v>
              </c:pt>
              <c:pt idx="6397">
                <c:v>35416</c:v>
              </c:pt>
              <c:pt idx="6398">
                <c:v>35415</c:v>
              </c:pt>
              <c:pt idx="6399">
                <c:v>35412</c:v>
              </c:pt>
              <c:pt idx="6400">
                <c:v>35411</c:v>
              </c:pt>
              <c:pt idx="6401">
                <c:v>35410</c:v>
              </c:pt>
              <c:pt idx="6402">
                <c:v>35409</c:v>
              </c:pt>
              <c:pt idx="6403">
                <c:v>35408</c:v>
              </c:pt>
              <c:pt idx="6404">
                <c:v>35405</c:v>
              </c:pt>
              <c:pt idx="6405">
                <c:v>35404</c:v>
              </c:pt>
              <c:pt idx="6406">
                <c:v>35403</c:v>
              </c:pt>
              <c:pt idx="6407">
                <c:v>35402</c:v>
              </c:pt>
              <c:pt idx="6408">
                <c:v>35401</c:v>
              </c:pt>
              <c:pt idx="6409">
                <c:v>35398</c:v>
              </c:pt>
              <c:pt idx="6410">
                <c:v>35397</c:v>
              </c:pt>
              <c:pt idx="6411">
                <c:v>35396</c:v>
              </c:pt>
              <c:pt idx="6412">
                <c:v>35395</c:v>
              </c:pt>
              <c:pt idx="6413">
                <c:v>35394</c:v>
              </c:pt>
              <c:pt idx="6414">
                <c:v>35391</c:v>
              </c:pt>
              <c:pt idx="6415">
                <c:v>35390</c:v>
              </c:pt>
              <c:pt idx="6416">
                <c:v>35389</c:v>
              </c:pt>
              <c:pt idx="6417">
                <c:v>35388</c:v>
              </c:pt>
              <c:pt idx="6418">
                <c:v>35387</c:v>
              </c:pt>
              <c:pt idx="6419">
                <c:v>35384</c:v>
              </c:pt>
              <c:pt idx="6420">
                <c:v>35383</c:v>
              </c:pt>
              <c:pt idx="6421">
                <c:v>35382</c:v>
              </c:pt>
              <c:pt idx="6422">
                <c:v>35381</c:v>
              </c:pt>
              <c:pt idx="6423">
                <c:v>35380</c:v>
              </c:pt>
              <c:pt idx="6424">
                <c:v>35377</c:v>
              </c:pt>
              <c:pt idx="6425">
                <c:v>35376</c:v>
              </c:pt>
              <c:pt idx="6426">
                <c:v>35375</c:v>
              </c:pt>
              <c:pt idx="6427">
                <c:v>35374</c:v>
              </c:pt>
              <c:pt idx="6428">
                <c:v>35373</c:v>
              </c:pt>
              <c:pt idx="6429">
                <c:v>35370</c:v>
              </c:pt>
              <c:pt idx="6430">
                <c:v>35369</c:v>
              </c:pt>
              <c:pt idx="6431">
                <c:v>35368</c:v>
              </c:pt>
              <c:pt idx="6432">
                <c:v>35367</c:v>
              </c:pt>
              <c:pt idx="6433">
                <c:v>35366</c:v>
              </c:pt>
              <c:pt idx="6434">
                <c:v>35363</c:v>
              </c:pt>
              <c:pt idx="6435">
                <c:v>35362</c:v>
              </c:pt>
              <c:pt idx="6436">
                <c:v>35361</c:v>
              </c:pt>
              <c:pt idx="6437">
                <c:v>35360</c:v>
              </c:pt>
              <c:pt idx="6438">
                <c:v>35359</c:v>
              </c:pt>
              <c:pt idx="6439">
                <c:v>35356</c:v>
              </c:pt>
              <c:pt idx="6440">
                <c:v>35355</c:v>
              </c:pt>
              <c:pt idx="6441">
                <c:v>35354</c:v>
              </c:pt>
              <c:pt idx="6442">
                <c:v>35353</c:v>
              </c:pt>
              <c:pt idx="6443">
                <c:v>35352</c:v>
              </c:pt>
              <c:pt idx="6444">
                <c:v>35349</c:v>
              </c:pt>
              <c:pt idx="6445">
                <c:v>35348</c:v>
              </c:pt>
              <c:pt idx="6446">
                <c:v>35347</c:v>
              </c:pt>
              <c:pt idx="6447">
                <c:v>35346</c:v>
              </c:pt>
              <c:pt idx="6448">
                <c:v>35345</c:v>
              </c:pt>
              <c:pt idx="6449">
                <c:v>35342</c:v>
              </c:pt>
              <c:pt idx="6450">
                <c:v>35341</c:v>
              </c:pt>
              <c:pt idx="6451">
                <c:v>35340</c:v>
              </c:pt>
              <c:pt idx="6452">
                <c:v>35339</c:v>
              </c:pt>
              <c:pt idx="6453">
                <c:v>35338</c:v>
              </c:pt>
              <c:pt idx="6454">
                <c:v>35335</c:v>
              </c:pt>
              <c:pt idx="6455">
                <c:v>35334</c:v>
              </c:pt>
              <c:pt idx="6456">
                <c:v>35333</c:v>
              </c:pt>
              <c:pt idx="6457">
                <c:v>35332</c:v>
              </c:pt>
              <c:pt idx="6458">
                <c:v>35331</c:v>
              </c:pt>
              <c:pt idx="6459">
                <c:v>35328</c:v>
              </c:pt>
              <c:pt idx="6460">
                <c:v>35327</c:v>
              </c:pt>
              <c:pt idx="6461">
                <c:v>35326</c:v>
              </c:pt>
              <c:pt idx="6462">
                <c:v>35325</c:v>
              </c:pt>
              <c:pt idx="6463">
                <c:v>35324</c:v>
              </c:pt>
              <c:pt idx="6464">
                <c:v>35321</c:v>
              </c:pt>
              <c:pt idx="6465">
                <c:v>35320</c:v>
              </c:pt>
              <c:pt idx="6466">
                <c:v>35319</c:v>
              </c:pt>
              <c:pt idx="6467">
                <c:v>35318</c:v>
              </c:pt>
              <c:pt idx="6468">
                <c:v>35317</c:v>
              </c:pt>
              <c:pt idx="6469">
                <c:v>35314</c:v>
              </c:pt>
              <c:pt idx="6470">
                <c:v>35313</c:v>
              </c:pt>
              <c:pt idx="6471">
                <c:v>35312</c:v>
              </c:pt>
              <c:pt idx="6472">
                <c:v>35311</c:v>
              </c:pt>
              <c:pt idx="6473">
                <c:v>35310</c:v>
              </c:pt>
              <c:pt idx="6474">
                <c:v>35307</c:v>
              </c:pt>
              <c:pt idx="6475">
                <c:v>35306</c:v>
              </c:pt>
              <c:pt idx="6476">
                <c:v>35305</c:v>
              </c:pt>
              <c:pt idx="6477">
                <c:v>35304</c:v>
              </c:pt>
              <c:pt idx="6478">
                <c:v>35303</c:v>
              </c:pt>
              <c:pt idx="6479">
                <c:v>35300</c:v>
              </c:pt>
              <c:pt idx="6480">
                <c:v>35299</c:v>
              </c:pt>
              <c:pt idx="6481">
                <c:v>35298</c:v>
              </c:pt>
              <c:pt idx="6482">
                <c:v>35297</c:v>
              </c:pt>
              <c:pt idx="6483">
                <c:v>35296</c:v>
              </c:pt>
              <c:pt idx="6484">
                <c:v>35293</c:v>
              </c:pt>
              <c:pt idx="6485">
                <c:v>35292</c:v>
              </c:pt>
              <c:pt idx="6486">
                <c:v>35291</c:v>
              </c:pt>
              <c:pt idx="6487">
                <c:v>35290</c:v>
              </c:pt>
              <c:pt idx="6488">
                <c:v>35289</c:v>
              </c:pt>
              <c:pt idx="6489">
                <c:v>35286</c:v>
              </c:pt>
              <c:pt idx="6490">
                <c:v>35285</c:v>
              </c:pt>
              <c:pt idx="6491">
                <c:v>35284</c:v>
              </c:pt>
              <c:pt idx="6492">
                <c:v>35283</c:v>
              </c:pt>
              <c:pt idx="6493">
                <c:v>35282</c:v>
              </c:pt>
              <c:pt idx="6494">
                <c:v>35279</c:v>
              </c:pt>
              <c:pt idx="6495">
                <c:v>35278</c:v>
              </c:pt>
              <c:pt idx="6496">
                <c:v>35277</c:v>
              </c:pt>
              <c:pt idx="6497">
                <c:v>35276</c:v>
              </c:pt>
              <c:pt idx="6498">
                <c:v>35275</c:v>
              </c:pt>
              <c:pt idx="6499">
                <c:v>35272</c:v>
              </c:pt>
              <c:pt idx="6500">
                <c:v>35271</c:v>
              </c:pt>
              <c:pt idx="6501">
                <c:v>35270</c:v>
              </c:pt>
              <c:pt idx="6502">
                <c:v>35269</c:v>
              </c:pt>
              <c:pt idx="6503">
                <c:v>35268</c:v>
              </c:pt>
              <c:pt idx="6504">
                <c:v>35265</c:v>
              </c:pt>
              <c:pt idx="6505">
                <c:v>35264</c:v>
              </c:pt>
              <c:pt idx="6506">
                <c:v>35263</c:v>
              </c:pt>
              <c:pt idx="6507">
                <c:v>35262</c:v>
              </c:pt>
              <c:pt idx="6508">
                <c:v>35261</c:v>
              </c:pt>
              <c:pt idx="6509">
                <c:v>35258</c:v>
              </c:pt>
              <c:pt idx="6510">
                <c:v>35257</c:v>
              </c:pt>
              <c:pt idx="6511">
                <c:v>35256</c:v>
              </c:pt>
              <c:pt idx="6512">
                <c:v>35255</c:v>
              </c:pt>
              <c:pt idx="6513">
                <c:v>35254</c:v>
              </c:pt>
              <c:pt idx="6514">
                <c:v>35251</c:v>
              </c:pt>
              <c:pt idx="6515">
                <c:v>35250</c:v>
              </c:pt>
              <c:pt idx="6516">
                <c:v>35249</c:v>
              </c:pt>
              <c:pt idx="6517">
                <c:v>35248</c:v>
              </c:pt>
              <c:pt idx="6518">
                <c:v>35247</c:v>
              </c:pt>
              <c:pt idx="6519">
                <c:v>35244</c:v>
              </c:pt>
              <c:pt idx="6520">
                <c:v>35243</c:v>
              </c:pt>
              <c:pt idx="6521">
                <c:v>35242</c:v>
              </c:pt>
              <c:pt idx="6522">
                <c:v>35241</c:v>
              </c:pt>
              <c:pt idx="6523">
                <c:v>35240</c:v>
              </c:pt>
              <c:pt idx="6524">
                <c:v>35237</c:v>
              </c:pt>
              <c:pt idx="6525">
                <c:v>35236</c:v>
              </c:pt>
              <c:pt idx="6526">
                <c:v>35235</c:v>
              </c:pt>
              <c:pt idx="6527">
                <c:v>35234</c:v>
              </c:pt>
              <c:pt idx="6528">
                <c:v>35233</c:v>
              </c:pt>
              <c:pt idx="6529">
                <c:v>35230</c:v>
              </c:pt>
              <c:pt idx="6530">
                <c:v>35229</c:v>
              </c:pt>
              <c:pt idx="6531">
                <c:v>35228</c:v>
              </c:pt>
              <c:pt idx="6532">
                <c:v>35227</c:v>
              </c:pt>
              <c:pt idx="6533">
                <c:v>35226</c:v>
              </c:pt>
              <c:pt idx="6534">
                <c:v>35223</c:v>
              </c:pt>
              <c:pt idx="6535">
                <c:v>35222</c:v>
              </c:pt>
              <c:pt idx="6536">
                <c:v>35221</c:v>
              </c:pt>
              <c:pt idx="6537">
                <c:v>35220</c:v>
              </c:pt>
              <c:pt idx="6538">
                <c:v>35219</c:v>
              </c:pt>
              <c:pt idx="6539">
                <c:v>35216</c:v>
              </c:pt>
              <c:pt idx="6540">
                <c:v>35215</c:v>
              </c:pt>
              <c:pt idx="6541">
                <c:v>35214</c:v>
              </c:pt>
              <c:pt idx="6542">
                <c:v>35213</c:v>
              </c:pt>
              <c:pt idx="6543">
                <c:v>35212</c:v>
              </c:pt>
              <c:pt idx="6544">
                <c:v>35209</c:v>
              </c:pt>
              <c:pt idx="6545">
                <c:v>35208</c:v>
              </c:pt>
              <c:pt idx="6546">
                <c:v>35207</c:v>
              </c:pt>
              <c:pt idx="6547">
                <c:v>35206</c:v>
              </c:pt>
              <c:pt idx="6548">
                <c:v>35205</c:v>
              </c:pt>
              <c:pt idx="6549">
                <c:v>35202</c:v>
              </c:pt>
              <c:pt idx="6550">
                <c:v>35201</c:v>
              </c:pt>
              <c:pt idx="6551">
                <c:v>35200</c:v>
              </c:pt>
              <c:pt idx="6552">
                <c:v>35199</c:v>
              </c:pt>
              <c:pt idx="6553">
                <c:v>35198</c:v>
              </c:pt>
              <c:pt idx="6554">
                <c:v>35195</c:v>
              </c:pt>
              <c:pt idx="6555">
                <c:v>35194</c:v>
              </c:pt>
              <c:pt idx="6556">
                <c:v>35193</c:v>
              </c:pt>
              <c:pt idx="6557">
                <c:v>35192</c:v>
              </c:pt>
              <c:pt idx="6558">
                <c:v>35191</c:v>
              </c:pt>
              <c:pt idx="6559">
                <c:v>35188</c:v>
              </c:pt>
              <c:pt idx="6560">
                <c:v>35187</c:v>
              </c:pt>
              <c:pt idx="6561">
                <c:v>35186</c:v>
              </c:pt>
              <c:pt idx="6562">
                <c:v>35185</c:v>
              </c:pt>
              <c:pt idx="6563">
                <c:v>35184</c:v>
              </c:pt>
              <c:pt idx="6564">
                <c:v>35181</c:v>
              </c:pt>
              <c:pt idx="6565">
                <c:v>35180</c:v>
              </c:pt>
              <c:pt idx="6566">
                <c:v>35179</c:v>
              </c:pt>
              <c:pt idx="6567">
                <c:v>35178</c:v>
              </c:pt>
              <c:pt idx="6568">
                <c:v>35177</c:v>
              </c:pt>
              <c:pt idx="6569">
                <c:v>35174</c:v>
              </c:pt>
              <c:pt idx="6570">
                <c:v>35173</c:v>
              </c:pt>
              <c:pt idx="6571">
                <c:v>35172</c:v>
              </c:pt>
              <c:pt idx="6572">
                <c:v>35171</c:v>
              </c:pt>
              <c:pt idx="6573">
                <c:v>35170</c:v>
              </c:pt>
              <c:pt idx="6574">
                <c:v>35167</c:v>
              </c:pt>
              <c:pt idx="6575">
                <c:v>35166</c:v>
              </c:pt>
              <c:pt idx="6576">
                <c:v>35165</c:v>
              </c:pt>
              <c:pt idx="6577">
                <c:v>35164</c:v>
              </c:pt>
              <c:pt idx="6578">
                <c:v>35163</c:v>
              </c:pt>
              <c:pt idx="6579">
                <c:v>35160</c:v>
              </c:pt>
              <c:pt idx="6580">
                <c:v>35159</c:v>
              </c:pt>
              <c:pt idx="6581">
                <c:v>35158</c:v>
              </c:pt>
              <c:pt idx="6582">
                <c:v>35157</c:v>
              </c:pt>
              <c:pt idx="6583">
                <c:v>35156</c:v>
              </c:pt>
              <c:pt idx="6584">
                <c:v>35153</c:v>
              </c:pt>
              <c:pt idx="6585">
                <c:v>35152</c:v>
              </c:pt>
              <c:pt idx="6586">
                <c:v>35151</c:v>
              </c:pt>
              <c:pt idx="6587">
                <c:v>35150</c:v>
              </c:pt>
              <c:pt idx="6588">
                <c:v>35149</c:v>
              </c:pt>
              <c:pt idx="6589">
                <c:v>35146</c:v>
              </c:pt>
              <c:pt idx="6590">
                <c:v>35145</c:v>
              </c:pt>
              <c:pt idx="6591">
                <c:v>35144</c:v>
              </c:pt>
              <c:pt idx="6592">
                <c:v>35143</c:v>
              </c:pt>
              <c:pt idx="6593">
                <c:v>35142</c:v>
              </c:pt>
              <c:pt idx="6594">
                <c:v>35139</c:v>
              </c:pt>
              <c:pt idx="6595">
                <c:v>35138</c:v>
              </c:pt>
              <c:pt idx="6596">
                <c:v>35137</c:v>
              </c:pt>
              <c:pt idx="6597">
                <c:v>35136</c:v>
              </c:pt>
              <c:pt idx="6598">
                <c:v>35135</c:v>
              </c:pt>
              <c:pt idx="6599">
                <c:v>35132</c:v>
              </c:pt>
              <c:pt idx="6600">
                <c:v>35131</c:v>
              </c:pt>
              <c:pt idx="6601">
                <c:v>35130</c:v>
              </c:pt>
              <c:pt idx="6602">
                <c:v>35129</c:v>
              </c:pt>
              <c:pt idx="6603">
                <c:v>35128</c:v>
              </c:pt>
              <c:pt idx="6604">
                <c:v>35125</c:v>
              </c:pt>
              <c:pt idx="6605">
                <c:v>35124</c:v>
              </c:pt>
              <c:pt idx="6606">
                <c:v>35123</c:v>
              </c:pt>
              <c:pt idx="6607">
                <c:v>35122</c:v>
              </c:pt>
              <c:pt idx="6608">
                <c:v>35121</c:v>
              </c:pt>
              <c:pt idx="6609">
                <c:v>35118</c:v>
              </c:pt>
              <c:pt idx="6610">
                <c:v>35117</c:v>
              </c:pt>
              <c:pt idx="6611">
                <c:v>35116</c:v>
              </c:pt>
              <c:pt idx="6612">
                <c:v>35115</c:v>
              </c:pt>
              <c:pt idx="6613">
                <c:v>35114</c:v>
              </c:pt>
              <c:pt idx="6614">
                <c:v>35111</c:v>
              </c:pt>
              <c:pt idx="6615">
                <c:v>35110</c:v>
              </c:pt>
              <c:pt idx="6616">
                <c:v>35109</c:v>
              </c:pt>
              <c:pt idx="6617">
                <c:v>35108</c:v>
              </c:pt>
              <c:pt idx="6618">
                <c:v>35107</c:v>
              </c:pt>
              <c:pt idx="6619">
                <c:v>35104</c:v>
              </c:pt>
              <c:pt idx="6620">
                <c:v>35103</c:v>
              </c:pt>
              <c:pt idx="6621">
                <c:v>35102</c:v>
              </c:pt>
              <c:pt idx="6622">
                <c:v>35101</c:v>
              </c:pt>
              <c:pt idx="6623">
                <c:v>35100</c:v>
              </c:pt>
              <c:pt idx="6624">
                <c:v>35097</c:v>
              </c:pt>
              <c:pt idx="6625">
                <c:v>35096</c:v>
              </c:pt>
              <c:pt idx="6626">
                <c:v>35095</c:v>
              </c:pt>
              <c:pt idx="6627">
                <c:v>35094</c:v>
              </c:pt>
              <c:pt idx="6628">
                <c:v>35093</c:v>
              </c:pt>
              <c:pt idx="6629">
                <c:v>35090</c:v>
              </c:pt>
              <c:pt idx="6630">
                <c:v>35089</c:v>
              </c:pt>
              <c:pt idx="6631">
                <c:v>35088</c:v>
              </c:pt>
              <c:pt idx="6632">
                <c:v>35087</c:v>
              </c:pt>
              <c:pt idx="6633">
                <c:v>35086</c:v>
              </c:pt>
              <c:pt idx="6634">
                <c:v>35083</c:v>
              </c:pt>
              <c:pt idx="6635">
                <c:v>35082</c:v>
              </c:pt>
              <c:pt idx="6636">
                <c:v>35081</c:v>
              </c:pt>
              <c:pt idx="6637">
                <c:v>35080</c:v>
              </c:pt>
              <c:pt idx="6638">
                <c:v>35079</c:v>
              </c:pt>
              <c:pt idx="6639">
                <c:v>35076</c:v>
              </c:pt>
              <c:pt idx="6640">
                <c:v>35075</c:v>
              </c:pt>
              <c:pt idx="6641">
                <c:v>35074</c:v>
              </c:pt>
              <c:pt idx="6642">
                <c:v>35073</c:v>
              </c:pt>
              <c:pt idx="6643">
                <c:v>35072</c:v>
              </c:pt>
              <c:pt idx="6644">
                <c:v>35069</c:v>
              </c:pt>
              <c:pt idx="6645">
                <c:v>35068</c:v>
              </c:pt>
              <c:pt idx="6646">
                <c:v>35067</c:v>
              </c:pt>
              <c:pt idx="6647">
                <c:v>35066</c:v>
              </c:pt>
              <c:pt idx="6648">
                <c:v>35065</c:v>
              </c:pt>
              <c:pt idx="6649">
                <c:v>35062</c:v>
              </c:pt>
              <c:pt idx="6650">
                <c:v>35061</c:v>
              </c:pt>
              <c:pt idx="6651">
                <c:v>35060</c:v>
              </c:pt>
              <c:pt idx="6652">
                <c:v>35059</c:v>
              </c:pt>
              <c:pt idx="6653">
                <c:v>35058</c:v>
              </c:pt>
              <c:pt idx="6654">
                <c:v>35055</c:v>
              </c:pt>
              <c:pt idx="6655">
                <c:v>35054</c:v>
              </c:pt>
              <c:pt idx="6656">
                <c:v>35053</c:v>
              </c:pt>
              <c:pt idx="6657">
                <c:v>35052</c:v>
              </c:pt>
              <c:pt idx="6658">
                <c:v>35051</c:v>
              </c:pt>
              <c:pt idx="6659">
                <c:v>35048</c:v>
              </c:pt>
              <c:pt idx="6660">
                <c:v>35047</c:v>
              </c:pt>
              <c:pt idx="6661">
                <c:v>35046</c:v>
              </c:pt>
              <c:pt idx="6662">
                <c:v>35045</c:v>
              </c:pt>
              <c:pt idx="6663">
                <c:v>35044</c:v>
              </c:pt>
              <c:pt idx="6664">
                <c:v>35041</c:v>
              </c:pt>
              <c:pt idx="6665">
                <c:v>35040</c:v>
              </c:pt>
              <c:pt idx="6666">
                <c:v>35039</c:v>
              </c:pt>
              <c:pt idx="6667">
                <c:v>35038</c:v>
              </c:pt>
              <c:pt idx="6668">
                <c:v>35037</c:v>
              </c:pt>
              <c:pt idx="6669">
                <c:v>35034</c:v>
              </c:pt>
              <c:pt idx="6670">
                <c:v>35033</c:v>
              </c:pt>
              <c:pt idx="6671">
                <c:v>35032</c:v>
              </c:pt>
              <c:pt idx="6672">
                <c:v>35031</c:v>
              </c:pt>
              <c:pt idx="6673">
                <c:v>35030</c:v>
              </c:pt>
              <c:pt idx="6674">
                <c:v>35027</c:v>
              </c:pt>
              <c:pt idx="6675">
                <c:v>35026</c:v>
              </c:pt>
              <c:pt idx="6676">
                <c:v>35025</c:v>
              </c:pt>
              <c:pt idx="6677">
                <c:v>35024</c:v>
              </c:pt>
              <c:pt idx="6678">
                <c:v>35023</c:v>
              </c:pt>
              <c:pt idx="6679">
                <c:v>35020</c:v>
              </c:pt>
              <c:pt idx="6680">
                <c:v>35019</c:v>
              </c:pt>
              <c:pt idx="6681">
                <c:v>35018</c:v>
              </c:pt>
              <c:pt idx="6682">
                <c:v>35017</c:v>
              </c:pt>
              <c:pt idx="6683">
                <c:v>35016</c:v>
              </c:pt>
              <c:pt idx="6684">
                <c:v>35013</c:v>
              </c:pt>
              <c:pt idx="6685">
                <c:v>35012</c:v>
              </c:pt>
              <c:pt idx="6686">
                <c:v>35011</c:v>
              </c:pt>
              <c:pt idx="6687">
                <c:v>35010</c:v>
              </c:pt>
              <c:pt idx="6688">
                <c:v>35009</c:v>
              </c:pt>
              <c:pt idx="6689">
                <c:v>35006</c:v>
              </c:pt>
              <c:pt idx="6690">
                <c:v>35005</c:v>
              </c:pt>
              <c:pt idx="6691">
                <c:v>35004</c:v>
              </c:pt>
              <c:pt idx="6692">
                <c:v>35003</c:v>
              </c:pt>
              <c:pt idx="6693">
                <c:v>35002</c:v>
              </c:pt>
              <c:pt idx="6694">
                <c:v>34999</c:v>
              </c:pt>
              <c:pt idx="6695">
                <c:v>34998</c:v>
              </c:pt>
              <c:pt idx="6696">
                <c:v>34997</c:v>
              </c:pt>
              <c:pt idx="6697">
                <c:v>34996</c:v>
              </c:pt>
              <c:pt idx="6698">
                <c:v>34995</c:v>
              </c:pt>
              <c:pt idx="6699">
                <c:v>34992</c:v>
              </c:pt>
              <c:pt idx="6700">
                <c:v>34991</c:v>
              </c:pt>
              <c:pt idx="6701">
                <c:v>34990</c:v>
              </c:pt>
              <c:pt idx="6702">
                <c:v>34989</c:v>
              </c:pt>
              <c:pt idx="6703">
                <c:v>34988</c:v>
              </c:pt>
              <c:pt idx="6704">
                <c:v>34985</c:v>
              </c:pt>
              <c:pt idx="6705">
                <c:v>34984</c:v>
              </c:pt>
              <c:pt idx="6706">
                <c:v>34983</c:v>
              </c:pt>
              <c:pt idx="6707">
                <c:v>34982</c:v>
              </c:pt>
              <c:pt idx="6708">
                <c:v>34981</c:v>
              </c:pt>
              <c:pt idx="6709">
                <c:v>34978</c:v>
              </c:pt>
              <c:pt idx="6710">
                <c:v>34977</c:v>
              </c:pt>
              <c:pt idx="6711">
                <c:v>34976</c:v>
              </c:pt>
              <c:pt idx="6712">
                <c:v>34975</c:v>
              </c:pt>
              <c:pt idx="6713">
                <c:v>34974</c:v>
              </c:pt>
              <c:pt idx="6714">
                <c:v>34971</c:v>
              </c:pt>
              <c:pt idx="6715">
                <c:v>34970</c:v>
              </c:pt>
              <c:pt idx="6716">
                <c:v>34969</c:v>
              </c:pt>
              <c:pt idx="6717">
                <c:v>34968</c:v>
              </c:pt>
              <c:pt idx="6718">
                <c:v>34967</c:v>
              </c:pt>
              <c:pt idx="6719">
                <c:v>34964</c:v>
              </c:pt>
              <c:pt idx="6720">
                <c:v>34963</c:v>
              </c:pt>
              <c:pt idx="6721">
                <c:v>34962</c:v>
              </c:pt>
              <c:pt idx="6722">
                <c:v>34961</c:v>
              </c:pt>
              <c:pt idx="6723">
                <c:v>34960</c:v>
              </c:pt>
              <c:pt idx="6724">
                <c:v>34957</c:v>
              </c:pt>
              <c:pt idx="6725">
                <c:v>34956</c:v>
              </c:pt>
              <c:pt idx="6726">
                <c:v>34955</c:v>
              </c:pt>
              <c:pt idx="6727">
                <c:v>34954</c:v>
              </c:pt>
              <c:pt idx="6728">
                <c:v>34953</c:v>
              </c:pt>
              <c:pt idx="6729">
                <c:v>34950</c:v>
              </c:pt>
              <c:pt idx="6730">
                <c:v>34949</c:v>
              </c:pt>
              <c:pt idx="6731">
                <c:v>34948</c:v>
              </c:pt>
              <c:pt idx="6732">
                <c:v>34947</c:v>
              </c:pt>
              <c:pt idx="6733">
                <c:v>34946</c:v>
              </c:pt>
              <c:pt idx="6734">
                <c:v>34943</c:v>
              </c:pt>
              <c:pt idx="6735">
                <c:v>34942</c:v>
              </c:pt>
              <c:pt idx="6736">
                <c:v>34941</c:v>
              </c:pt>
              <c:pt idx="6737">
                <c:v>34940</c:v>
              </c:pt>
              <c:pt idx="6738">
                <c:v>34939</c:v>
              </c:pt>
              <c:pt idx="6739">
                <c:v>34936</c:v>
              </c:pt>
              <c:pt idx="6740">
                <c:v>34935</c:v>
              </c:pt>
              <c:pt idx="6741">
                <c:v>34934</c:v>
              </c:pt>
              <c:pt idx="6742">
                <c:v>34933</c:v>
              </c:pt>
              <c:pt idx="6743">
                <c:v>34932</c:v>
              </c:pt>
              <c:pt idx="6744">
                <c:v>34929</c:v>
              </c:pt>
              <c:pt idx="6745">
                <c:v>34928</c:v>
              </c:pt>
              <c:pt idx="6746">
                <c:v>34927</c:v>
              </c:pt>
              <c:pt idx="6747">
                <c:v>34926</c:v>
              </c:pt>
              <c:pt idx="6748">
                <c:v>34925</c:v>
              </c:pt>
              <c:pt idx="6749">
                <c:v>34922</c:v>
              </c:pt>
              <c:pt idx="6750">
                <c:v>34921</c:v>
              </c:pt>
              <c:pt idx="6751">
                <c:v>34920</c:v>
              </c:pt>
              <c:pt idx="6752">
                <c:v>34919</c:v>
              </c:pt>
              <c:pt idx="6753">
                <c:v>34918</c:v>
              </c:pt>
              <c:pt idx="6754">
                <c:v>34915</c:v>
              </c:pt>
              <c:pt idx="6755">
                <c:v>34914</c:v>
              </c:pt>
              <c:pt idx="6756">
                <c:v>34913</c:v>
              </c:pt>
              <c:pt idx="6757">
                <c:v>34912</c:v>
              </c:pt>
              <c:pt idx="6758">
                <c:v>34911</c:v>
              </c:pt>
              <c:pt idx="6759">
                <c:v>34908</c:v>
              </c:pt>
              <c:pt idx="6760">
                <c:v>34907</c:v>
              </c:pt>
              <c:pt idx="6761">
                <c:v>34906</c:v>
              </c:pt>
              <c:pt idx="6762">
                <c:v>34905</c:v>
              </c:pt>
              <c:pt idx="6763">
                <c:v>34904</c:v>
              </c:pt>
              <c:pt idx="6764">
                <c:v>34901</c:v>
              </c:pt>
              <c:pt idx="6765">
                <c:v>34900</c:v>
              </c:pt>
              <c:pt idx="6766">
                <c:v>34899</c:v>
              </c:pt>
              <c:pt idx="6767">
                <c:v>34898</c:v>
              </c:pt>
              <c:pt idx="6768">
                <c:v>34897</c:v>
              </c:pt>
              <c:pt idx="6769">
                <c:v>34894</c:v>
              </c:pt>
              <c:pt idx="6770">
                <c:v>34893</c:v>
              </c:pt>
              <c:pt idx="6771">
                <c:v>34892</c:v>
              </c:pt>
              <c:pt idx="6772">
                <c:v>34891</c:v>
              </c:pt>
              <c:pt idx="6773">
                <c:v>34890</c:v>
              </c:pt>
              <c:pt idx="6774">
                <c:v>34887</c:v>
              </c:pt>
              <c:pt idx="6775">
                <c:v>34886</c:v>
              </c:pt>
              <c:pt idx="6776">
                <c:v>34885</c:v>
              </c:pt>
              <c:pt idx="6777">
                <c:v>34884</c:v>
              </c:pt>
              <c:pt idx="6778">
                <c:v>34883</c:v>
              </c:pt>
              <c:pt idx="6779">
                <c:v>34880</c:v>
              </c:pt>
              <c:pt idx="6780">
                <c:v>34879</c:v>
              </c:pt>
              <c:pt idx="6781">
                <c:v>34878</c:v>
              </c:pt>
              <c:pt idx="6782">
                <c:v>34877</c:v>
              </c:pt>
              <c:pt idx="6783">
                <c:v>34876</c:v>
              </c:pt>
              <c:pt idx="6784">
                <c:v>34873</c:v>
              </c:pt>
              <c:pt idx="6785">
                <c:v>34872</c:v>
              </c:pt>
              <c:pt idx="6786">
                <c:v>34871</c:v>
              </c:pt>
              <c:pt idx="6787">
                <c:v>34870</c:v>
              </c:pt>
              <c:pt idx="6788">
                <c:v>34869</c:v>
              </c:pt>
              <c:pt idx="6789">
                <c:v>34866</c:v>
              </c:pt>
              <c:pt idx="6790">
                <c:v>34865</c:v>
              </c:pt>
              <c:pt idx="6791">
                <c:v>34864</c:v>
              </c:pt>
              <c:pt idx="6792">
                <c:v>34863</c:v>
              </c:pt>
              <c:pt idx="6793">
                <c:v>34862</c:v>
              </c:pt>
              <c:pt idx="6794">
                <c:v>34859</c:v>
              </c:pt>
              <c:pt idx="6795">
                <c:v>34858</c:v>
              </c:pt>
              <c:pt idx="6796">
                <c:v>34857</c:v>
              </c:pt>
              <c:pt idx="6797">
                <c:v>34856</c:v>
              </c:pt>
              <c:pt idx="6798">
                <c:v>34855</c:v>
              </c:pt>
              <c:pt idx="6799">
                <c:v>34852</c:v>
              </c:pt>
              <c:pt idx="6800">
                <c:v>34851</c:v>
              </c:pt>
              <c:pt idx="6801">
                <c:v>34850</c:v>
              </c:pt>
              <c:pt idx="6802">
                <c:v>34849</c:v>
              </c:pt>
              <c:pt idx="6803">
                <c:v>34848</c:v>
              </c:pt>
              <c:pt idx="6804">
                <c:v>34845</c:v>
              </c:pt>
              <c:pt idx="6805">
                <c:v>34844</c:v>
              </c:pt>
              <c:pt idx="6806">
                <c:v>34843</c:v>
              </c:pt>
              <c:pt idx="6807">
                <c:v>34842</c:v>
              </c:pt>
              <c:pt idx="6808">
                <c:v>34841</c:v>
              </c:pt>
              <c:pt idx="6809">
                <c:v>34838</c:v>
              </c:pt>
              <c:pt idx="6810">
                <c:v>34837</c:v>
              </c:pt>
              <c:pt idx="6811">
                <c:v>34836</c:v>
              </c:pt>
              <c:pt idx="6812">
                <c:v>34835</c:v>
              </c:pt>
              <c:pt idx="6813">
                <c:v>34834</c:v>
              </c:pt>
              <c:pt idx="6814">
                <c:v>34831</c:v>
              </c:pt>
              <c:pt idx="6815">
                <c:v>34830</c:v>
              </c:pt>
              <c:pt idx="6816">
                <c:v>34829</c:v>
              </c:pt>
              <c:pt idx="6817">
                <c:v>34828</c:v>
              </c:pt>
              <c:pt idx="6818">
                <c:v>34827</c:v>
              </c:pt>
              <c:pt idx="6819">
                <c:v>34824</c:v>
              </c:pt>
              <c:pt idx="6820">
                <c:v>34823</c:v>
              </c:pt>
              <c:pt idx="6821">
                <c:v>34822</c:v>
              </c:pt>
              <c:pt idx="6822">
                <c:v>34821</c:v>
              </c:pt>
              <c:pt idx="6823">
                <c:v>34820</c:v>
              </c:pt>
              <c:pt idx="6824">
                <c:v>34817</c:v>
              </c:pt>
              <c:pt idx="6825">
                <c:v>34816</c:v>
              </c:pt>
              <c:pt idx="6826">
                <c:v>34815</c:v>
              </c:pt>
              <c:pt idx="6827">
                <c:v>34814</c:v>
              </c:pt>
              <c:pt idx="6828">
                <c:v>34813</c:v>
              </c:pt>
              <c:pt idx="6829">
                <c:v>34810</c:v>
              </c:pt>
              <c:pt idx="6830">
                <c:v>34809</c:v>
              </c:pt>
              <c:pt idx="6831">
                <c:v>34808</c:v>
              </c:pt>
              <c:pt idx="6832">
                <c:v>34807</c:v>
              </c:pt>
              <c:pt idx="6833">
                <c:v>34806</c:v>
              </c:pt>
              <c:pt idx="6834">
                <c:v>34803</c:v>
              </c:pt>
              <c:pt idx="6835">
                <c:v>34802</c:v>
              </c:pt>
              <c:pt idx="6836">
                <c:v>34801</c:v>
              </c:pt>
              <c:pt idx="6837">
                <c:v>34800</c:v>
              </c:pt>
              <c:pt idx="6838">
                <c:v>34799</c:v>
              </c:pt>
              <c:pt idx="6839">
                <c:v>34796</c:v>
              </c:pt>
              <c:pt idx="6840">
                <c:v>34795</c:v>
              </c:pt>
              <c:pt idx="6841">
                <c:v>34794</c:v>
              </c:pt>
              <c:pt idx="6842">
                <c:v>34793</c:v>
              </c:pt>
              <c:pt idx="6843">
                <c:v>34792</c:v>
              </c:pt>
              <c:pt idx="6844">
                <c:v>34789</c:v>
              </c:pt>
              <c:pt idx="6845">
                <c:v>34788</c:v>
              </c:pt>
              <c:pt idx="6846">
                <c:v>34787</c:v>
              </c:pt>
              <c:pt idx="6847">
                <c:v>34786</c:v>
              </c:pt>
              <c:pt idx="6848">
                <c:v>34785</c:v>
              </c:pt>
              <c:pt idx="6849">
                <c:v>34782</c:v>
              </c:pt>
              <c:pt idx="6850">
                <c:v>34781</c:v>
              </c:pt>
              <c:pt idx="6851">
                <c:v>34780</c:v>
              </c:pt>
              <c:pt idx="6852">
                <c:v>34779</c:v>
              </c:pt>
              <c:pt idx="6853">
                <c:v>34778</c:v>
              </c:pt>
              <c:pt idx="6854">
                <c:v>34775</c:v>
              </c:pt>
              <c:pt idx="6855">
                <c:v>34774</c:v>
              </c:pt>
              <c:pt idx="6856">
                <c:v>34773</c:v>
              </c:pt>
              <c:pt idx="6857">
                <c:v>34772</c:v>
              </c:pt>
              <c:pt idx="6858">
                <c:v>34771</c:v>
              </c:pt>
              <c:pt idx="6859">
                <c:v>34768</c:v>
              </c:pt>
              <c:pt idx="6860">
                <c:v>34767</c:v>
              </c:pt>
              <c:pt idx="6861">
                <c:v>34766</c:v>
              </c:pt>
              <c:pt idx="6862">
                <c:v>34765</c:v>
              </c:pt>
              <c:pt idx="6863">
                <c:v>34764</c:v>
              </c:pt>
              <c:pt idx="6864">
                <c:v>34761</c:v>
              </c:pt>
              <c:pt idx="6865">
                <c:v>34760</c:v>
              </c:pt>
              <c:pt idx="6866">
                <c:v>34759</c:v>
              </c:pt>
              <c:pt idx="6867">
                <c:v>34758</c:v>
              </c:pt>
              <c:pt idx="6868">
                <c:v>34757</c:v>
              </c:pt>
              <c:pt idx="6869">
                <c:v>34754</c:v>
              </c:pt>
              <c:pt idx="6870">
                <c:v>34753</c:v>
              </c:pt>
              <c:pt idx="6871">
                <c:v>34752</c:v>
              </c:pt>
              <c:pt idx="6872">
                <c:v>34751</c:v>
              </c:pt>
              <c:pt idx="6873">
                <c:v>34750</c:v>
              </c:pt>
              <c:pt idx="6874">
                <c:v>34747</c:v>
              </c:pt>
              <c:pt idx="6875">
                <c:v>34746</c:v>
              </c:pt>
              <c:pt idx="6876">
                <c:v>34745</c:v>
              </c:pt>
              <c:pt idx="6877">
                <c:v>34744</c:v>
              </c:pt>
              <c:pt idx="6878">
                <c:v>34743</c:v>
              </c:pt>
              <c:pt idx="6879">
                <c:v>34740</c:v>
              </c:pt>
              <c:pt idx="6880">
                <c:v>34739</c:v>
              </c:pt>
              <c:pt idx="6881">
                <c:v>34738</c:v>
              </c:pt>
              <c:pt idx="6882">
                <c:v>34737</c:v>
              </c:pt>
              <c:pt idx="6883">
                <c:v>34736</c:v>
              </c:pt>
              <c:pt idx="6884">
                <c:v>34733</c:v>
              </c:pt>
              <c:pt idx="6885">
                <c:v>34732</c:v>
              </c:pt>
              <c:pt idx="6886">
                <c:v>34731</c:v>
              </c:pt>
              <c:pt idx="6887">
                <c:v>34730</c:v>
              </c:pt>
              <c:pt idx="6888">
                <c:v>34729</c:v>
              </c:pt>
              <c:pt idx="6889">
                <c:v>34726</c:v>
              </c:pt>
              <c:pt idx="6890">
                <c:v>34725</c:v>
              </c:pt>
              <c:pt idx="6891">
                <c:v>34724</c:v>
              </c:pt>
              <c:pt idx="6892">
                <c:v>34723</c:v>
              </c:pt>
              <c:pt idx="6893">
                <c:v>34722</c:v>
              </c:pt>
              <c:pt idx="6894">
                <c:v>34719</c:v>
              </c:pt>
              <c:pt idx="6895">
                <c:v>34718</c:v>
              </c:pt>
              <c:pt idx="6896">
                <c:v>34717</c:v>
              </c:pt>
              <c:pt idx="6897">
                <c:v>34716</c:v>
              </c:pt>
              <c:pt idx="6898">
                <c:v>34715</c:v>
              </c:pt>
              <c:pt idx="6899">
                <c:v>34712</c:v>
              </c:pt>
              <c:pt idx="6900">
                <c:v>34711</c:v>
              </c:pt>
              <c:pt idx="6901">
                <c:v>34710</c:v>
              </c:pt>
              <c:pt idx="6902">
                <c:v>34709</c:v>
              </c:pt>
              <c:pt idx="6903">
                <c:v>34708</c:v>
              </c:pt>
              <c:pt idx="6904">
                <c:v>34705</c:v>
              </c:pt>
              <c:pt idx="6905">
                <c:v>34704</c:v>
              </c:pt>
              <c:pt idx="6906">
                <c:v>34703</c:v>
              </c:pt>
              <c:pt idx="6907">
                <c:v>34702</c:v>
              </c:pt>
              <c:pt idx="6908">
                <c:v>34701</c:v>
              </c:pt>
              <c:pt idx="6909">
                <c:v>34698</c:v>
              </c:pt>
              <c:pt idx="6910">
                <c:v>34697</c:v>
              </c:pt>
              <c:pt idx="6911">
                <c:v>34696</c:v>
              </c:pt>
              <c:pt idx="6912">
                <c:v>34695</c:v>
              </c:pt>
              <c:pt idx="6913">
                <c:v>34694</c:v>
              </c:pt>
              <c:pt idx="6914">
                <c:v>34691</c:v>
              </c:pt>
              <c:pt idx="6915">
                <c:v>34690</c:v>
              </c:pt>
              <c:pt idx="6916">
                <c:v>34689</c:v>
              </c:pt>
              <c:pt idx="6917">
                <c:v>34688</c:v>
              </c:pt>
              <c:pt idx="6918">
                <c:v>34687</c:v>
              </c:pt>
              <c:pt idx="6919">
                <c:v>34684</c:v>
              </c:pt>
              <c:pt idx="6920">
                <c:v>34683</c:v>
              </c:pt>
              <c:pt idx="6921">
                <c:v>34682</c:v>
              </c:pt>
              <c:pt idx="6922">
                <c:v>34681</c:v>
              </c:pt>
              <c:pt idx="6923">
                <c:v>34680</c:v>
              </c:pt>
              <c:pt idx="6924">
                <c:v>34677</c:v>
              </c:pt>
              <c:pt idx="6925">
                <c:v>34676</c:v>
              </c:pt>
              <c:pt idx="6926">
                <c:v>34675</c:v>
              </c:pt>
              <c:pt idx="6927">
                <c:v>34674</c:v>
              </c:pt>
              <c:pt idx="6928">
                <c:v>34673</c:v>
              </c:pt>
              <c:pt idx="6929">
                <c:v>34670</c:v>
              </c:pt>
              <c:pt idx="6930">
                <c:v>34669</c:v>
              </c:pt>
              <c:pt idx="6931">
                <c:v>34668</c:v>
              </c:pt>
              <c:pt idx="6932">
                <c:v>34667</c:v>
              </c:pt>
              <c:pt idx="6933">
                <c:v>34666</c:v>
              </c:pt>
              <c:pt idx="6934">
                <c:v>34663</c:v>
              </c:pt>
              <c:pt idx="6935">
                <c:v>34662</c:v>
              </c:pt>
              <c:pt idx="6936">
                <c:v>34661</c:v>
              </c:pt>
              <c:pt idx="6937">
                <c:v>34660</c:v>
              </c:pt>
              <c:pt idx="6938">
                <c:v>34659</c:v>
              </c:pt>
              <c:pt idx="6939">
                <c:v>34656</c:v>
              </c:pt>
              <c:pt idx="6940">
                <c:v>34655</c:v>
              </c:pt>
              <c:pt idx="6941">
                <c:v>34654</c:v>
              </c:pt>
              <c:pt idx="6942">
                <c:v>34653</c:v>
              </c:pt>
              <c:pt idx="6943">
                <c:v>34652</c:v>
              </c:pt>
              <c:pt idx="6944">
                <c:v>34649</c:v>
              </c:pt>
              <c:pt idx="6945">
                <c:v>34648</c:v>
              </c:pt>
              <c:pt idx="6946">
                <c:v>34647</c:v>
              </c:pt>
              <c:pt idx="6947">
                <c:v>34646</c:v>
              </c:pt>
              <c:pt idx="6948">
                <c:v>34645</c:v>
              </c:pt>
              <c:pt idx="6949">
                <c:v>34642</c:v>
              </c:pt>
              <c:pt idx="6950">
                <c:v>34641</c:v>
              </c:pt>
              <c:pt idx="6951">
                <c:v>34640</c:v>
              </c:pt>
              <c:pt idx="6952">
                <c:v>34639</c:v>
              </c:pt>
              <c:pt idx="6953">
                <c:v>34638</c:v>
              </c:pt>
              <c:pt idx="6954">
                <c:v>34635</c:v>
              </c:pt>
              <c:pt idx="6955">
                <c:v>34634</c:v>
              </c:pt>
              <c:pt idx="6956">
                <c:v>34633</c:v>
              </c:pt>
              <c:pt idx="6957">
                <c:v>34632</c:v>
              </c:pt>
              <c:pt idx="6958">
                <c:v>34631</c:v>
              </c:pt>
              <c:pt idx="6959">
                <c:v>34628</c:v>
              </c:pt>
              <c:pt idx="6960">
                <c:v>34627</c:v>
              </c:pt>
              <c:pt idx="6961">
                <c:v>34626</c:v>
              </c:pt>
              <c:pt idx="6962">
                <c:v>34625</c:v>
              </c:pt>
              <c:pt idx="6963">
                <c:v>34624</c:v>
              </c:pt>
              <c:pt idx="6964">
                <c:v>34621</c:v>
              </c:pt>
              <c:pt idx="6965">
                <c:v>34620</c:v>
              </c:pt>
              <c:pt idx="6966">
                <c:v>34619</c:v>
              </c:pt>
              <c:pt idx="6967">
                <c:v>34618</c:v>
              </c:pt>
              <c:pt idx="6968">
                <c:v>34617</c:v>
              </c:pt>
              <c:pt idx="6969">
                <c:v>34614</c:v>
              </c:pt>
              <c:pt idx="6970">
                <c:v>34613</c:v>
              </c:pt>
              <c:pt idx="6971">
                <c:v>34612</c:v>
              </c:pt>
              <c:pt idx="6972">
                <c:v>34611</c:v>
              </c:pt>
              <c:pt idx="6973">
                <c:v>34610</c:v>
              </c:pt>
              <c:pt idx="6974">
                <c:v>34607</c:v>
              </c:pt>
              <c:pt idx="6975">
                <c:v>34606</c:v>
              </c:pt>
              <c:pt idx="6976">
                <c:v>34605</c:v>
              </c:pt>
              <c:pt idx="6977">
                <c:v>34604</c:v>
              </c:pt>
              <c:pt idx="6978">
                <c:v>34603</c:v>
              </c:pt>
              <c:pt idx="6979">
                <c:v>34600</c:v>
              </c:pt>
              <c:pt idx="6980">
                <c:v>34599</c:v>
              </c:pt>
              <c:pt idx="6981">
                <c:v>34598</c:v>
              </c:pt>
              <c:pt idx="6982">
                <c:v>34597</c:v>
              </c:pt>
              <c:pt idx="6983">
                <c:v>34596</c:v>
              </c:pt>
              <c:pt idx="6984">
                <c:v>34593</c:v>
              </c:pt>
              <c:pt idx="6985">
                <c:v>34592</c:v>
              </c:pt>
              <c:pt idx="6986">
                <c:v>34591</c:v>
              </c:pt>
              <c:pt idx="6987">
                <c:v>34590</c:v>
              </c:pt>
              <c:pt idx="6988">
                <c:v>34589</c:v>
              </c:pt>
              <c:pt idx="6989">
                <c:v>34586</c:v>
              </c:pt>
              <c:pt idx="6990">
                <c:v>34585</c:v>
              </c:pt>
              <c:pt idx="6991">
                <c:v>34584</c:v>
              </c:pt>
              <c:pt idx="6992">
                <c:v>34583</c:v>
              </c:pt>
              <c:pt idx="6993">
                <c:v>34582</c:v>
              </c:pt>
              <c:pt idx="6994">
                <c:v>34579</c:v>
              </c:pt>
              <c:pt idx="6995">
                <c:v>34578</c:v>
              </c:pt>
              <c:pt idx="6996">
                <c:v>34577</c:v>
              </c:pt>
              <c:pt idx="6997">
                <c:v>34576</c:v>
              </c:pt>
              <c:pt idx="6998">
                <c:v>34575</c:v>
              </c:pt>
              <c:pt idx="6999">
                <c:v>34572</c:v>
              </c:pt>
              <c:pt idx="7000">
                <c:v>34571</c:v>
              </c:pt>
              <c:pt idx="7001">
                <c:v>34570</c:v>
              </c:pt>
              <c:pt idx="7002">
                <c:v>34569</c:v>
              </c:pt>
              <c:pt idx="7003">
                <c:v>34568</c:v>
              </c:pt>
              <c:pt idx="7004">
                <c:v>34565</c:v>
              </c:pt>
              <c:pt idx="7005">
                <c:v>34564</c:v>
              </c:pt>
              <c:pt idx="7006">
                <c:v>34563</c:v>
              </c:pt>
              <c:pt idx="7007">
                <c:v>34562</c:v>
              </c:pt>
              <c:pt idx="7008">
                <c:v>34561</c:v>
              </c:pt>
              <c:pt idx="7009">
                <c:v>34558</c:v>
              </c:pt>
              <c:pt idx="7010">
                <c:v>34557</c:v>
              </c:pt>
              <c:pt idx="7011">
                <c:v>34556</c:v>
              </c:pt>
              <c:pt idx="7012">
                <c:v>34555</c:v>
              </c:pt>
              <c:pt idx="7013">
                <c:v>34554</c:v>
              </c:pt>
              <c:pt idx="7014">
                <c:v>34551</c:v>
              </c:pt>
              <c:pt idx="7015">
                <c:v>34550</c:v>
              </c:pt>
              <c:pt idx="7016">
                <c:v>34549</c:v>
              </c:pt>
              <c:pt idx="7017">
                <c:v>34548</c:v>
              </c:pt>
              <c:pt idx="7018">
                <c:v>34547</c:v>
              </c:pt>
              <c:pt idx="7019">
                <c:v>34544</c:v>
              </c:pt>
              <c:pt idx="7020">
                <c:v>34543</c:v>
              </c:pt>
              <c:pt idx="7021">
                <c:v>34542</c:v>
              </c:pt>
              <c:pt idx="7022">
                <c:v>34541</c:v>
              </c:pt>
              <c:pt idx="7023">
                <c:v>34540</c:v>
              </c:pt>
              <c:pt idx="7024">
                <c:v>34537</c:v>
              </c:pt>
              <c:pt idx="7025">
                <c:v>34536</c:v>
              </c:pt>
              <c:pt idx="7026">
                <c:v>34535</c:v>
              </c:pt>
              <c:pt idx="7027">
                <c:v>34534</c:v>
              </c:pt>
              <c:pt idx="7028">
                <c:v>34533</c:v>
              </c:pt>
              <c:pt idx="7029">
                <c:v>34530</c:v>
              </c:pt>
              <c:pt idx="7030">
                <c:v>34529</c:v>
              </c:pt>
              <c:pt idx="7031">
                <c:v>34528</c:v>
              </c:pt>
              <c:pt idx="7032">
                <c:v>34527</c:v>
              </c:pt>
              <c:pt idx="7033">
                <c:v>34526</c:v>
              </c:pt>
              <c:pt idx="7034">
                <c:v>34523</c:v>
              </c:pt>
              <c:pt idx="7035">
                <c:v>34522</c:v>
              </c:pt>
              <c:pt idx="7036">
                <c:v>34521</c:v>
              </c:pt>
              <c:pt idx="7037">
                <c:v>34520</c:v>
              </c:pt>
              <c:pt idx="7038">
                <c:v>34519</c:v>
              </c:pt>
              <c:pt idx="7039">
                <c:v>34516</c:v>
              </c:pt>
              <c:pt idx="7040">
                <c:v>34515</c:v>
              </c:pt>
              <c:pt idx="7041">
                <c:v>34514</c:v>
              </c:pt>
              <c:pt idx="7042">
                <c:v>34513</c:v>
              </c:pt>
              <c:pt idx="7043">
                <c:v>34512</c:v>
              </c:pt>
              <c:pt idx="7044">
                <c:v>34509</c:v>
              </c:pt>
              <c:pt idx="7045">
                <c:v>34508</c:v>
              </c:pt>
              <c:pt idx="7046">
                <c:v>34507</c:v>
              </c:pt>
              <c:pt idx="7047">
                <c:v>34506</c:v>
              </c:pt>
              <c:pt idx="7048">
                <c:v>34505</c:v>
              </c:pt>
              <c:pt idx="7049">
                <c:v>34502</c:v>
              </c:pt>
              <c:pt idx="7050">
                <c:v>34501</c:v>
              </c:pt>
              <c:pt idx="7051">
                <c:v>34500</c:v>
              </c:pt>
              <c:pt idx="7052">
                <c:v>34499</c:v>
              </c:pt>
              <c:pt idx="7053">
                <c:v>34498</c:v>
              </c:pt>
              <c:pt idx="7054">
                <c:v>34495</c:v>
              </c:pt>
              <c:pt idx="7055">
                <c:v>34494</c:v>
              </c:pt>
              <c:pt idx="7056">
                <c:v>34493</c:v>
              </c:pt>
              <c:pt idx="7057">
                <c:v>34492</c:v>
              </c:pt>
              <c:pt idx="7058">
                <c:v>34491</c:v>
              </c:pt>
              <c:pt idx="7059">
                <c:v>34488</c:v>
              </c:pt>
              <c:pt idx="7060">
                <c:v>34487</c:v>
              </c:pt>
              <c:pt idx="7061">
                <c:v>34486</c:v>
              </c:pt>
              <c:pt idx="7062">
                <c:v>34485</c:v>
              </c:pt>
              <c:pt idx="7063">
                <c:v>34484</c:v>
              </c:pt>
              <c:pt idx="7064">
                <c:v>34481</c:v>
              </c:pt>
              <c:pt idx="7065">
                <c:v>34480</c:v>
              </c:pt>
              <c:pt idx="7066">
                <c:v>34479</c:v>
              </c:pt>
              <c:pt idx="7067">
                <c:v>34478</c:v>
              </c:pt>
              <c:pt idx="7068">
                <c:v>34477</c:v>
              </c:pt>
              <c:pt idx="7069">
                <c:v>34474</c:v>
              </c:pt>
              <c:pt idx="7070">
                <c:v>34473</c:v>
              </c:pt>
              <c:pt idx="7071">
                <c:v>34472</c:v>
              </c:pt>
              <c:pt idx="7072">
                <c:v>34471</c:v>
              </c:pt>
              <c:pt idx="7073">
                <c:v>34470</c:v>
              </c:pt>
              <c:pt idx="7074">
                <c:v>34467</c:v>
              </c:pt>
              <c:pt idx="7075">
                <c:v>34466</c:v>
              </c:pt>
              <c:pt idx="7076">
                <c:v>34465</c:v>
              </c:pt>
              <c:pt idx="7077">
                <c:v>34464</c:v>
              </c:pt>
              <c:pt idx="7078">
                <c:v>34463</c:v>
              </c:pt>
              <c:pt idx="7079">
                <c:v>34460</c:v>
              </c:pt>
              <c:pt idx="7080">
                <c:v>34459</c:v>
              </c:pt>
              <c:pt idx="7081">
                <c:v>34458</c:v>
              </c:pt>
              <c:pt idx="7082">
                <c:v>34457</c:v>
              </c:pt>
              <c:pt idx="7083">
                <c:v>34456</c:v>
              </c:pt>
              <c:pt idx="7084">
                <c:v>34453</c:v>
              </c:pt>
              <c:pt idx="7085">
                <c:v>34452</c:v>
              </c:pt>
              <c:pt idx="7086">
                <c:v>34451</c:v>
              </c:pt>
              <c:pt idx="7087">
                <c:v>34450</c:v>
              </c:pt>
              <c:pt idx="7088">
                <c:v>34449</c:v>
              </c:pt>
              <c:pt idx="7089">
                <c:v>34446</c:v>
              </c:pt>
              <c:pt idx="7090">
                <c:v>34445</c:v>
              </c:pt>
              <c:pt idx="7091">
                <c:v>34444</c:v>
              </c:pt>
              <c:pt idx="7092">
                <c:v>34443</c:v>
              </c:pt>
              <c:pt idx="7093">
                <c:v>34442</c:v>
              </c:pt>
              <c:pt idx="7094">
                <c:v>34439</c:v>
              </c:pt>
              <c:pt idx="7095">
                <c:v>34438</c:v>
              </c:pt>
              <c:pt idx="7096">
                <c:v>34437</c:v>
              </c:pt>
              <c:pt idx="7097">
                <c:v>34436</c:v>
              </c:pt>
              <c:pt idx="7098">
                <c:v>34435</c:v>
              </c:pt>
              <c:pt idx="7099">
                <c:v>34432</c:v>
              </c:pt>
              <c:pt idx="7100">
                <c:v>34431</c:v>
              </c:pt>
              <c:pt idx="7101">
                <c:v>34430</c:v>
              </c:pt>
              <c:pt idx="7102">
                <c:v>34429</c:v>
              </c:pt>
              <c:pt idx="7103">
                <c:v>34428</c:v>
              </c:pt>
              <c:pt idx="7104">
                <c:v>34425</c:v>
              </c:pt>
              <c:pt idx="7105">
                <c:v>34424</c:v>
              </c:pt>
              <c:pt idx="7106">
                <c:v>34423</c:v>
              </c:pt>
              <c:pt idx="7107">
                <c:v>34422</c:v>
              </c:pt>
              <c:pt idx="7108">
                <c:v>34421</c:v>
              </c:pt>
              <c:pt idx="7109">
                <c:v>34418</c:v>
              </c:pt>
              <c:pt idx="7110">
                <c:v>34417</c:v>
              </c:pt>
              <c:pt idx="7111">
                <c:v>34416</c:v>
              </c:pt>
              <c:pt idx="7112">
                <c:v>34415</c:v>
              </c:pt>
              <c:pt idx="7113">
                <c:v>34414</c:v>
              </c:pt>
              <c:pt idx="7114">
                <c:v>34411</c:v>
              </c:pt>
              <c:pt idx="7115">
                <c:v>34410</c:v>
              </c:pt>
              <c:pt idx="7116">
                <c:v>34409</c:v>
              </c:pt>
              <c:pt idx="7117">
                <c:v>34408</c:v>
              </c:pt>
              <c:pt idx="7118">
                <c:v>34407</c:v>
              </c:pt>
              <c:pt idx="7119">
                <c:v>34404</c:v>
              </c:pt>
              <c:pt idx="7120">
                <c:v>34403</c:v>
              </c:pt>
              <c:pt idx="7121">
                <c:v>34402</c:v>
              </c:pt>
              <c:pt idx="7122">
                <c:v>34401</c:v>
              </c:pt>
              <c:pt idx="7123">
                <c:v>34400</c:v>
              </c:pt>
              <c:pt idx="7124">
                <c:v>34397</c:v>
              </c:pt>
              <c:pt idx="7125">
                <c:v>34396</c:v>
              </c:pt>
              <c:pt idx="7126">
                <c:v>34395</c:v>
              </c:pt>
              <c:pt idx="7127">
                <c:v>34394</c:v>
              </c:pt>
              <c:pt idx="7128">
                <c:v>34393</c:v>
              </c:pt>
              <c:pt idx="7129">
                <c:v>34390</c:v>
              </c:pt>
              <c:pt idx="7130">
                <c:v>34389</c:v>
              </c:pt>
              <c:pt idx="7131">
                <c:v>34388</c:v>
              </c:pt>
              <c:pt idx="7132">
                <c:v>34387</c:v>
              </c:pt>
              <c:pt idx="7133">
                <c:v>34386</c:v>
              </c:pt>
              <c:pt idx="7134">
                <c:v>34383</c:v>
              </c:pt>
              <c:pt idx="7135">
                <c:v>34382</c:v>
              </c:pt>
              <c:pt idx="7136">
                <c:v>34381</c:v>
              </c:pt>
              <c:pt idx="7137">
                <c:v>34380</c:v>
              </c:pt>
              <c:pt idx="7138">
                <c:v>34379</c:v>
              </c:pt>
              <c:pt idx="7139">
                <c:v>34376</c:v>
              </c:pt>
              <c:pt idx="7140">
                <c:v>34375</c:v>
              </c:pt>
              <c:pt idx="7141">
                <c:v>34374</c:v>
              </c:pt>
              <c:pt idx="7142">
                <c:v>34373</c:v>
              </c:pt>
              <c:pt idx="7143">
                <c:v>34372</c:v>
              </c:pt>
              <c:pt idx="7144">
                <c:v>34369</c:v>
              </c:pt>
              <c:pt idx="7145">
                <c:v>34368</c:v>
              </c:pt>
              <c:pt idx="7146">
                <c:v>34367</c:v>
              </c:pt>
              <c:pt idx="7147">
                <c:v>34366</c:v>
              </c:pt>
              <c:pt idx="7148">
                <c:v>34365</c:v>
              </c:pt>
              <c:pt idx="7149">
                <c:v>34362</c:v>
              </c:pt>
              <c:pt idx="7150">
                <c:v>34361</c:v>
              </c:pt>
              <c:pt idx="7151">
                <c:v>34360</c:v>
              </c:pt>
              <c:pt idx="7152">
                <c:v>34359</c:v>
              </c:pt>
              <c:pt idx="7153">
                <c:v>34358</c:v>
              </c:pt>
              <c:pt idx="7154">
                <c:v>34355</c:v>
              </c:pt>
              <c:pt idx="7155">
                <c:v>34354</c:v>
              </c:pt>
              <c:pt idx="7156">
                <c:v>34353</c:v>
              </c:pt>
              <c:pt idx="7157">
                <c:v>34352</c:v>
              </c:pt>
              <c:pt idx="7158">
                <c:v>34351</c:v>
              </c:pt>
              <c:pt idx="7159">
                <c:v>34348</c:v>
              </c:pt>
              <c:pt idx="7160">
                <c:v>34347</c:v>
              </c:pt>
              <c:pt idx="7161">
                <c:v>34346</c:v>
              </c:pt>
              <c:pt idx="7162">
                <c:v>34345</c:v>
              </c:pt>
              <c:pt idx="7163">
                <c:v>34344</c:v>
              </c:pt>
              <c:pt idx="7164">
                <c:v>34341</c:v>
              </c:pt>
              <c:pt idx="7165">
                <c:v>34340</c:v>
              </c:pt>
              <c:pt idx="7166">
                <c:v>34339</c:v>
              </c:pt>
              <c:pt idx="7167">
                <c:v>34338</c:v>
              </c:pt>
              <c:pt idx="7168">
                <c:v>34337</c:v>
              </c:pt>
              <c:pt idx="7169">
                <c:v>34334</c:v>
              </c:pt>
              <c:pt idx="7170">
                <c:v>34333</c:v>
              </c:pt>
              <c:pt idx="7171">
                <c:v>34332</c:v>
              </c:pt>
              <c:pt idx="7172">
                <c:v>34331</c:v>
              </c:pt>
              <c:pt idx="7173">
                <c:v>34330</c:v>
              </c:pt>
              <c:pt idx="7174">
                <c:v>34327</c:v>
              </c:pt>
              <c:pt idx="7175">
                <c:v>34326</c:v>
              </c:pt>
              <c:pt idx="7176">
                <c:v>34325</c:v>
              </c:pt>
              <c:pt idx="7177">
                <c:v>34324</c:v>
              </c:pt>
              <c:pt idx="7178">
                <c:v>34323</c:v>
              </c:pt>
              <c:pt idx="7179">
                <c:v>34320</c:v>
              </c:pt>
              <c:pt idx="7180">
                <c:v>34319</c:v>
              </c:pt>
              <c:pt idx="7181">
                <c:v>34318</c:v>
              </c:pt>
              <c:pt idx="7182">
                <c:v>34317</c:v>
              </c:pt>
              <c:pt idx="7183">
                <c:v>34316</c:v>
              </c:pt>
              <c:pt idx="7184">
                <c:v>34313</c:v>
              </c:pt>
              <c:pt idx="7185">
                <c:v>34312</c:v>
              </c:pt>
              <c:pt idx="7186">
                <c:v>34311</c:v>
              </c:pt>
              <c:pt idx="7187">
                <c:v>34310</c:v>
              </c:pt>
              <c:pt idx="7188">
                <c:v>34309</c:v>
              </c:pt>
              <c:pt idx="7189">
                <c:v>34306</c:v>
              </c:pt>
              <c:pt idx="7190">
                <c:v>34305</c:v>
              </c:pt>
              <c:pt idx="7191">
                <c:v>34304</c:v>
              </c:pt>
              <c:pt idx="7192">
                <c:v>34303</c:v>
              </c:pt>
              <c:pt idx="7193">
                <c:v>34302</c:v>
              </c:pt>
              <c:pt idx="7194">
                <c:v>34299</c:v>
              </c:pt>
              <c:pt idx="7195">
                <c:v>34298</c:v>
              </c:pt>
              <c:pt idx="7196">
                <c:v>34297</c:v>
              </c:pt>
              <c:pt idx="7197">
                <c:v>34296</c:v>
              </c:pt>
              <c:pt idx="7198">
                <c:v>34295</c:v>
              </c:pt>
              <c:pt idx="7199">
                <c:v>34292</c:v>
              </c:pt>
              <c:pt idx="7200">
                <c:v>34291</c:v>
              </c:pt>
              <c:pt idx="7201">
                <c:v>34290</c:v>
              </c:pt>
              <c:pt idx="7202">
                <c:v>34289</c:v>
              </c:pt>
              <c:pt idx="7203">
                <c:v>34288</c:v>
              </c:pt>
              <c:pt idx="7204">
                <c:v>34285</c:v>
              </c:pt>
              <c:pt idx="7205">
                <c:v>34283</c:v>
              </c:pt>
              <c:pt idx="7206">
                <c:v>34282</c:v>
              </c:pt>
              <c:pt idx="7207">
                <c:v>34281</c:v>
              </c:pt>
              <c:pt idx="7208">
                <c:v>34278</c:v>
              </c:pt>
              <c:pt idx="7209">
                <c:v>34277</c:v>
              </c:pt>
              <c:pt idx="7210">
                <c:v>34276</c:v>
              </c:pt>
              <c:pt idx="7211">
                <c:v>34275</c:v>
              </c:pt>
              <c:pt idx="7212">
                <c:v>34274</c:v>
              </c:pt>
              <c:pt idx="7213">
                <c:v>34271</c:v>
              </c:pt>
              <c:pt idx="7214">
                <c:v>34270</c:v>
              </c:pt>
              <c:pt idx="7215">
                <c:v>34269</c:v>
              </c:pt>
              <c:pt idx="7216">
                <c:v>34268</c:v>
              </c:pt>
              <c:pt idx="7217">
                <c:v>34267</c:v>
              </c:pt>
              <c:pt idx="7218">
                <c:v>34264</c:v>
              </c:pt>
              <c:pt idx="7219">
                <c:v>34263</c:v>
              </c:pt>
              <c:pt idx="7220">
                <c:v>34262</c:v>
              </c:pt>
              <c:pt idx="7221">
                <c:v>34261</c:v>
              </c:pt>
              <c:pt idx="7222">
                <c:v>34260</c:v>
              </c:pt>
              <c:pt idx="7223">
                <c:v>34257</c:v>
              </c:pt>
              <c:pt idx="7224">
                <c:v>34256</c:v>
              </c:pt>
              <c:pt idx="7225">
                <c:v>34255</c:v>
              </c:pt>
              <c:pt idx="7226">
                <c:v>34254</c:v>
              </c:pt>
              <c:pt idx="7227">
                <c:v>34250</c:v>
              </c:pt>
              <c:pt idx="7228">
                <c:v>34249</c:v>
              </c:pt>
              <c:pt idx="7229">
                <c:v>34248</c:v>
              </c:pt>
              <c:pt idx="7230">
                <c:v>34247</c:v>
              </c:pt>
              <c:pt idx="7231">
                <c:v>34246</c:v>
              </c:pt>
              <c:pt idx="7232">
                <c:v>34243</c:v>
              </c:pt>
              <c:pt idx="7233">
                <c:v>34242</c:v>
              </c:pt>
              <c:pt idx="7234">
                <c:v>34241</c:v>
              </c:pt>
              <c:pt idx="7235">
                <c:v>34240</c:v>
              </c:pt>
              <c:pt idx="7236">
                <c:v>34239</c:v>
              </c:pt>
              <c:pt idx="7237">
                <c:v>34236</c:v>
              </c:pt>
              <c:pt idx="7238">
                <c:v>34235</c:v>
              </c:pt>
              <c:pt idx="7239">
                <c:v>34234</c:v>
              </c:pt>
              <c:pt idx="7240">
                <c:v>34233</c:v>
              </c:pt>
              <c:pt idx="7241">
                <c:v>34232</c:v>
              </c:pt>
              <c:pt idx="7242">
                <c:v>34229</c:v>
              </c:pt>
              <c:pt idx="7243">
                <c:v>34228</c:v>
              </c:pt>
              <c:pt idx="7244">
                <c:v>34227</c:v>
              </c:pt>
              <c:pt idx="7245">
                <c:v>34226</c:v>
              </c:pt>
              <c:pt idx="7246">
                <c:v>34225</c:v>
              </c:pt>
              <c:pt idx="7247">
                <c:v>34222</c:v>
              </c:pt>
              <c:pt idx="7248">
                <c:v>34221</c:v>
              </c:pt>
              <c:pt idx="7249">
                <c:v>34220</c:v>
              </c:pt>
              <c:pt idx="7250">
                <c:v>34219</c:v>
              </c:pt>
              <c:pt idx="7251">
                <c:v>34218</c:v>
              </c:pt>
              <c:pt idx="7252">
                <c:v>34215</c:v>
              </c:pt>
              <c:pt idx="7253">
                <c:v>34214</c:v>
              </c:pt>
              <c:pt idx="7254">
                <c:v>34213</c:v>
              </c:pt>
              <c:pt idx="7255">
                <c:v>34212</c:v>
              </c:pt>
              <c:pt idx="7256">
                <c:v>34211</c:v>
              </c:pt>
              <c:pt idx="7257">
                <c:v>34208</c:v>
              </c:pt>
              <c:pt idx="7258">
                <c:v>34207</c:v>
              </c:pt>
              <c:pt idx="7259">
                <c:v>34206</c:v>
              </c:pt>
              <c:pt idx="7260">
                <c:v>34205</c:v>
              </c:pt>
              <c:pt idx="7261">
                <c:v>34204</c:v>
              </c:pt>
              <c:pt idx="7262">
                <c:v>34201</c:v>
              </c:pt>
              <c:pt idx="7263">
                <c:v>34200</c:v>
              </c:pt>
              <c:pt idx="7264">
                <c:v>34199</c:v>
              </c:pt>
              <c:pt idx="7265">
                <c:v>34198</c:v>
              </c:pt>
              <c:pt idx="7266">
                <c:v>34197</c:v>
              </c:pt>
              <c:pt idx="7267">
                <c:v>34194</c:v>
              </c:pt>
              <c:pt idx="7268">
                <c:v>34193</c:v>
              </c:pt>
              <c:pt idx="7269">
                <c:v>34192</c:v>
              </c:pt>
              <c:pt idx="7270">
                <c:v>34191</c:v>
              </c:pt>
              <c:pt idx="7271">
                <c:v>34190</c:v>
              </c:pt>
              <c:pt idx="7272">
                <c:v>34187</c:v>
              </c:pt>
              <c:pt idx="7273">
                <c:v>34186</c:v>
              </c:pt>
              <c:pt idx="7274">
                <c:v>34185</c:v>
              </c:pt>
              <c:pt idx="7275">
                <c:v>34184</c:v>
              </c:pt>
              <c:pt idx="7276">
                <c:v>34183</c:v>
              </c:pt>
              <c:pt idx="7277">
                <c:v>34180</c:v>
              </c:pt>
              <c:pt idx="7278">
                <c:v>34179</c:v>
              </c:pt>
              <c:pt idx="7279">
                <c:v>34178</c:v>
              </c:pt>
              <c:pt idx="7280">
                <c:v>34177</c:v>
              </c:pt>
              <c:pt idx="7281">
                <c:v>34176</c:v>
              </c:pt>
              <c:pt idx="7282">
                <c:v>34173</c:v>
              </c:pt>
              <c:pt idx="7283">
                <c:v>34172</c:v>
              </c:pt>
              <c:pt idx="7284">
                <c:v>34171</c:v>
              </c:pt>
              <c:pt idx="7285">
                <c:v>34170</c:v>
              </c:pt>
              <c:pt idx="7286">
                <c:v>34169</c:v>
              </c:pt>
              <c:pt idx="7287">
                <c:v>34166</c:v>
              </c:pt>
              <c:pt idx="7288">
                <c:v>34165</c:v>
              </c:pt>
              <c:pt idx="7289">
                <c:v>34164</c:v>
              </c:pt>
              <c:pt idx="7290">
                <c:v>34163</c:v>
              </c:pt>
              <c:pt idx="7291">
                <c:v>34162</c:v>
              </c:pt>
              <c:pt idx="7292">
                <c:v>34159</c:v>
              </c:pt>
              <c:pt idx="7293">
                <c:v>34158</c:v>
              </c:pt>
              <c:pt idx="7294">
                <c:v>34157</c:v>
              </c:pt>
              <c:pt idx="7295">
                <c:v>34156</c:v>
              </c:pt>
              <c:pt idx="7296">
                <c:v>34155</c:v>
              </c:pt>
              <c:pt idx="7297">
                <c:v>34152</c:v>
              </c:pt>
              <c:pt idx="7298">
                <c:v>34151</c:v>
              </c:pt>
              <c:pt idx="7299">
                <c:v>34150</c:v>
              </c:pt>
              <c:pt idx="7300">
                <c:v>34149</c:v>
              </c:pt>
              <c:pt idx="7301">
                <c:v>34148</c:v>
              </c:pt>
              <c:pt idx="7302">
                <c:v>34145</c:v>
              </c:pt>
              <c:pt idx="7303">
                <c:v>34144</c:v>
              </c:pt>
              <c:pt idx="7304">
                <c:v>34143</c:v>
              </c:pt>
              <c:pt idx="7305">
                <c:v>34142</c:v>
              </c:pt>
              <c:pt idx="7306">
                <c:v>34141</c:v>
              </c:pt>
              <c:pt idx="7307">
                <c:v>34138</c:v>
              </c:pt>
              <c:pt idx="7308">
                <c:v>34137</c:v>
              </c:pt>
              <c:pt idx="7309">
                <c:v>34136</c:v>
              </c:pt>
              <c:pt idx="7310">
                <c:v>34135</c:v>
              </c:pt>
              <c:pt idx="7311">
                <c:v>34134</c:v>
              </c:pt>
              <c:pt idx="7312">
                <c:v>34131</c:v>
              </c:pt>
              <c:pt idx="7313">
                <c:v>34130</c:v>
              </c:pt>
              <c:pt idx="7314">
                <c:v>34129</c:v>
              </c:pt>
              <c:pt idx="7315">
                <c:v>34128</c:v>
              </c:pt>
              <c:pt idx="7316">
                <c:v>34127</c:v>
              </c:pt>
              <c:pt idx="7317">
                <c:v>34124</c:v>
              </c:pt>
              <c:pt idx="7318">
                <c:v>34123</c:v>
              </c:pt>
              <c:pt idx="7319">
                <c:v>34122</c:v>
              </c:pt>
              <c:pt idx="7320">
                <c:v>34121</c:v>
              </c:pt>
              <c:pt idx="7321">
                <c:v>34120</c:v>
              </c:pt>
              <c:pt idx="7322">
                <c:v>34117</c:v>
              </c:pt>
              <c:pt idx="7323">
                <c:v>34116</c:v>
              </c:pt>
              <c:pt idx="7324">
                <c:v>34115</c:v>
              </c:pt>
              <c:pt idx="7325">
                <c:v>34114</c:v>
              </c:pt>
              <c:pt idx="7326">
                <c:v>34113</c:v>
              </c:pt>
              <c:pt idx="7327">
                <c:v>34110</c:v>
              </c:pt>
              <c:pt idx="7328">
                <c:v>34109</c:v>
              </c:pt>
              <c:pt idx="7329">
                <c:v>34108</c:v>
              </c:pt>
              <c:pt idx="7330">
                <c:v>34107</c:v>
              </c:pt>
              <c:pt idx="7331">
                <c:v>34106</c:v>
              </c:pt>
              <c:pt idx="7332">
                <c:v>34103</c:v>
              </c:pt>
              <c:pt idx="7333">
                <c:v>34102</c:v>
              </c:pt>
              <c:pt idx="7334">
                <c:v>34101</c:v>
              </c:pt>
              <c:pt idx="7335">
                <c:v>34100</c:v>
              </c:pt>
              <c:pt idx="7336">
                <c:v>34099</c:v>
              </c:pt>
              <c:pt idx="7337">
                <c:v>34096</c:v>
              </c:pt>
              <c:pt idx="7338">
                <c:v>34095</c:v>
              </c:pt>
              <c:pt idx="7339">
                <c:v>34094</c:v>
              </c:pt>
              <c:pt idx="7340">
                <c:v>34093</c:v>
              </c:pt>
              <c:pt idx="7341">
                <c:v>34092</c:v>
              </c:pt>
              <c:pt idx="7342">
                <c:v>34089</c:v>
              </c:pt>
              <c:pt idx="7343">
                <c:v>34088</c:v>
              </c:pt>
              <c:pt idx="7344">
                <c:v>34087</c:v>
              </c:pt>
              <c:pt idx="7345">
                <c:v>34086</c:v>
              </c:pt>
              <c:pt idx="7346">
                <c:v>34085</c:v>
              </c:pt>
              <c:pt idx="7347">
                <c:v>34082</c:v>
              </c:pt>
              <c:pt idx="7348">
                <c:v>34081</c:v>
              </c:pt>
              <c:pt idx="7349">
                <c:v>34080</c:v>
              </c:pt>
              <c:pt idx="7350">
                <c:v>34079</c:v>
              </c:pt>
              <c:pt idx="7351">
                <c:v>34078</c:v>
              </c:pt>
              <c:pt idx="7352">
                <c:v>34075</c:v>
              </c:pt>
              <c:pt idx="7353">
                <c:v>34074</c:v>
              </c:pt>
              <c:pt idx="7354">
                <c:v>34073</c:v>
              </c:pt>
              <c:pt idx="7355">
                <c:v>34072</c:v>
              </c:pt>
              <c:pt idx="7356">
                <c:v>34071</c:v>
              </c:pt>
              <c:pt idx="7357">
                <c:v>34068</c:v>
              </c:pt>
              <c:pt idx="7358">
                <c:v>34067</c:v>
              </c:pt>
              <c:pt idx="7359">
                <c:v>34066</c:v>
              </c:pt>
              <c:pt idx="7360">
                <c:v>34065</c:v>
              </c:pt>
              <c:pt idx="7361">
                <c:v>34064</c:v>
              </c:pt>
              <c:pt idx="7362">
                <c:v>34061</c:v>
              </c:pt>
              <c:pt idx="7363">
                <c:v>34060</c:v>
              </c:pt>
              <c:pt idx="7364">
                <c:v>34059</c:v>
              </c:pt>
              <c:pt idx="7365">
                <c:v>34058</c:v>
              </c:pt>
              <c:pt idx="7366">
                <c:v>34057</c:v>
              </c:pt>
              <c:pt idx="7367">
                <c:v>34054</c:v>
              </c:pt>
              <c:pt idx="7368">
                <c:v>34053</c:v>
              </c:pt>
              <c:pt idx="7369">
                <c:v>34052</c:v>
              </c:pt>
              <c:pt idx="7370">
                <c:v>34051</c:v>
              </c:pt>
              <c:pt idx="7371">
                <c:v>34050</c:v>
              </c:pt>
              <c:pt idx="7372">
                <c:v>34047</c:v>
              </c:pt>
              <c:pt idx="7373">
                <c:v>34046</c:v>
              </c:pt>
              <c:pt idx="7374">
                <c:v>34045</c:v>
              </c:pt>
              <c:pt idx="7375">
                <c:v>34044</c:v>
              </c:pt>
              <c:pt idx="7376">
                <c:v>34043</c:v>
              </c:pt>
              <c:pt idx="7377">
                <c:v>34040</c:v>
              </c:pt>
              <c:pt idx="7378">
                <c:v>34039</c:v>
              </c:pt>
              <c:pt idx="7379">
                <c:v>34038</c:v>
              </c:pt>
              <c:pt idx="7380">
                <c:v>34037</c:v>
              </c:pt>
              <c:pt idx="7381">
                <c:v>34036</c:v>
              </c:pt>
              <c:pt idx="7382">
                <c:v>34033</c:v>
              </c:pt>
              <c:pt idx="7383">
                <c:v>34032</c:v>
              </c:pt>
              <c:pt idx="7384">
                <c:v>34031</c:v>
              </c:pt>
              <c:pt idx="7385">
                <c:v>34030</c:v>
              </c:pt>
              <c:pt idx="7386">
                <c:v>34029</c:v>
              </c:pt>
              <c:pt idx="7387">
                <c:v>34026</c:v>
              </c:pt>
              <c:pt idx="7388">
                <c:v>34025</c:v>
              </c:pt>
              <c:pt idx="7389">
                <c:v>34024</c:v>
              </c:pt>
              <c:pt idx="7390">
                <c:v>34023</c:v>
              </c:pt>
              <c:pt idx="7391">
                <c:v>34022</c:v>
              </c:pt>
              <c:pt idx="7392">
                <c:v>34019</c:v>
              </c:pt>
              <c:pt idx="7393">
                <c:v>34018</c:v>
              </c:pt>
              <c:pt idx="7394">
                <c:v>34017</c:v>
              </c:pt>
              <c:pt idx="7395">
                <c:v>34016</c:v>
              </c:pt>
              <c:pt idx="7396">
                <c:v>34015</c:v>
              </c:pt>
              <c:pt idx="7397">
                <c:v>34012</c:v>
              </c:pt>
              <c:pt idx="7398">
                <c:v>34011</c:v>
              </c:pt>
              <c:pt idx="7399">
                <c:v>34010</c:v>
              </c:pt>
              <c:pt idx="7400">
                <c:v>34009</c:v>
              </c:pt>
              <c:pt idx="7401">
                <c:v>34008</c:v>
              </c:pt>
              <c:pt idx="7402">
                <c:v>34005</c:v>
              </c:pt>
              <c:pt idx="7403">
                <c:v>34004</c:v>
              </c:pt>
              <c:pt idx="7404">
                <c:v>34003</c:v>
              </c:pt>
              <c:pt idx="7405">
                <c:v>34002</c:v>
              </c:pt>
              <c:pt idx="7406">
                <c:v>34001</c:v>
              </c:pt>
              <c:pt idx="7407">
                <c:v>33998</c:v>
              </c:pt>
              <c:pt idx="7408">
                <c:v>33997</c:v>
              </c:pt>
              <c:pt idx="7409">
                <c:v>33996</c:v>
              </c:pt>
              <c:pt idx="7410">
                <c:v>33995</c:v>
              </c:pt>
              <c:pt idx="7411">
                <c:v>33994</c:v>
              </c:pt>
              <c:pt idx="7412">
                <c:v>33991</c:v>
              </c:pt>
              <c:pt idx="7413">
                <c:v>33990</c:v>
              </c:pt>
              <c:pt idx="7414">
                <c:v>33989</c:v>
              </c:pt>
              <c:pt idx="7415">
                <c:v>33988</c:v>
              </c:pt>
              <c:pt idx="7416">
                <c:v>33987</c:v>
              </c:pt>
              <c:pt idx="7417">
                <c:v>33984</c:v>
              </c:pt>
              <c:pt idx="7418">
                <c:v>33983</c:v>
              </c:pt>
              <c:pt idx="7419">
                <c:v>33982</c:v>
              </c:pt>
              <c:pt idx="7420">
                <c:v>33981</c:v>
              </c:pt>
              <c:pt idx="7421">
                <c:v>33980</c:v>
              </c:pt>
              <c:pt idx="7422">
                <c:v>33977</c:v>
              </c:pt>
              <c:pt idx="7423">
                <c:v>33976</c:v>
              </c:pt>
              <c:pt idx="7424">
                <c:v>33975</c:v>
              </c:pt>
              <c:pt idx="7425">
                <c:v>33974</c:v>
              </c:pt>
              <c:pt idx="7426">
                <c:v>33973</c:v>
              </c:pt>
              <c:pt idx="7427">
                <c:v>33969</c:v>
              </c:pt>
              <c:pt idx="7428">
                <c:v>33968</c:v>
              </c:pt>
              <c:pt idx="7429">
                <c:v>33967</c:v>
              </c:pt>
              <c:pt idx="7430">
                <c:v>33966</c:v>
              </c:pt>
              <c:pt idx="7431">
                <c:v>33963</c:v>
              </c:pt>
              <c:pt idx="7432">
                <c:v>33962</c:v>
              </c:pt>
              <c:pt idx="7433">
                <c:v>33961</c:v>
              </c:pt>
              <c:pt idx="7434">
                <c:v>33960</c:v>
              </c:pt>
              <c:pt idx="7435">
                <c:v>33959</c:v>
              </c:pt>
              <c:pt idx="7436">
                <c:v>33956</c:v>
              </c:pt>
              <c:pt idx="7437">
                <c:v>33955</c:v>
              </c:pt>
              <c:pt idx="7438">
                <c:v>33954</c:v>
              </c:pt>
              <c:pt idx="7439">
                <c:v>33953</c:v>
              </c:pt>
              <c:pt idx="7440">
                <c:v>33952</c:v>
              </c:pt>
              <c:pt idx="7441">
                <c:v>33949</c:v>
              </c:pt>
              <c:pt idx="7442">
                <c:v>33948</c:v>
              </c:pt>
              <c:pt idx="7443">
                <c:v>33947</c:v>
              </c:pt>
              <c:pt idx="7444">
                <c:v>33946</c:v>
              </c:pt>
              <c:pt idx="7445">
                <c:v>33945</c:v>
              </c:pt>
              <c:pt idx="7446">
                <c:v>33942</c:v>
              </c:pt>
              <c:pt idx="7447">
                <c:v>33941</c:v>
              </c:pt>
              <c:pt idx="7448">
                <c:v>33940</c:v>
              </c:pt>
              <c:pt idx="7449">
                <c:v>33939</c:v>
              </c:pt>
              <c:pt idx="7450">
                <c:v>33938</c:v>
              </c:pt>
              <c:pt idx="7451">
                <c:v>33935</c:v>
              </c:pt>
              <c:pt idx="7452">
                <c:v>33934</c:v>
              </c:pt>
              <c:pt idx="7453">
                <c:v>33933</c:v>
              </c:pt>
              <c:pt idx="7454">
                <c:v>33932</c:v>
              </c:pt>
              <c:pt idx="7455">
                <c:v>33931</c:v>
              </c:pt>
              <c:pt idx="7456">
                <c:v>33928</c:v>
              </c:pt>
              <c:pt idx="7457">
                <c:v>33927</c:v>
              </c:pt>
              <c:pt idx="7458">
                <c:v>33926</c:v>
              </c:pt>
              <c:pt idx="7459">
                <c:v>33925</c:v>
              </c:pt>
              <c:pt idx="7460">
                <c:v>33924</c:v>
              </c:pt>
              <c:pt idx="7461">
                <c:v>33921</c:v>
              </c:pt>
              <c:pt idx="7462">
                <c:v>33920</c:v>
              </c:pt>
              <c:pt idx="7463">
                <c:v>33919</c:v>
              </c:pt>
              <c:pt idx="7464">
                <c:v>33918</c:v>
              </c:pt>
              <c:pt idx="7465">
                <c:v>33917</c:v>
              </c:pt>
              <c:pt idx="7466">
                <c:v>33914</c:v>
              </c:pt>
              <c:pt idx="7467">
                <c:v>33913</c:v>
              </c:pt>
              <c:pt idx="7468">
                <c:v>33912</c:v>
              </c:pt>
              <c:pt idx="7469">
                <c:v>33911</c:v>
              </c:pt>
              <c:pt idx="7470">
                <c:v>33910</c:v>
              </c:pt>
              <c:pt idx="7471">
                <c:v>33907</c:v>
              </c:pt>
              <c:pt idx="7472">
                <c:v>33906</c:v>
              </c:pt>
              <c:pt idx="7473">
                <c:v>33905</c:v>
              </c:pt>
              <c:pt idx="7474">
                <c:v>33904</c:v>
              </c:pt>
              <c:pt idx="7475">
                <c:v>33903</c:v>
              </c:pt>
              <c:pt idx="7476">
                <c:v>33900</c:v>
              </c:pt>
              <c:pt idx="7477">
                <c:v>33899</c:v>
              </c:pt>
              <c:pt idx="7478">
                <c:v>33898</c:v>
              </c:pt>
              <c:pt idx="7479">
                <c:v>33897</c:v>
              </c:pt>
              <c:pt idx="7480">
                <c:v>33896</c:v>
              </c:pt>
              <c:pt idx="7481">
                <c:v>33893</c:v>
              </c:pt>
              <c:pt idx="7482">
                <c:v>33892</c:v>
              </c:pt>
              <c:pt idx="7483">
                <c:v>33891</c:v>
              </c:pt>
              <c:pt idx="7484">
                <c:v>33890</c:v>
              </c:pt>
              <c:pt idx="7485">
                <c:v>33889</c:v>
              </c:pt>
              <c:pt idx="7486">
                <c:v>33886</c:v>
              </c:pt>
              <c:pt idx="7487">
                <c:v>33885</c:v>
              </c:pt>
              <c:pt idx="7488">
                <c:v>33884</c:v>
              </c:pt>
              <c:pt idx="7489">
                <c:v>33883</c:v>
              </c:pt>
              <c:pt idx="7490">
                <c:v>33882</c:v>
              </c:pt>
              <c:pt idx="7491">
                <c:v>33879</c:v>
              </c:pt>
              <c:pt idx="7492">
                <c:v>33878</c:v>
              </c:pt>
              <c:pt idx="7493">
                <c:v>33877</c:v>
              </c:pt>
              <c:pt idx="7494">
                <c:v>33876</c:v>
              </c:pt>
              <c:pt idx="7495">
                <c:v>33875</c:v>
              </c:pt>
              <c:pt idx="7496">
                <c:v>33872</c:v>
              </c:pt>
              <c:pt idx="7497">
                <c:v>33871</c:v>
              </c:pt>
              <c:pt idx="7498">
                <c:v>33870</c:v>
              </c:pt>
              <c:pt idx="7499">
                <c:v>33869</c:v>
              </c:pt>
              <c:pt idx="7500">
                <c:v>33868</c:v>
              </c:pt>
              <c:pt idx="7501">
                <c:v>33865</c:v>
              </c:pt>
              <c:pt idx="7502">
                <c:v>33864</c:v>
              </c:pt>
              <c:pt idx="7503">
                <c:v>33863</c:v>
              </c:pt>
              <c:pt idx="7504">
                <c:v>33862</c:v>
              </c:pt>
              <c:pt idx="7505">
                <c:v>33861</c:v>
              </c:pt>
              <c:pt idx="7506">
                <c:v>33858</c:v>
              </c:pt>
              <c:pt idx="7507">
                <c:v>33857</c:v>
              </c:pt>
              <c:pt idx="7508">
                <c:v>33856</c:v>
              </c:pt>
              <c:pt idx="7509">
                <c:v>33855</c:v>
              </c:pt>
              <c:pt idx="7510">
                <c:v>33851</c:v>
              </c:pt>
              <c:pt idx="7511">
                <c:v>33850</c:v>
              </c:pt>
              <c:pt idx="7512">
                <c:v>33849</c:v>
              </c:pt>
              <c:pt idx="7513">
                <c:v>33848</c:v>
              </c:pt>
              <c:pt idx="7514">
                <c:v>33847</c:v>
              </c:pt>
              <c:pt idx="7515">
                <c:v>33844</c:v>
              </c:pt>
              <c:pt idx="7516">
                <c:v>33843</c:v>
              </c:pt>
              <c:pt idx="7517">
                <c:v>33842</c:v>
              </c:pt>
              <c:pt idx="7518">
                <c:v>33841</c:v>
              </c:pt>
              <c:pt idx="7519">
                <c:v>33840</c:v>
              </c:pt>
              <c:pt idx="7520">
                <c:v>33837</c:v>
              </c:pt>
              <c:pt idx="7521">
                <c:v>33836</c:v>
              </c:pt>
              <c:pt idx="7522">
                <c:v>33835</c:v>
              </c:pt>
              <c:pt idx="7523">
                <c:v>33834</c:v>
              </c:pt>
              <c:pt idx="7524">
                <c:v>33833</c:v>
              </c:pt>
              <c:pt idx="7525">
                <c:v>33830</c:v>
              </c:pt>
              <c:pt idx="7526">
                <c:v>33829</c:v>
              </c:pt>
              <c:pt idx="7527">
                <c:v>33828</c:v>
              </c:pt>
              <c:pt idx="7528">
                <c:v>33827</c:v>
              </c:pt>
              <c:pt idx="7529">
                <c:v>33826</c:v>
              </c:pt>
              <c:pt idx="7530">
                <c:v>33823</c:v>
              </c:pt>
              <c:pt idx="7531">
                <c:v>33822</c:v>
              </c:pt>
              <c:pt idx="7532">
                <c:v>33821</c:v>
              </c:pt>
              <c:pt idx="7533">
                <c:v>33820</c:v>
              </c:pt>
              <c:pt idx="7534">
                <c:v>33819</c:v>
              </c:pt>
              <c:pt idx="7535">
                <c:v>33816</c:v>
              </c:pt>
              <c:pt idx="7536">
                <c:v>33815</c:v>
              </c:pt>
              <c:pt idx="7537">
                <c:v>33814</c:v>
              </c:pt>
              <c:pt idx="7538">
                <c:v>33813</c:v>
              </c:pt>
              <c:pt idx="7539">
                <c:v>33812</c:v>
              </c:pt>
              <c:pt idx="7540">
                <c:v>33809</c:v>
              </c:pt>
              <c:pt idx="7541">
                <c:v>33808</c:v>
              </c:pt>
              <c:pt idx="7542">
                <c:v>33807</c:v>
              </c:pt>
              <c:pt idx="7543">
                <c:v>33806</c:v>
              </c:pt>
              <c:pt idx="7544">
                <c:v>33805</c:v>
              </c:pt>
              <c:pt idx="7545">
                <c:v>33802</c:v>
              </c:pt>
              <c:pt idx="7546">
                <c:v>33801</c:v>
              </c:pt>
              <c:pt idx="7547">
                <c:v>33800</c:v>
              </c:pt>
              <c:pt idx="7548">
                <c:v>33799</c:v>
              </c:pt>
              <c:pt idx="7549">
                <c:v>33798</c:v>
              </c:pt>
              <c:pt idx="7550">
                <c:v>33795</c:v>
              </c:pt>
              <c:pt idx="7551">
                <c:v>33794</c:v>
              </c:pt>
              <c:pt idx="7552">
                <c:v>33793</c:v>
              </c:pt>
              <c:pt idx="7553">
                <c:v>33792</c:v>
              </c:pt>
              <c:pt idx="7554">
                <c:v>33791</c:v>
              </c:pt>
              <c:pt idx="7555">
                <c:v>33788</c:v>
              </c:pt>
              <c:pt idx="7556">
                <c:v>33787</c:v>
              </c:pt>
              <c:pt idx="7557">
                <c:v>33786</c:v>
              </c:pt>
              <c:pt idx="7558">
                <c:v>33785</c:v>
              </c:pt>
              <c:pt idx="7559">
                <c:v>33784</c:v>
              </c:pt>
              <c:pt idx="7560">
                <c:v>33781</c:v>
              </c:pt>
              <c:pt idx="7561">
                <c:v>33780</c:v>
              </c:pt>
              <c:pt idx="7562">
                <c:v>33779</c:v>
              </c:pt>
              <c:pt idx="7563">
                <c:v>33778</c:v>
              </c:pt>
              <c:pt idx="7564">
                <c:v>33777</c:v>
              </c:pt>
              <c:pt idx="7565">
                <c:v>33774</c:v>
              </c:pt>
              <c:pt idx="7566">
                <c:v>33773</c:v>
              </c:pt>
              <c:pt idx="7567">
                <c:v>33772</c:v>
              </c:pt>
              <c:pt idx="7568">
                <c:v>33771</c:v>
              </c:pt>
              <c:pt idx="7569">
                <c:v>33770</c:v>
              </c:pt>
              <c:pt idx="7570">
                <c:v>33767</c:v>
              </c:pt>
              <c:pt idx="7571">
                <c:v>33766</c:v>
              </c:pt>
              <c:pt idx="7572">
                <c:v>33765</c:v>
              </c:pt>
              <c:pt idx="7573">
                <c:v>33764</c:v>
              </c:pt>
              <c:pt idx="7574">
                <c:v>33763</c:v>
              </c:pt>
              <c:pt idx="7575">
                <c:v>33760</c:v>
              </c:pt>
              <c:pt idx="7576">
                <c:v>33759</c:v>
              </c:pt>
              <c:pt idx="7577">
                <c:v>33758</c:v>
              </c:pt>
              <c:pt idx="7578">
                <c:v>33757</c:v>
              </c:pt>
              <c:pt idx="7579">
                <c:v>33756</c:v>
              </c:pt>
              <c:pt idx="7580">
                <c:v>33753</c:v>
              </c:pt>
              <c:pt idx="7581">
                <c:v>33752</c:v>
              </c:pt>
              <c:pt idx="7582">
                <c:v>33751</c:v>
              </c:pt>
              <c:pt idx="7583">
                <c:v>33750</c:v>
              </c:pt>
              <c:pt idx="7584">
                <c:v>33749</c:v>
              </c:pt>
              <c:pt idx="7585">
                <c:v>33746</c:v>
              </c:pt>
              <c:pt idx="7586">
                <c:v>33745</c:v>
              </c:pt>
              <c:pt idx="7587">
                <c:v>33744</c:v>
              </c:pt>
              <c:pt idx="7588">
                <c:v>33743</c:v>
              </c:pt>
              <c:pt idx="7589">
                <c:v>33742</c:v>
              </c:pt>
              <c:pt idx="7590">
                <c:v>33739</c:v>
              </c:pt>
              <c:pt idx="7591">
                <c:v>33738</c:v>
              </c:pt>
              <c:pt idx="7592">
                <c:v>33736</c:v>
              </c:pt>
              <c:pt idx="7593">
                <c:v>33735</c:v>
              </c:pt>
              <c:pt idx="7594">
                <c:v>33732</c:v>
              </c:pt>
              <c:pt idx="7595">
                <c:v>33731</c:v>
              </c:pt>
              <c:pt idx="7596">
                <c:v>33730</c:v>
              </c:pt>
              <c:pt idx="7597">
                <c:v>33729</c:v>
              </c:pt>
              <c:pt idx="7598">
                <c:v>33728</c:v>
              </c:pt>
              <c:pt idx="7599">
                <c:v>33725</c:v>
              </c:pt>
              <c:pt idx="7600">
                <c:v>33724</c:v>
              </c:pt>
              <c:pt idx="7601">
                <c:v>33723</c:v>
              </c:pt>
              <c:pt idx="7602">
                <c:v>33722</c:v>
              </c:pt>
              <c:pt idx="7603">
                <c:v>33721</c:v>
              </c:pt>
              <c:pt idx="7604">
                <c:v>33718</c:v>
              </c:pt>
              <c:pt idx="7605">
                <c:v>33717</c:v>
              </c:pt>
              <c:pt idx="7606">
                <c:v>33716</c:v>
              </c:pt>
              <c:pt idx="7607">
                <c:v>33715</c:v>
              </c:pt>
              <c:pt idx="7608">
                <c:v>33714</c:v>
              </c:pt>
              <c:pt idx="7609">
                <c:v>33711</c:v>
              </c:pt>
              <c:pt idx="7610">
                <c:v>33710</c:v>
              </c:pt>
              <c:pt idx="7611">
                <c:v>33709</c:v>
              </c:pt>
              <c:pt idx="7612">
                <c:v>33708</c:v>
              </c:pt>
              <c:pt idx="7613">
                <c:v>33707</c:v>
              </c:pt>
              <c:pt idx="7614">
                <c:v>33704</c:v>
              </c:pt>
              <c:pt idx="7615">
                <c:v>33703</c:v>
              </c:pt>
              <c:pt idx="7616">
                <c:v>33702</c:v>
              </c:pt>
              <c:pt idx="7617">
                <c:v>33701</c:v>
              </c:pt>
              <c:pt idx="7618">
                <c:v>33700</c:v>
              </c:pt>
              <c:pt idx="7619">
                <c:v>33697</c:v>
              </c:pt>
              <c:pt idx="7620">
                <c:v>33696</c:v>
              </c:pt>
              <c:pt idx="7621">
                <c:v>33695</c:v>
              </c:pt>
              <c:pt idx="7622">
                <c:v>33694</c:v>
              </c:pt>
              <c:pt idx="7623">
                <c:v>33693</c:v>
              </c:pt>
              <c:pt idx="7624">
                <c:v>33690</c:v>
              </c:pt>
              <c:pt idx="7625">
                <c:v>33689</c:v>
              </c:pt>
              <c:pt idx="7626">
                <c:v>33688</c:v>
              </c:pt>
              <c:pt idx="7627">
                <c:v>33687</c:v>
              </c:pt>
              <c:pt idx="7628">
                <c:v>33686</c:v>
              </c:pt>
              <c:pt idx="7629">
                <c:v>33683</c:v>
              </c:pt>
              <c:pt idx="7630">
                <c:v>33682</c:v>
              </c:pt>
              <c:pt idx="7631">
                <c:v>33681</c:v>
              </c:pt>
              <c:pt idx="7632">
                <c:v>33680</c:v>
              </c:pt>
              <c:pt idx="7633">
                <c:v>33679</c:v>
              </c:pt>
              <c:pt idx="7634">
                <c:v>33676</c:v>
              </c:pt>
              <c:pt idx="7635">
                <c:v>33675</c:v>
              </c:pt>
              <c:pt idx="7636">
                <c:v>33674</c:v>
              </c:pt>
              <c:pt idx="7637">
                <c:v>33673</c:v>
              </c:pt>
              <c:pt idx="7638">
                <c:v>33672</c:v>
              </c:pt>
              <c:pt idx="7639">
                <c:v>33669</c:v>
              </c:pt>
              <c:pt idx="7640">
                <c:v>33668</c:v>
              </c:pt>
              <c:pt idx="7641">
                <c:v>33667</c:v>
              </c:pt>
              <c:pt idx="7642">
                <c:v>33666</c:v>
              </c:pt>
              <c:pt idx="7643">
                <c:v>33665</c:v>
              </c:pt>
              <c:pt idx="7644">
                <c:v>33662</c:v>
              </c:pt>
              <c:pt idx="7645">
                <c:v>33661</c:v>
              </c:pt>
              <c:pt idx="7646">
                <c:v>33660</c:v>
              </c:pt>
              <c:pt idx="7647">
                <c:v>33659</c:v>
              </c:pt>
              <c:pt idx="7648">
                <c:v>33658</c:v>
              </c:pt>
              <c:pt idx="7649">
                <c:v>33655</c:v>
              </c:pt>
              <c:pt idx="7650">
                <c:v>33654</c:v>
              </c:pt>
              <c:pt idx="7651">
                <c:v>33653</c:v>
              </c:pt>
              <c:pt idx="7652">
                <c:v>33652</c:v>
              </c:pt>
              <c:pt idx="7653">
                <c:v>33651</c:v>
              </c:pt>
              <c:pt idx="7654">
                <c:v>33648</c:v>
              </c:pt>
              <c:pt idx="7655">
                <c:v>33647</c:v>
              </c:pt>
              <c:pt idx="7656">
                <c:v>33646</c:v>
              </c:pt>
              <c:pt idx="7657">
                <c:v>33645</c:v>
              </c:pt>
              <c:pt idx="7658">
                <c:v>33644</c:v>
              </c:pt>
              <c:pt idx="7659">
                <c:v>33641</c:v>
              </c:pt>
              <c:pt idx="7660">
                <c:v>33640</c:v>
              </c:pt>
              <c:pt idx="7661">
                <c:v>33639</c:v>
              </c:pt>
              <c:pt idx="7662">
                <c:v>33638</c:v>
              </c:pt>
              <c:pt idx="7663">
                <c:v>33637</c:v>
              </c:pt>
              <c:pt idx="7664">
                <c:v>33634</c:v>
              </c:pt>
              <c:pt idx="7665">
                <c:v>33633</c:v>
              </c:pt>
              <c:pt idx="7666">
                <c:v>33632</c:v>
              </c:pt>
              <c:pt idx="7667">
                <c:v>33631</c:v>
              </c:pt>
              <c:pt idx="7668">
                <c:v>33630</c:v>
              </c:pt>
              <c:pt idx="7669">
                <c:v>33627</c:v>
              </c:pt>
              <c:pt idx="7670">
                <c:v>33626</c:v>
              </c:pt>
              <c:pt idx="7671">
                <c:v>33625</c:v>
              </c:pt>
              <c:pt idx="7672">
                <c:v>33624</c:v>
              </c:pt>
              <c:pt idx="7673">
                <c:v>33623</c:v>
              </c:pt>
              <c:pt idx="7674">
                <c:v>33620</c:v>
              </c:pt>
              <c:pt idx="7675">
                <c:v>33619</c:v>
              </c:pt>
              <c:pt idx="7676">
                <c:v>33618</c:v>
              </c:pt>
              <c:pt idx="7677">
                <c:v>33617</c:v>
              </c:pt>
              <c:pt idx="7678">
                <c:v>33616</c:v>
              </c:pt>
              <c:pt idx="7679">
                <c:v>33613</c:v>
              </c:pt>
              <c:pt idx="7680">
                <c:v>33612</c:v>
              </c:pt>
              <c:pt idx="7681">
                <c:v>33611</c:v>
              </c:pt>
              <c:pt idx="7682">
                <c:v>33610</c:v>
              </c:pt>
              <c:pt idx="7683">
                <c:v>33609</c:v>
              </c:pt>
              <c:pt idx="7684">
                <c:v>33606</c:v>
              </c:pt>
              <c:pt idx="7685">
                <c:v>33605</c:v>
              </c:pt>
              <c:pt idx="7686">
                <c:v>33603</c:v>
              </c:pt>
              <c:pt idx="7687">
                <c:v>33602</c:v>
              </c:pt>
              <c:pt idx="7688">
                <c:v>33599</c:v>
              </c:pt>
              <c:pt idx="7689">
                <c:v>33598</c:v>
              </c:pt>
              <c:pt idx="7690">
                <c:v>33597</c:v>
              </c:pt>
              <c:pt idx="7691">
                <c:v>33596</c:v>
              </c:pt>
              <c:pt idx="7692">
                <c:v>33595</c:v>
              </c:pt>
              <c:pt idx="7693">
                <c:v>33592</c:v>
              </c:pt>
              <c:pt idx="7694">
                <c:v>33591</c:v>
              </c:pt>
              <c:pt idx="7695">
                <c:v>33590</c:v>
              </c:pt>
              <c:pt idx="7696">
                <c:v>33589</c:v>
              </c:pt>
              <c:pt idx="7697">
                <c:v>33588</c:v>
              </c:pt>
              <c:pt idx="7698">
                <c:v>33585</c:v>
              </c:pt>
              <c:pt idx="7699">
                <c:v>33584</c:v>
              </c:pt>
              <c:pt idx="7700">
                <c:v>33583</c:v>
              </c:pt>
              <c:pt idx="7701">
                <c:v>33582</c:v>
              </c:pt>
              <c:pt idx="7702">
                <c:v>33581</c:v>
              </c:pt>
              <c:pt idx="7703">
                <c:v>33578</c:v>
              </c:pt>
              <c:pt idx="7704">
                <c:v>33577</c:v>
              </c:pt>
              <c:pt idx="7705">
                <c:v>33576</c:v>
              </c:pt>
              <c:pt idx="7706">
                <c:v>33575</c:v>
              </c:pt>
              <c:pt idx="7707">
                <c:v>33574</c:v>
              </c:pt>
              <c:pt idx="7708">
                <c:v>33571</c:v>
              </c:pt>
              <c:pt idx="7709">
                <c:v>33570</c:v>
              </c:pt>
              <c:pt idx="7710">
                <c:v>33569</c:v>
              </c:pt>
              <c:pt idx="7711">
                <c:v>33568</c:v>
              </c:pt>
              <c:pt idx="7712">
                <c:v>33567</c:v>
              </c:pt>
              <c:pt idx="7713">
                <c:v>33564</c:v>
              </c:pt>
              <c:pt idx="7714">
                <c:v>33563</c:v>
              </c:pt>
              <c:pt idx="7715">
                <c:v>33562</c:v>
              </c:pt>
              <c:pt idx="7716">
                <c:v>33561</c:v>
              </c:pt>
              <c:pt idx="7717">
                <c:v>33560</c:v>
              </c:pt>
              <c:pt idx="7718">
                <c:v>33557</c:v>
              </c:pt>
              <c:pt idx="7719">
                <c:v>33556</c:v>
              </c:pt>
              <c:pt idx="7720">
                <c:v>33555</c:v>
              </c:pt>
              <c:pt idx="7721">
                <c:v>33554</c:v>
              </c:pt>
              <c:pt idx="7722">
                <c:v>33553</c:v>
              </c:pt>
              <c:pt idx="7723">
                <c:v>33550</c:v>
              </c:pt>
              <c:pt idx="7724">
                <c:v>33549</c:v>
              </c:pt>
              <c:pt idx="7725">
                <c:v>33548</c:v>
              </c:pt>
              <c:pt idx="7726">
                <c:v>33547</c:v>
              </c:pt>
              <c:pt idx="7727">
                <c:v>33546</c:v>
              </c:pt>
              <c:pt idx="7728">
                <c:v>33543</c:v>
              </c:pt>
              <c:pt idx="7729">
                <c:v>33542</c:v>
              </c:pt>
              <c:pt idx="7730">
                <c:v>33541</c:v>
              </c:pt>
              <c:pt idx="7731">
                <c:v>33540</c:v>
              </c:pt>
              <c:pt idx="7732">
                <c:v>33539</c:v>
              </c:pt>
              <c:pt idx="7733">
                <c:v>33536</c:v>
              </c:pt>
              <c:pt idx="7734">
                <c:v>33535</c:v>
              </c:pt>
              <c:pt idx="7735">
                <c:v>33534</c:v>
              </c:pt>
              <c:pt idx="7736">
                <c:v>33533</c:v>
              </c:pt>
              <c:pt idx="7737">
                <c:v>33532</c:v>
              </c:pt>
              <c:pt idx="7738">
                <c:v>33529</c:v>
              </c:pt>
              <c:pt idx="7739">
                <c:v>33528</c:v>
              </c:pt>
              <c:pt idx="7740">
                <c:v>33527</c:v>
              </c:pt>
              <c:pt idx="7741">
                <c:v>33526</c:v>
              </c:pt>
              <c:pt idx="7742">
                <c:v>33525</c:v>
              </c:pt>
              <c:pt idx="7743">
                <c:v>33522</c:v>
              </c:pt>
              <c:pt idx="7744">
                <c:v>33521</c:v>
              </c:pt>
              <c:pt idx="7745">
                <c:v>33520</c:v>
              </c:pt>
              <c:pt idx="7746">
                <c:v>33519</c:v>
              </c:pt>
              <c:pt idx="7747">
                <c:v>33518</c:v>
              </c:pt>
              <c:pt idx="7748">
                <c:v>33515</c:v>
              </c:pt>
              <c:pt idx="7749">
                <c:v>33514</c:v>
              </c:pt>
              <c:pt idx="7750">
                <c:v>33513</c:v>
              </c:pt>
              <c:pt idx="7751">
                <c:v>33512</c:v>
              </c:pt>
              <c:pt idx="7752">
                <c:v>33511</c:v>
              </c:pt>
              <c:pt idx="7753">
                <c:v>33508</c:v>
              </c:pt>
              <c:pt idx="7754">
                <c:v>33507</c:v>
              </c:pt>
              <c:pt idx="7755">
                <c:v>33506</c:v>
              </c:pt>
              <c:pt idx="7756">
                <c:v>33505</c:v>
              </c:pt>
              <c:pt idx="7757">
                <c:v>33504</c:v>
              </c:pt>
              <c:pt idx="7758">
                <c:v>33501</c:v>
              </c:pt>
              <c:pt idx="7759">
                <c:v>33500</c:v>
              </c:pt>
              <c:pt idx="7760">
                <c:v>33499</c:v>
              </c:pt>
              <c:pt idx="7761">
                <c:v>33498</c:v>
              </c:pt>
              <c:pt idx="7762">
                <c:v>33497</c:v>
              </c:pt>
              <c:pt idx="7763">
                <c:v>33494</c:v>
              </c:pt>
              <c:pt idx="7764">
                <c:v>33493</c:v>
              </c:pt>
              <c:pt idx="7765">
                <c:v>33492</c:v>
              </c:pt>
              <c:pt idx="7766">
                <c:v>33491</c:v>
              </c:pt>
              <c:pt idx="7767">
                <c:v>33490</c:v>
              </c:pt>
              <c:pt idx="7768">
                <c:v>33487</c:v>
              </c:pt>
              <c:pt idx="7769">
                <c:v>33486</c:v>
              </c:pt>
              <c:pt idx="7770">
                <c:v>33485</c:v>
              </c:pt>
              <c:pt idx="7771">
                <c:v>33484</c:v>
              </c:pt>
              <c:pt idx="7772">
                <c:v>33483</c:v>
              </c:pt>
              <c:pt idx="7773">
                <c:v>33480</c:v>
              </c:pt>
              <c:pt idx="7774">
                <c:v>33479</c:v>
              </c:pt>
              <c:pt idx="7775">
                <c:v>33478</c:v>
              </c:pt>
              <c:pt idx="7776">
                <c:v>33477</c:v>
              </c:pt>
              <c:pt idx="7777">
                <c:v>33476</c:v>
              </c:pt>
              <c:pt idx="7778">
                <c:v>33473</c:v>
              </c:pt>
              <c:pt idx="7779">
                <c:v>33472</c:v>
              </c:pt>
              <c:pt idx="7780">
                <c:v>33471</c:v>
              </c:pt>
              <c:pt idx="7781">
                <c:v>33470</c:v>
              </c:pt>
              <c:pt idx="7782">
                <c:v>33469</c:v>
              </c:pt>
              <c:pt idx="7783">
                <c:v>33466</c:v>
              </c:pt>
              <c:pt idx="7784">
                <c:v>33465</c:v>
              </c:pt>
              <c:pt idx="7785">
                <c:v>33464</c:v>
              </c:pt>
              <c:pt idx="7786">
                <c:v>33463</c:v>
              </c:pt>
              <c:pt idx="7787">
                <c:v>33462</c:v>
              </c:pt>
              <c:pt idx="7788">
                <c:v>33459</c:v>
              </c:pt>
              <c:pt idx="7789">
                <c:v>33458</c:v>
              </c:pt>
              <c:pt idx="7790">
                <c:v>33457</c:v>
              </c:pt>
              <c:pt idx="7791">
                <c:v>33456</c:v>
              </c:pt>
              <c:pt idx="7792">
                <c:v>33455</c:v>
              </c:pt>
              <c:pt idx="7793">
                <c:v>33452</c:v>
              </c:pt>
              <c:pt idx="7794">
                <c:v>33451</c:v>
              </c:pt>
              <c:pt idx="7795">
                <c:v>33450</c:v>
              </c:pt>
              <c:pt idx="7796">
                <c:v>33449</c:v>
              </c:pt>
              <c:pt idx="7797">
                <c:v>33448</c:v>
              </c:pt>
              <c:pt idx="7798">
                <c:v>33445</c:v>
              </c:pt>
              <c:pt idx="7799">
                <c:v>33444</c:v>
              </c:pt>
              <c:pt idx="7800">
                <c:v>33443</c:v>
              </c:pt>
              <c:pt idx="7801">
                <c:v>33442</c:v>
              </c:pt>
              <c:pt idx="7802">
                <c:v>33441</c:v>
              </c:pt>
              <c:pt idx="7803">
                <c:v>33438</c:v>
              </c:pt>
              <c:pt idx="7804">
                <c:v>33437</c:v>
              </c:pt>
              <c:pt idx="7805">
                <c:v>33436</c:v>
              </c:pt>
              <c:pt idx="7806">
                <c:v>33435</c:v>
              </c:pt>
              <c:pt idx="7807">
                <c:v>33434</c:v>
              </c:pt>
              <c:pt idx="7808">
                <c:v>33431</c:v>
              </c:pt>
              <c:pt idx="7809">
                <c:v>33430</c:v>
              </c:pt>
              <c:pt idx="7810">
                <c:v>33429</c:v>
              </c:pt>
              <c:pt idx="7811">
                <c:v>33428</c:v>
              </c:pt>
              <c:pt idx="7812">
                <c:v>33427</c:v>
              </c:pt>
              <c:pt idx="7813">
                <c:v>33424</c:v>
              </c:pt>
              <c:pt idx="7814">
                <c:v>33423</c:v>
              </c:pt>
              <c:pt idx="7815">
                <c:v>33422</c:v>
              </c:pt>
              <c:pt idx="7816">
                <c:v>33421</c:v>
              </c:pt>
              <c:pt idx="7817">
                <c:v>33420</c:v>
              </c:pt>
              <c:pt idx="7818">
                <c:v>33417</c:v>
              </c:pt>
              <c:pt idx="7819">
                <c:v>33416</c:v>
              </c:pt>
              <c:pt idx="7820">
                <c:v>33415</c:v>
              </c:pt>
              <c:pt idx="7821">
                <c:v>33414</c:v>
              </c:pt>
              <c:pt idx="7822">
                <c:v>33413</c:v>
              </c:pt>
              <c:pt idx="7823">
                <c:v>33410</c:v>
              </c:pt>
              <c:pt idx="7824">
                <c:v>33409</c:v>
              </c:pt>
              <c:pt idx="7825">
                <c:v>33408</c:v>
              </c:pt>
              <c:pt idx="7826">
                <c:v>33407</c:v>
              </c:pt>
              <c:pt idx="7827">
                <c:v>33406</c:v>
              </c:pt>
              <c:pt idx="7828">
                <c:v>33403</c:v>
              </c:pt>
              <c:pt idx="7829">
                <c:v>33402</c:v>
              </c:pt>
              <c:pt idx="7830">
                <c:v>33401</c:v>
              </c:pt>
              <c:pt idx="7831">
                <c:v>33400</c:v>
              </c:pt>
              <c:pt idx="7832">
                <c:v>33399</c:v>
              </c:pt>
              <c:pt idx="7833">
                <c:v>33396</c:v>
              </c:pt>
              <c:pt idx="7834">
                <c:v>33395</c:v>
              </c:pt>
              <c:pt idx="7835">
                <c:v>33394</c:v>
              </c:pt>
              <c:pt idx="7836">
                <c:v>33393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A08F-4AB1-A494-399ADFCEF8DD}"/>
            </c:ext>
          </c:extLst>
        </c:ser>
        <c:ser>
          <c:idx val="2"/>
          <c:order val="2"/>
          <c:tx>
            <c:v>USGG30YR Index PX_LAST</c:v>
          </c:tx>
          <c:spPr>
            <a:ln w="28575">
              <a:noFill/>
            </a:ln>
          </c:spPr>
          <c:xVal>
            <c:numRef>
              <c:f>'AEB-7 Risk Premium'!$D$6:$D$121</c:f>
              <c:numCache>
                <c:formatCode>0.00%</c:formatCode>
                <c:ptCount val="116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</c:numCache>
            </c:numRef>
          </c:xVal>
          <c:yVal>
            <c:numLit>
              <c:formatCode>General</c:formatCode>
              <c:ptCount val="7837"/>
              <c:pt idx="0">
                <c:v>2.0857000000000001</c:v>
              </c:pt>
              <c:pt idx="1">
                <c:v>2.0836999999999999</c:v>
              </c:pt>
              <c:pt idx="2">
                <c:v>2.0945999999999998</c:v>
              </c:pt>
              <c:pt idx="3">
                <c:v>2.1486999999999998</c:v>
              </c:pt>
              <c:pt idx="4">
                <c:v>2.0981000000000001</c:v>
              </c:pt>
              <c:pt idx="5">
                <c:v>2.1082999999999998</c:v>
              </c:pt>
              <c:pt idx="6">
                <c:v>2.0859000000000001</c:v>
              </c:pt>
              <c:pt idx="7">
                <c:v>2.1097000000000001</c:v>
              </c:pt>
              <c:pt idx="8">
                <c:v>2.0127000000000002</c:v>
              </c:pt>
              <c:pt idx="9">
                <c:v>2.0926999999999998</c:v>
              </c:pt>
              <c:pt idx="10">
                <c:v>2.2073</c:v>
              </c:pt>
              <c:pt idx="11">
                <c:v>2.1863999999999999</c:v>
              </c:pt>
              <c:pt idx="12">
                <c:v>2.1821999999999999</c:v>
              </c:pt>
              <c:pt idx="13">
                <c:v>2.1379000000000001</c:v>
              </c:pt>
              <c:pt idx="14">
                <c:v>2.1269999999999998</c:v>
              </c:pt>
              <c:pt idx="15">
                <c:v>2.1684000000000001</c:v>
              </c:pt>
              <c:pt idx="16">
                <c:v>2.2151000000000001</c:v>
              </c:pt>
              <c:pt idx="17">
                <c:v>2.2467999999999999</c:v>
              </c:pt>
              <c:pt idx="18">
                <c:v>2.2313000000000001</c:v>
              </c:pt>
              <c:pt idx="19">
                <c:v>2.2959999999999998</c:v>
              </c:pt>
              <c:pt idx="20">
                <c:v>2.2717000000000001</c:v>
              </c:pt>
              <c:pt idx="21">
                <c:v>2.2867000000000002</c:v>
              </c:pt>
              <c:pt idx="22">
                <c:v>2.2824</c:v>
              </c:pt>
              <c:pt idx="23">
                <c:v>2.2824</c:v>
              </c:pt>
              <c:pt idx="24">
                <c:v>2.2824999999999998</c:v>
              </c:pt>
              <c:pt idx="25">
                <c:v>2.2561</c:v>
              </c:pt>
              <c:pt idx="26">
                <c:v>2.2477</c:v>
              </c:pt>
              <c:pt idx="27">
                <c:v>2.2989000000000002</c:v>
              </c:pt>
              <c:pt idx="28">
                <c:v>2.3176000000000001</c:v>
              </c:pt>
              <c:pt idx="29">
                <c:v>2.3306</c:v>
              </c:pt>
              <c:pt idx="30">
                <c:v>2.3691</c:v>
              </c:pt>
              <c:pt idx="31">
                <c:v>2.3597000000000001</c:v>
              </c:pt>
              <c:pt idx="32">
                <c:v>2.3626</c:v>
              </c:pt>
              <c:pt idx="33">
                <c:v>2.3401000000000001</c:v>
              </c:pt>
              <c:pt idx="34">
                <c:v>2.3955000000000002</c:v>
              </c:pt>
              <c:pt idx="35">
                <c:v>2.4112999999999998</c:v>
              </c:pt>
              <c:pt idx="36">
                <c:v>2.3451</c:v>
              </c:pt>
              <c:pt idx="37">
                <c:v>2.3256000000000001</c:v>
              </c:pt>
              <c:pt idx="38">
                <c:v>2.2768999999999999</c:v>
              </c:pt>
              <c:pt idx="39">
                <c:v>2.2416999999999998</c:v>
              </c:pt>
              <c:pt idx="40">
                <c:v>2.2425000000000002</c:v>
              </c:pt>
              <c:pt idx="41">
                <c:v>2.2614999999999998</c:v>
              </c:pt>
              <c:pt idx="42">
                <c:v>2.2837000000000001</c:v>
              </c:pt>
              <c:pt idx="43">
                <c:v>2.2967</c:v>
              </c:pt>
              <c:pt idx="44">
                <c:v>2.2982</c:v>
              </c:pt>
              <c:pt idx="45">
                <c:v>2.2888999999999999</c:v>
              </c:pt>
              <c:pt idx="46">
                <c:v>2.2942</c:v>
              </c:pt>
              <c:pt idx="47">
                <c:v>2.2400000000000002</c:v>
              </c:pt>
              <c:pt idx="48">
                <c:v>2.2339000000000002</c:v>
              </c:pt>
              <c:pt idx="49">
                <c:v>2.218</c:v>
              </c:pt>
              <c:pt idx="50">
                <c:v>2.2505000000000002</c:v>
              </c:pt>
              <c:pt idx="51">
                <c:v>2.2511999999999999</c:v>
              </c:pt>
              <c:pt idx="52">
                <c:v>2.2963</c:v>
              </c:pt>
              <c:pt idx="53">
                <c:v>2.2648999999999999</c:v>
              </c:pt>
              <c:pt idx="54">
                <c:v>2.2694000000000001</c:v>
              </c:pt>
              <c:pt idx="55">
                <c:v>2.3115999999999999</c:v>
              </c:pt>
              <c:pt idx="56">
                <c:v>2.2938999999999998</c:v>
              </c:pt>
              <c:pt idx="57">
                <c:v>2.3332000000000002</c:v>
              </c:pt>
              <c:pt idx="58">
                <c:v>2.3292999999999999</c:v>
              </c:pt>
              <c:pt idx="59">
                <c:v>2.3068</c:v>
              </c:pt>
              <c:pt idx="60">
                <c:v>2.3612000000000002</c:v>
              </c:pt>
              <c:pt idx="61">
                <c:v>2.323</c:v>
              </c:pt>
              <c:pt idx="62">
                <c:v>2.3462999999999998</c:v>
              </c:pt>
              <c:pt idx="63">
                <c:v>2.3563999999999998</c:v>
              </c:pt>
              <c:pt idx="64">
                <c:v>2.3321999999999998</c:v>
              </c:pt>
              <c:pt idx="65">
                <c:v>2.4106000000000001</c:v>
              </c:pt>
              <c:pt idx="66">
                <c:v>2.3687</c:v>
              </c:pt>
              <c:pt idx="67">
                <c:v>2.4050000000000002</c:v>
              </c:pt>
              <c:pt idx="68">
                <c:v>2.3780999999999999</c:v>
              </c:pt>
              <c:pt idx="69">
                <c:v>2.3567999999999998</c:v>
              </c:pt>
              <c:pt idx="70">
                <c:v>2.3094999999999999</c:v>
              </c:pt>
              <c:pt idx="71">
                <c:v>2.3264</c:v>
              </c:pt>
              <c:pt idx="72">
                <c:v>2.3984000000000001</c:v>
              </c:pt>
              <c:pt idx="73">
                <c:v>2.4333</c:v>
              </c:pt>
              <c:pt idx="74">
                <c:v>2.4483000000000001</c:v>
              </c:pt>
              <c:pt idx="75">
                <c:v>2.4180000000000001</c:v>
              </c:pt>
              <c:pt idx="76">
                <c:v>2.3784999999999998</c:v>
              </c:pt>
              <c:pt idx="77">
                <c:v>2.3573</c:v>
              </c:pt>
              <c:pt idx="78">
                <c:v>2.3776000000000002</c:v>
              </c:pt>
              <c:pt idx="79">
                <c:v>2.2945000000000002</c:v>
              </c:pt>
              <c:pt idx="80">
                <c:v>2.2381000000000002</c:v>
              </c:pt>
              <c:pt idx="81">
                <c:v>2.2334999999999998</c:v>
              </c:pt>
              <c:pt idx="82">
                <c:v>2.3159000000000001</c:v>
              </c:pt>
              <c:pt idx="83">
                <c:v>2.2974000000000001</c:v>
              </c:pt>
              <c:pt idx="84">
                <c:v>2.3205</c:v>
              </c:pt>
              <c:pt idx="85">
                <c:v>2.2759</c:v>
              </c:pt>
              <c:pt idx="86">
                <c:v>2.1913</c:v>
              </c:pt>
              <c:pt idx="87">
                <c:v>2.1905999999999999</c:v>
              </c:pt>
              <c:pt idx="88">
                <c:v>2.1513</c:v>
              </c:pt>
              <c:pt idx="89">
                <c:v>2.2734000000000001</c:v>
              </c:pt>
              <c:pt idx="90">
                <c:v>2.2324999999999999</c:v>
              </c:pt>
              <c:pt idx="91">
                <c:v>2.1800000000000002</c:v>
              </c:pt>
              <c:pt idx="92">
                <c:v>2.1733000000000002</c:v>
              </c:pt>
              <c:pt idx="93">
                <c:v>2.1335000000000002</c:v>
              </c:pt>
              <c:pt idx="94">
                <c:v>2.0817000000000001</c:v>
              </c:pt>
              <c:pt idx="95">
                <c:v>2.0371000000000001</c:v>
              </c:pt>
              <c:pt idx="96">
                <c:v>2.0918000000000001</c:v>
              </c:pt>
              <c:pt idx="97">
                <c:v>2.0085999999999999</c:v>
              </c:pt>
              <c:pt idx="98">
                <c:v>2.0085999999999999</c:v>
              </c:pt>
              <c:pt idx="99">
                <c:v>1.95</c:v>
              </c:pt>
              <c:pt idx="100">
                <c:v>1.9074</c:v>
              </c:pt>
              <c:pt idx="101">
                <c:v>1.9478</c:v>
              </c:pt>
              <c:pt idx="102">
                <c:v>1.9529000000000001</c:v>
              </c:pt>
              <c:pt idx="103">
                <c:v>1.9710999999999999</c:v>
              </c:pt>
              <c:pt idx="104">
                <c:v>1.9382999999999999</c:v>
              </c:pt>
              <c:pt idx="105">
                <c:v>1.9252</c:v>
              </c:pt>
              <c:pt idx="106">
                <c:v>1.8694</c:v>
              </c:pt>
              <c:pt idx="107">
                <c:v>1.8538000000000001</c:v>
              </c:pt>
              <c:pt idx="108">
                <c:v>1.8290999999999999</c:v>
              </c:pt>
              <c:pt idx="109">
                <c:v>1.8046</c:v>
              </c:pt>
              <c:pt idx="110">
                <c:v>1.774</c:v>
              </c:pt>
              <c:pt idx="111">
                <c:v>1.7906</c:v>
              </c:pt>
              <c:pt idx="112">
                <c:v>1.792</c:v>
              </c:pt>
              <c:pt idx="113">
                <c:v>1.8466</c:v>
              </c:pt>
              <c:pt idx="114">
                <c:v>1.8692</c:v>
              </c:pt>
              <c:pt idx="115">
                <c:v>1.8296000000000001</c:v>
              </c:pt>
              <c:pt idx="116">
                <c:v>1.8338000000000001</c:v>
              </c:pt>
              <c:pt idx="117">
                <c:v>1.8331</c:v>
              </c:pt>
              <c:pt idx="118">
                <c:v>1.8331</c:v>
              </c:pt>
              <c:pt idx="119">
                <c:v>1.8719000000000001</c:v>
              </c:pt>
              <c:pt idx="120">
                <c:v>1.8155000000000001</c:v>
              </c:pt>
              <c:pt idx="121">
                <c:v>1.8719000000000001</c:v>
              </c:pt>
              <c:pt idx="122">
                <c:v>1.8832</c:v>
              </c:pt>
              <c:pt idx="123">
                <c:v>1.8733</c:v>
              </c:pt>
              <c:pt idx="124">
                <c:v>1.8527</c:v>
              </c:pt>
              <c:pt idx="125">
                <c:v>1.8140000000000001</c:v>
              </c:pt>
              <c:pt idx="126">
                <c:v>1.7081</c:v>
              </c:pt>
              <c:pt idx="127">
                <c:v>1.6556</c:v>
              </c:pt>
              <c:pt idx="128">
                <c:v>1.6449</c:v>
              </c:pt>
              <c:pt idx="129">
                <c:v>1.6449</c:v>
              </c:pt>
              <c:pt idx="130">
                <c:v>1.6556</c:v>
              </c:pt>
              <c:pt idx="131">
                <c:v>1.675</c:v>
              </c:pt>
              <c:pt idx="132">
                <c:v>1.6589</c:v>
              </c:pt>
              <c:pt idx="133">
                <c:v>1.6602000000000001</c:v>
              </c:pt>
              <c:pt idx="134">
                <c:v>1.6602000000000001</c:v>
              </c:pt>
              <c:pt idx="135">
                <c:v>1.681</c:v>
              </c:pt>
              <c:pt idx="136">
                <c:v>1.6482000000000001</c:v>
              </c:pt>
              <c:pt idx="137">
                <c:v>1.673</c:v>
              </c:pt>
              <c:pt idx="138">
                <c:v>1.6918</c:v>
              </c:pt>
              <c:pt idx="139">
                <c:v>1.6802999999999999</c:v>
              </c:pt>
              <c:pt idx="140">
                <c:v>1.6555</c:v>
              </c:pt>
              <c:pt idx="141">
                <c:v>1.6501999999999999</c:v>
              </c:pt>
              <c:pt idx="142">
                <c:v>1.629</c:v>
              </c:pt>
              <c:pt idx="143">
                <c:v>1.627</c:v>
              </c:pt>
              <c:pt idx="144">
                <c:v>1.627</c:v>
              </c:pt>
              <c:pt idx="145">
                <c:v>1.6842999999999999</c:v>
              </c:pt>
              <c:pt idx="146">
                <c:v>1.6621999999999999</c:v>
              </c:pt>
              <c:pt idx="147">
                <c:v>1.6796</c:v>
              </c:pt>
              <c:pt idx="148">
                <c:v>1.7343999999999999</c:v>
              </c:pt>
              <c:pt idx="149">
                <c:v>1.6529</c:v>
              </c:pt>
              <c:pt idx="150">
                <c:v>1.6856</c:v>
              </c:pt>
              <c:pt idx="151">
                <c:v>1.6682000000000001</c:v>
              </c:pt>
              <c:pt idx="152">
                <c:v>1.5672999999999999</c:v>
              </c:pt>
              <c:pt idx="153">
                <c:v>1.5699000000000001</c:v>
              </c:pt>
              <c:pt idx="154">
                <c:v>1.6236999999999999</c:v>
              </c:pt>
              <c:pt idx="155">
                <c:v>1.6236999999999999</c:v>
              </c:pt>
              <c:pt idx="156">
                <c:v>1.6052</c:v>
              </c:pt>
              <c:pt idx="157">
                <c:v>1.5531000000000001</c:v>
              </c:pt>
              <c:pt idx="158">
                <c:v>1.5196000000000001</c:v>
              </c:pt>
              <c:pt idx="159">
                <c:v>1.5453000000000001</c:v>
              </c:pt>
              <c:pt idx="160">
                <c:v>1.6</c:v>
              </c:pt>
              <c:pt idx="161">
                <c:v>1.6059000000000001</c:v>
              </c:pt>
              <c:pt idx="162">
                <c:v>1.6627999999999998</c:v>
              </c:pt>
              <c:pt idx="163">
                <c:v>1.6469</c:v>
              </c:pt>
              <c:pt idx="164">
                <c:v>1.6385000000000001</c:v>
              </c:pt>
              <c:pt idx="165">
                <c:v>1.7415</c:v>
              </c:pt>
              <c:pt idx="166">
                <c:v>1.7415</c:v>
              </c:pt>
              <c:pt idx="167">
                <c:v>1.7088999999999999</c:v>
              </c:pt>
              <c:pt idx="168">
                <c:v>1.6</c:v>
              </c:pt>
              <c:pt idx="169">
                <c:v>1.5236000000000001</c:v>
              </c:pt>
              <c:pt idx="170">
                <c:v>1.5409999999999999</c:v>
              </c:pt>
              <c:pt idx="171">
                <c:v>1.6800000000000002</c:v>
              </c:pt>
              <c:pt idx="172">
                <c:v>1.6162999999999998</c:v>
              </c:pt>
              <c:pt idx="173">
                <c:v>1.6598000000000002</c:v>
              </c:pt>
              <c:pt idx="174">
                <c:v>1.6019000000000001</c:v>
              </c:pt>
              <c:pt idx="175">
                <c:v>1.5537000000000001</c:v>
              </c:pt>
              <c:pt idx="176">
                <c:v>1.5529999999999999</c:v>
              </c:pt>
              <c:pt idx="177">
                <c:v>1.5909</c:v>
              </c:pt>
              <c:pt idx="178">
                <c:v>1.641</c:v>
              </c:pt>
              <c:pt idx="179">
                <c:v>1.6756</c:v>
              </c:pt>
              <c:pt idx="180">
                <c:v>1.6354</c:v>
              </c:pt>
              <c:pt idx="181">
                <c:v>1.5914999999999999</c:v>
              </c:pt>
              <c:pt idx="182">
                <c:v>1.5596999999999999</c:v>
              </c:pt>
              <c:pt idx="183">
                <c:v>1.5286999999999999</c:v>
              </c:pt>
              <c:pt idx="184">
                <c:v>1.5133999999999999</c:v>
              </c:pt>
              <c:pt idx="185">
                <c:v>1.5053999999999998</c:v>
              </c:pt>
              <c:pt idx="186">
                <c:v>1.5106999999999999</c:v>
              </c:pt>
              <c:pt idx="187">
                <c:v>1.5716999999999999</c:v>
              </c:pt>
              <c:pt idx="188">
                <c:v>1.5716999999999999</c:v>
              </c:pt>
              <c:pt idx="189">
                <c:v>1.5866</c:v>
              </c:pt>
              <c:pt idx="190">
                <c:v>1.5859000000000001</c:v>
              </c:pt>
              <c:pt idx="191">
                <c:v>1.5366</c:v>
              </c:pt>
              <c:pt idx="192">
                <c:v>1.5891999999999999</c:v>
              </c:pt>
              <c:pt idx="193">
                <c:v>1.4868000000000001</c:v>
              </c:pt>
              <c:pt idx="194">
                <c:v>1.4552</c:v>
              </c:pt>
              <c:pt idx="195">
                <c:v>1.4552</c:v>
              </c:pt>
              <c:pt idx="196">
                <c:v>1.4149</c:v>
              </c:pt>
              <c:pt idx="197">
                <c:v>1.4149</c:v>
              </c:pt>
              <c:pt idx="198">
                <c:v>1.4007000000000001</c:v>
              </c:pt>
              <c:pt idx="199">
                <c:v>1.4077</c:v>
              </c:pt>
              <c:pt idx="200">
                <c:v>1.4168000000000001</c:v>
              </c:pt>
              <c:pt idx="201">
                <c:v>1.4233</c:v>
              </c:pt>
              <c:pt idx="202">
                <c:v>1.4148000000000001</c:v>
              </c:pt>
              <c:pt idx="203">
                <c:v>1.4532</c:v>
              </c:pt>
              <c:pt idx="204">
                <c:v>1.4388000000000001</c:v>
              </c:pt>
              <c:pt idx="205">
                <c:v>1.4590000000000001</c:v>
              </c:pt>
              <c:pt idx="206">
                <c:v>1.431</c:v>
              </c:pt>
              <c:pt idx="207">
                <c:v>1.4116</c:v>
              </c:pt>
              <c:pt idx="208">
                <c:v>1.4116</c:v>
              </c:pt>
              <c:pt idx="209">
                <c:v>1.4187000000000001</c:v>
              </c:pt>
              <c:pt idx="210">
                <c:v>1.4570000000000001</c:v>
              </c:pt>
              <c:pt idx="211">
                <c:v>1.4213</c:v>
              </c:pt>
              <c:pt idx="212">
                <c:v>1.4714</c:v>
              </c:pt>
              <c:pt idx="213">
                <c:v>1.4714</c:v>
              </c:pt>
              <c:pt idx="214">
                <c:v>1.3615999999999999</c:v>
              </c:pt>
              <c:pt idx="215">
                <c:v>1.3788</c:v>
              </c:pt>
              <c:pt idx="216">
                <c:v>1.42</c:v>
              </c:pt>
              <c:pt idx="217">
                <c:v>1.4746999999999999</c:v>
              </c:pt>
              <c:pt idx="218">
                <c:v>1.5009999999999999</c:v>
              </c:pt>
              <c:pt idx="219">
                <c:v>1.5096000000000001</c:v>
              </c:pt>
              <c:pt idx="220">
                <c:v>1.4135</c:v>
              </c:pt>
              <c:pt idx="221">
                <c:v>1.3935</c:v>
              </c:pt>
              <c:pt idx="222">
                <c:v>1.3559000000000001</c:v>
              </c:pt>
              <c:pt idx="223">
                <c:v>1.3407</c:v>
              </c:pt>
              <c:pt idx="224">
                <c:v>1.3833</c:v>
              </c:pt>
              <c:pt idx="225">
                <c:v>1.4238</c:v>
              </c:pt>
              <c:pt idx="226">
                <c:v>1.3955</c:v>
              </c:pt>
              <c:pt idx="227">
                <c:v>1.4340999999999999</c:v>
              </c:pt>
              <c:pt idx="228">
                <c:v>1.4471000000000001</c:v>
              </c:pt>
              <c:pt idx="229">
                <c:v>1.4277</c:v>
              </c:pt>
              <c:pt idx="230">
                <c:v>1.3738000000000001</c:v>
              </c:pt>
              <c:pt idx="231">
                <c:v>1.329</c:v>
              </c:pt>
              <c:pt idx="232">
                <c:v>1.2538</c:v>
              </c:pt>
              <c:pt idx="233">
                <c:v>1.2336</c:v>
              </c:pt>
              <c:pt idx="234">
                <c:v>1.1980999999999999</c:v>
              </c:pt>
              <c:pt idx="235">
                <c:v>1.2217</c:v>
              </c:pt>
              <c:pt idx="236">
                <c:v>1.1857</c:v>
              </c:pt>
              <c:pt idx="237">
                <c:v>1.2318</c:v>
              </c:pt>
              <c:pt idx="238">
                <c:v>1.1924999999999999</c:v>
              </c:pt>
              <c:pt idx="239">
                <c:v>1.2068000000000001</c:v>
              </c:pt>
              <c:pt idx="240">
                <c:v>1.2362</c:v>
              </c:pt>
              <c:pt idx="241">
                <c:v>1.2168000000000001</c:v>
              </c:pt>
              <c:pt idx="242">
                <c:v>1.2601</c:v>
              </c:pt>
              <c:pt idx="243">
                <c:v>1.2293000000000001</c:v>
              </c:pt>
              <c:pt idx="244">
                <c:v>1.2311000000000001</c:v>
              </c:pt>
              <c:pt idx="245">
                <c:v>1.2929999999999999</c:v>
              </c:pt>
              <c:pt idx="246">
                <c:v>1.3089999999999999</c:v>
              </c:pt>
              <c:pt idx="247">
                <c:v>1.3115999999999999</c:v>
              </c:pt>
              <c:pt idx="248">
                <c:v>1.3289</c:v>
              </c:pt>
              <c:pt idx="249">
                <c:v>1.3083</c:v>
              </c:pt>
              <c:pt idx="250">
                <c:v>1.3321000000000001</c:v>
              </c:pt>
              <c:pt idx="251">
                <c:v>1.3109</c:v>
              </c:pt>
              <c:pt idx="252">
                <c:v>1.3077000000000001</c:v>
              </c:pt>
              <c:pt idx="253">
                <c:v>1.3359000000000001</c:v>
              </c:pt>
              <c:pt idx="254">
                <c:v>1.3134000000000001</c:v>
              </c:pt>
              <c:pt idx="255">
                <c:v>1.3996</c:v>
              </c:pt>
              <c:pt idx="256">
                <c:v>1.3748</c:v>
              </c:pt>
              <c:pt idx="257">
                <c:v>1.4392</c:v>
              </c:pt>
              <c:pt idx="258">
                <c:v>1.4272</c:v>
              </c:pt>
              <c:pt idx="259">
                <c:v>1.4272</c:v>
              </c:pt>
              <c:pt idx="260">
                <c:v>1.4232</c:v>
              </c:pt>
              <c:pt idx="261">
                <c:v>1.4107000000000001</c:v>
              </c:pt>
              <c:pt idx="262">
                <c:v>1.3734</c:v>
              </c:pt>
              <c:pt idx="263">
                <c:v>1.3700999999999999</c:v>
              </c:pt>
              <c:pt idx="264">
                <c:v>1.4344000000000001</c:v>
              </c:pt>
              <c:pt idx="265">
                <c:v>1.4291</c:v>
              </c:pt>
              <c:pt idx="266">
                <c:v>1.4917</c:v>
              </c:pt>
              <c:pt idx="267">
                <c:v>1.4641999999999999</c:v>
              </c:pt>
              <c:pt idx="268">
                <c:v>1.4581999999999999</c:v>
              </c:pt>
              <c:pt idx="269">
                <c:v>1.4816</c:v>
              </c:pt>
              <c:pt idx="270">
                <c:v>1.5295000000000001</c:v>
              </c:pt>
              <c:pt idx="271">
                <c:v>1.5430999999999999</c:v>
              </c:pt>
              <c:pt idx="272">
                <c:v>1.4607999999999999</c:v>
              </c:pt>
              <c:pt idx="273">
                <c:v>1.4567999999999999</c:v>
              </c:pt>
              <c:pt idx="274">
                <c:v>1.4018999999999999</c:v>
              </c:pt>
              <c:pt idx="275">
                <c:v>1.5063</c:v>
              </c:pt>
              <c:pt idx="276">
                <c:v>1.5758000000000001</c:v>
              </c:pt>
              <c:pt idx="277">
                <c:v>1.6417000000000002</c:v>
              </c:pt>
              <c:pt idx="278">
                <c:v>1.6656</c:v>
              </c:pt>
              <c:pt idx="279">
                <c:v>1.6318000000000001</c:v>
              </c:pt>
              <c:pt idx="280">
                <c:v>1.5305</c:v>
              </c:pt>
              <c:pt idx="281">
                <c:v>1.4873000000000001</c:v>
              </c:pt>
              <c:pt idx="282">
                <c:v>1.4506000000000001</c:v>
              </c:pt>
              <c:pt idx="283">
                <c:v>1.4064000000000001</c:v>
              </c:pt>
              <c:pt idx="284">
                <c:v>1.4519</c:v>
              </c:pt>
              <c:pt idx="285">
                <c:v>1.4399</c:v>
              </c:pt>
              <c:pt idx="286">
                <c:v>1.4445999999999999</c:v>
              </c:pt>
              <c:pt idx="287">
                <c:v>1.3705000000000001</c:v>
              </c:pt>
              <c:pt idx="288">
                <c:v>1.3705000000000001</c:v>
              </c:pt>
              <c:pt idx="289">
                <c:v>1.3860000000000001</c:v>
              </c:pt>
              <c:pt idx="290">
                <c:v>1.3977999999999999</c:v>
              </c:pt>
              <c:pt idx="291">
                <c:v>1.4089</c:v>
              </c:pt>
              <c:pt idx="292">
                <c:v>1.4365000000000001</c:v>
              </c:pt>
              <c:pt idx="293">
                <c:v>1.3266</c:v>
              </c:pt>
              <c:pt idx="294">
                <c:v>1.2908999999999999</c:v>
              </c:pt>
              <c:pt idx="295">
                <c:v>1.3451</c:v>
              </c:pt>
              <c:pt idx="296">
                <c:v>1.3698000000000001</c:v>
              </c:pt>
              <c:pt idx="297">
                <c:v>1.4159999999999999</c:v>
              </c:pt>
              <c:pt idx="298">
                <c:v>1.3828</c:v>
              </c:pt>
              <c:pt idx="299">
                <c:v>1.329</c:v>
              </c:pt>
              <c:pt idx="300">
                <c:v>1.3936999999999999</c:v>
              </c:pt>
              <c:pt idx="301">
                <c:v>1.3320000000000001</c:v>
              </c:pt>
              <c:pt idx="302">
                <c:v>1.2765</c:v>
              </c:pt>
              <c:pt idx="303">
                <c:v>1.2485999999999999</c:v>
              </c:pt>
              <c:pt idx="304">
                <c:v>1.2847999999999999</c:v>
              </c:pt>
              <c:pt idx="305">
                <c:v>1.2499</c:v>
              </c:pt>
              <c:pt idx="306">
                <c:v>1.2041999999999999</c:v>
              </c:pt>
              <c:pt idx="307">
                <c:v>1.2557</c:v>
              </c:pt>
              <c:pt idx="308">
                <c:v>1.1696</c:v>
              </c:pt>
              <c:pt idx="309">
                <c:v>1.1804000000000001</c:v>
              </c:pt>
              <c:pt idx="310">
                <c:v>1.2145999999999999</c:v>
              </c:pt>
              <c:pt idx="311">
                <c:v>1.1626000000000001</c:v>
              </c:pt>
              <c:pt idx="312">
                <c:v>1.2163999999999999</c:v>
              </c:pt>
              <c:pt idx="313">
                <c:v>1.2601</c:v>
              </c:pt>
              <c:pt idx="314">
                <c:v>1.2234</c:v>
              </c:pt>
              <c:pt idx="315">
                <c:v>1.2655000000000001</c:v>
              </c:pt>
              <c:pt idx="316">
                <c:v>1.4016999999999999</c:v>
              </c:pt>
              <c:pt idx="317">
                <c:v>1.4071</c:v>
              </c:pt>
              <c:pt idx="318">
                <c:v>1.3435000000000001</c:v>
              </c:pt>
              <c:pt idx="319">
                <c:v>1.3435000000000001</c:v>
              </c:pt>
              <c:pt idx="320">
                <c:v>1.3765000000000001</c:v>
              </c:pt>
              <c:pt idx="321">
                <c:v>1.2945</c:v>
              </c:pt>
              <c:pt idx="322">
                <c:v>1.2785</c:v>
              </c:pt>
              <c:pt idx="323">
                <c:v>1.2094</c:v>
              </c:pt>
              <c:pt idx="324">
                <c:v>1.2394000000000001</c:v>
              </c:pt>
              <c:pt idx="325">
                <c:v>1.2191000000000001</c:v>
              </c:pt>
              <c:pt idx="326">
                <c:v>1.3214000000000001</c:v>
              </c:pt>
              <c:pt idx="327">
                <c:v>1.3366</c:v>
              </c:pt>
              <c:pt idx="328">
                <c:v>1.2635000000000001</c:v>
              </c:pt>
              <c:pt idx="329">
                <c:v>1.431</c:v>
              </c:pt>
              <c:pt idx="330">
                <c:v>1.4447999999999999</c:v>
              </c:pt>
              <c:pt idx="331">
                <c:v>1.3954</c:v>
              </c:pt>
              <c:pt idx="332">
                <c:v>1.3509</c:v>
              </c:pt>
              <c:pt idx="333">
                <c:v>1.4169</c:v>
              </c:pt>
              <c:pt idx="334">
                <c:v>1.7848000000000002</c:v>
              </c:pt>
              <c:pt idx="335">
                <c:v>1.7875000000000001</c:v>
              </c:pt>
              <c:pt idx="336">
                <c:v>1.6844000000000001</c:v>
              </c:pt>
              <c:pt idx="337">
                <c:v>1.2841</c:v>
              </c:pt>
              <c:pt idx="338">
                <c:v>1.5293000000000001</c:v>
              </c:pt>
              <c:pt idx="339">
                <c:v>1.4399</c:v>
              </c:pt>
              <c:pt idx="340">
                <c:v>1.3919000000000001</c:v>
              </c:pt>
              <c:pt idx="341">
                <c:v>1.2799</c:v>
              </c:pt>
              <c:pt idx="342">
                <c:v>0.99529999999999996</c:v>
              </c:pt>
              <c:pt idx="343">
                <c:v>1.2873999999999999</c:v>
              </c:pt>
              <c:pt idx="344">
                <c:v>1.5407</c:v>
              </c:pt>
              <c:pt idx="345">
                <c:v>1.7014</c:v>
              </c:pt>
              <c:pt idx="346">
                <c:v>1.6145</c:v>
              </c:pt>
              <c:pt idx="347">
                <c:v>1.7213000000000001</c:v>
              </c:pt>
              <c:pt idx="348">
                <c:v>1.6752</c:v>
              </c:pt>
              <c:pt idx="349">
                <c:v>1.7577</c:v>
              </c:pt>
              <c:pt idx="350">
                <c:v>1.8241000000000001</c:v>
              </c:pt>
              <c:pt idx="351">
                <c:v>1.8254000000000001</c:v>
              </c:pt>
              <c:pt idx="352">
                <c:v>1.8347</c:v>
              </c:pt>
              <c:pt idx="353">
                <c:v>1.9146999999999998</c:v>
              </c:pt>
              <c:pt idx="354">
                <c:v>1.9605999999999999</c:v>
              </c:pt>
              <c:pt idx="355">
                <c:v>2.0139</c:v>
              </c:pt>
              <c:pt idx="356">
                <c:v>2.0110999999999999</c:v>
              </c:pt>
              <c:pt idx="357">
                <c:v>2.0390999999999999</c:v>
              </c:pt>
              <c:pt idx="358">
                <c:v>2.0390999999999999</c:v>
              </c:pt>
              <c:pt idx="359">
                <c:v>2.0705999999999998</c:v>
              </c:pt>
              <c:pt idx="360">
                <c:v>2.089</c:v>
              </c:pt>
              <c:pt idx="361">
                <c:v>2.0659000000000001</c:v>
              </c:pt>
              <c:pt idx="362">
                <c:v>2.0388999999999999</c:v>
              </c:pt>
              <c:pt idx="363">
                <c:v>2.0484</c:v>
              </c:pt>
              <c:pt idx="364">
                <c:v>2.1089000000000002</c:v>
              </c:pt>
              <c:pt idx="365">
                <c:v>2.1385000000000001</c:v>
              </c:pt>
              <c:pt idx="366">
                <c:v>2.0769000000000002</c:v>
              </c:pt>
              <c:pt idx="367">
                <c:v>2.0068999999999999</c:v>
              </c:pt>
              <c:pt idx="368">
                <c:v>1.9996</c:v>
              </c:pt>
              <c:pt idx="369">
                <c:v>2.0506000000000002</c:v>
              </c:pt>
              <c:pt idx="370">
                <c:v>2.0392000000000001</c:v>
              </c:pt>
              <c:pt idx="371">
                <c:v>2.1118000000000001</c:v>
              </c:pt>
              <c:pt idx="372">
                <c:v>2.0567000000000002</c:v>
              </c:pt>
              <c:pt idx="373">
                <c:v>2.1324000000000001</c:v>
              </c:pt>
              <c:pt idx="374">
                <c:v>2.1781999999999999</c:v>
              </c:pt>
              <c:pt idx="375">
                <c:v>2.2217000000000002</c:v>
              </c:pt>
              <c:pt idx="376">
                <c:v>2.2358000000000002</c:v>
              </c:pt>
              <c:pt idx="377">
                <c:v>2.2806999999999999</c:v>
              </c:pt>
              <c:pt idx="378">
                <c:v>2.2806999999999999</c:v>
              </c:pt>
              <c:pt idx="379">
                <c:v>2.2578</c:v>
              </c:pt>
              <c:pt idx="380">
                <c:v>2.2359</c:v>
              </c:pt>
              <c:pt idx="381">
                <c:v>2.27</c:v>
              </c:pt>
              <c:pt idx="382">
                <c:v>2.3014999999999999</c:v>
              </c:pt>
              <c:pt idx="383">
                <c:v>2.2786</c:v>
              </c:pt>
              <c:pt idx="384">
                <c:v>2.3296999999999999</c:v>
              </c:pt>
              <c:pt idx="385">
                <c:v>2.3624999999999998</c:v>
              </c:pt>
              <c:pt idx="386">
                <c:v>2.3052000000000001</c:v>
              </c:pt>
              <c:pt idx="387">
                <c:v>2.2858000000000001</c:v>
              </c:pt>
              <c:pt idx="388">
                <c:v>2.2444000000000002</c:v>
              </c:pt>
              <c:pt idx="389">
                <c:v>2.3311999999999999</c:v>
              </c:pt>
              <c:pt idx="390">
                <c:v>2.3896000000000002</c:v>
              </c:pt>
              <c:pt idx="391">
                <c:v>2.3896000000000002</c:v>
              </c:pt>
              <c:pt idx="392">
                <c:v>2.3296999999999999</c:v>
              </c:pt>
              <c:pt idx="393">
                <c:v>2.3159999999999998</c:v>
              </c:pt>
              <c:pt idx="394">
                <c:v>2.3218000000000001</c:v>
              </c:pt>
              <c:pt idx="395">
                <c:v>2.3290000000000002</c:v>
              </c:pt>
              <c:pt idx="396">
                <c:v>2.3290000000000002</c:v>
              </c:pt>
              <c:pt idx="397">
                <c:v>2.3567</c:v>
              </c:pt>
              <c:pt idx="398">
                <c:v>2.3420999999999998</c:v>
              </c:pt>
              <c:pt idx="399">
                <c:v>2.3538000000000001</c:v>
              </c:pt>
              <c:pt idx="400">
                <c:v>2.3472</c:v>
              </c:pt>
              <c:pt idx="401">
                <c:v>2.306</c:v>
              </c:pt>
              <c:pt idx="402">
                <c:v>2.2866</c:v>
              </c:pt>
              <c:pt idx="403">
                <c:v>2.2524000000000002</c:v>
              </c:pt>
              <c:pt idx="404">
                <c:v>2.3102999999999998</c:v>
              </c:pt>
              <c:pt idx="405">
                <c:v>2.2263000000000002</c:v>
              </c:pt>
              <c:pt idx="406">
                <c:v>2.2645</c:v>
              </c:pt>
              <c:pt idx="407">
                <c:v>2.2545999999999999</c:v>
              </c:pt>
              <c:pt idx="408">
                <c:v>2.2774000000000001</c:v>
              </c:pt>
              <c:pt idx="409">
                <c:v>2.2595999999999998</c:v>
              </c:pt>
              <c:pt idx="410">
                <c:v>2.2271000000000001</c:v>
              </c:pt>
              <c:pt idx="411">
                <c:v>2.1636000000000002</c:v>
              </c:pt>
              <c:pt idx="412">
                <c:v>2.266</c:v>
              </c:pt>
              <c:pt idx="413">
                <c:v>2.2054</c:v>
              </c:pt>
              <c:pt idx="414">
                <c:v>2.1901000000000002</c:v>
              </c:pt>
              <c:pt idx="415">
                <c:v>2.1901000000000002</c:v>
              </c:pt>
              <c:pt idx="416">
                <c:v>2.1789999999999998</c:v>
              </c:pt>
              <c:pt idx="417">
                <c:v>2.2012999999999998</c:v>
              </c:pt>
              <c:pt idx="418">
                <c:v>2.2208999999999999</c:v>
              </c:pt>
              <c:pt idx="419">
                <c:v>2.2315</c:v>
              </c:pt>
              <c:pt idx="420">
                <c:v>2.2090000000000001</c:v>
              </c:pt>
              <c:pt idx="421">
                <c:v>2.2513000000000001</c:v>
              </c:pt>
              <c:pt idx="422">
                <c:v>2.2989999999999999</c:v>
              </c:pt>
              <c:pt idx="423">
                <c:v>2.3047</c:v>
              </c:pt>
              <c:pt idx="424">
                <c:v>2.2997000000000001</c:v>
              </c:pt>
              <c:pt idx="425">
                <c:v>2.3647999999999998</c:v>
              </c:pt>
              <c:pt idx="426">
                <c:v>2.4161999999999999</c:v>
              </c:pt>
              <c:pt idx="427">
                <c:v>2.4243000000000001</c:v>
              </c:pt>
              <c:pt idx="428">
                <c:v>2.4243000000000001</c:v>
              </c:pt>
              <c:pt idx="429">
                <c:v>2.3974000000000002</c:v>
              </c:pt>
              <c:pt idx="430">
                <c:v>2.3155999999999999</c:v>
              </c:pt>
              <c:pt idx="431">
                <c:v>2.3384</c:v>
              </c:pt>
              <c:pt idx="432">
                <c:v>2.2629999999999999</c:v>
              </c:pt>
              <c:pt idx="433">
                <c:v>2.1897000000000002</c:v>
              </c:pt>
              <c:pt idx="434">
                <c:v>2.1791</c:v>
              </c:pt>
              <c:pt idx="435">
                <c:v>2.2521</c:v>
              </c:pt>
              <c:pt idx="436">
                <c:v>2.3346999999999998</c:v>
              </c:pt>
              <c:pt idx="437">
                <c:v>2.3338999999999999</c:v>
              </c:pt>
              <c:pt idx="438">
                <c:v>2.2869999999999999</c:v>
              </c:pt>
              <c:pt idx="439">
                <c:v>2.2622</c:v>
              </c:pt>
              <c:pt idx="440">
                <c:v>2.2543000000000002</c:v>
              </c:pt>
              <c:pt idx="441">
                <c:v>2.2521</c:v>
              </c:pt>
              <c:pt idx="442">
                <c:v>2.2913000000000001</c:v>
              </c:pt>
              <c:pt idx="443">
                <c:v>2.2492000000000001</c:v>
              </c:pt>
              <c:pt idx="444">
                <c:v>2.2341000000000002</c:v>
              </c:pt>
              <c:pt idx="445">
                <c:v>2.2248000000000001</c:v>
              </c:pt>
              <c:pt idx="446">
                <c:v>2.2347999999999999</c:v>
              </c:pt>
              <c:pt idx="447">
                <c:v>2.1941000000000002</c:v>
              </c:pt>
              <c:pt idx="448">
                <c:v>2.1941000000000002</c:v>
              </c:pt>
              <c:pt idx="449">
                <c:v>2.1615000000000002</c:v>
              </c:pt>
              <c:pt idx="450">
                <c:v>2.0840999999999998</c:v>
              </c:pt>
              <c:pt idx="451">
                <c:v>2.0293000000000001</c:v>
              </c:pt>
              <c:pt idx="452">
                <c:v>2.0484</c:v>
              </c:pt>
              <c:pt idx="453">
                <c:v>2.0150999999999999</c:v>
              </c:pt>
              <c:pt idx="454">
                <c:v>2.0320999999999998</c:v>
              </c:pt>
              <c:pt idx="455">
                <c:v>2.0876000000000001</c:v>
              </c:pt>
              <c:pt idx="456">
                <c:v>2.0924999999999998</c:v>
              </c:pt>
              <c:pt idx="457">
                <c:v>2.1105</c:v>
              </c:pt>
              <c:pt idx="458">
                <c:v>2.1286</c:v>
              </c:pt>
              <c:pt idx="459">
                <c:v>2.1419000000000001</c:v>
              </c:pt>
              <c:pt idx="460">
                <c:v>2.1863000000000001</c:v>
              </c:pt>
              <c:pt idx="461">
                <c:v>2.1036000000000001</c:v>
              </c:pt>
              <c:pt idx="462">
                <c:v>2.1728999999999998</c:v>
              </c:pt>
              <c:pt idx="463">
                <c:v>2.1616</c:v>
              </c:pt>
              <c:pt idx="464">
                <c:v>2.2277</c:v>
              </c:pt>
              <c:pt idx="465">
                <c:v>2.242</c:v>
              </c:pt>
              <c:pt idx="466">
                <c:v>2.2679999999999998</c:v>
              </c:pt>
              <c:pt idx="467">
                <c:v>2.3182999999999998</c:v>
              </c:pt>
              <c:pt idx="468">
                <c:v>2.3708</c:v>
              </c:pt>
              <c:pt idx="469">
                <c:v>2.2557</c:v>
              </c:pt>
              <c:pt idx="470">
                <c:v>2.2212999999999998</c:v>
              </c:pt>
              <c:pt idx="471">
                <c:v>2.2162999999999999</c:v>
              </c:pt>
              <c:pt idx="472">
                <c:v>2.1280999999999999</c:v>
              </c:pt>
              <c:pt idx="473">
                <c:v>2.0249999999999999</c:v>
              </c:pt>
              <c:pt idx="474">
                <c:v>2.0495000000000001</c:v>
              </c:pt>
              <c:pt idx="475">
                <c:v>1.9699</c:v>
              </c:pt>
              <c:pt idx="476">
                <c:v>1.9525999999999999</c:v>
              </c:pt>
              <c:pt idx="477">
                <c:v>1.9626000000000001</c:v>
              </c:pt>
              <c:pt idx="478">
                <c:v>1.9626000000000001</c:v>
              </c:pt>
              <c:pt idx="479">
                <c:v>1.964</c:v>
              </c:pt>
              <c:pt idx="480">
                <c:v>1.9714</c:v>
              </c:pt>
              <c:pt idx="481">
                <c:v>1.9500999999999999</c:v>
              </c:pt>
              <c:pt idx="482">
                <c:v>2.0354000000000001</c:v>
              </c:pt>
              <c:pt idx="483">
                <c:v>2.0251999999999999</c:v>
              </c:pt>
              <c:pt idx="484">
                <c:v>2.1046999999999998</c:v>
              </c:pt>
              <c:pt idx="485">
                <c:v>2.0722999999999998</c:v>
              </c:pt>
              <c:pt idx="486">
                <c:v>2.0375000000000001</c:v>
              </c:pt>
              <c:pt idx="487">
                <c:v>2.0874000000000001</c:v>
              </c:pt>
              <c:pt idx="488">
                <c:v>2.0348000000000002</c:v>
              </c:pt>
              <c:pt idx="489">
                <c:v>1.9729000000000001</c:v>
              </c:pt>
              <c:pt idx="490">
                <c:v>2.0179999999999998</c:v>
              </c:pt>
              <c:pt idx="491">
                <c:v>2.1633</c:v>
              </c:pt>
              <c:pt idx="492">
                <c:v>2.1324999999999998</c:v>
              </c:pt>
              <c:pt idx="493">
                <c:v>2.2585999999999999</c:v>
              </c:pt>
              <c:pt idx="494">
                <c:v>2.2242999999999999</c:v>
              </c:pt>
              <c:pt idx="495">
                <c:v>2.2522000000000002</c:v>
              </c:pt>
              <c:pt idx="496">
                <c:v>2.2330000000000001</c:v>
              </c:pt>
              <c:pt idx="497">
                <c:v>2.2543000000000002</c:v>
              </c:pt>
              <c:pt idx="498">
                <c:v>2.3820000000000001</c:v>
              </c:pt>
              <c:pt idx="499">
                <c:v>2.4420000000000002</c:v>
              </c:pt>
              <c:pt idx="500">
                <c:v>2.5249000000000001</c:v>
              </c:pt>
              <c:pt idx="501">
                <c:v>2.5798000000000001</c:v>
              </c:pt>
              <c:pt idx="502">
                <c:v>2.5907</c:v>
              </c:pt>
              <c:pt idx="503">
                <c:v>2.5922000000000001</c:v>
              </c:pt>
              <c:pt idx="504">
                <c:v>2.6082999999999998</c:v>
              </c:pt>
              <c:pt idx="505">
                <c:v>2.5726</c:v>
              </c:pt>
              <c:pt idx="506">
                <c:v>2.6156000000000001</c:v>
              </c:pt>
              <c:pt idx="507">
                <c:v>2.5712000000000002</c:v>
              </c:pt>
              <c:pt idx="508">
                <c:v>2.5792000000000002</c:v>
              </c:pt>
              <c:pt idx="509">
                <c:v>2.5640000000000001</c:v>
              </c:pt>
              <c:pt idx="510">
                <c:v>2.5568</c:v>
              </c:pt>
              <c:pt idx="511">
                <c:v>2.6120999999999999</c:v>
              </c:pt>
              <c:pt idx="512">
                <c:v>2.6105999999999998</c:v>
              </c:pt>
              <c:pt idx="513">
                <c:v>2.6467000000000001</c:v>
              </c:pt>
              <c:pt idx="514">
                <c:v>2.6593</c:v>
              </c:pt>
              <c:pt idx="515">
                <c:v>2.5758000000000001</c:v>
              </c:pt>
              <c:pt idx="516">
                <c:v>2.5404</c:v>
              </c:pt>
              <c:pt idx="517">
                <c:v>2.5289999999999999</c:v>
              </c:pt>
              <c:pt idx="518">
                <c:v>2.5419</c:v>
              </c:pt>
              <c:pt idx="519">
                <c:v>2.4666000000000001</c:v>
              </c:pt>
              <c:pt idx="520">
                <c:v>2.4666000000000001</c:v>
              </c:pt>
              <c:pt idx="521">
                <c:v>2.5013000000000001</c:v>
              </c:pt>
              <c:pt idx="522">
                <c:v>2.5478000000000001</c:v>
              </c:pt>
              <c:pt idx="523">
                <c:v>2.5291000000000001</c:v>
              </c:pt>
              <c:pt idx="524">
                <c:v>2.5291999999999999</c:v>
              </c:pt>
              <c:pt idx="525">
                <c:v>2.5695000000000001</c:v>
              </c:pt>
              <c:pt idx="526">
                <c:v>2.5192000000000001</c:v>
              </c:pt>
              <c:pt idx="527">
                <c:v>2.5442999999999998</c:v>
              </c:pt>
              <c:pt idx="528">
                <c:v>2.5840999999999998</c:v>
              </c:pt>
              <c:pt idx="529">
                <c:v>2.5400999999999998</c:v>
              </c:pt>
              <c:pt idx="530">
                <c:v>2.5350999999999999</c:v>
              </c:pt>
              <c:pt idx="531">
                <c:v>2.5488</c:v>
              </c:pt>
              <c:pt idx="532">
                <c:v>2.5827</c:v>
              </c:pt>
              <c:pt idx="533">
                <c:v>2.5855999999999999</c:v>
              </c:pt>
              <c:pt idx="534">
                <c:v>2.6002000000000001</c:v>
              </c:pt>
              <c:pt idx="535">
                <c:v>2.6156000000000001</c:v>
              </c:pt>
              <c:pt idx="536">
                <c:v>2.6149</c:v>
              </c:pt>
              <c:pt idx="537">
                <c:v>2.6288</c:v>
              </c:pt>
              <c:pt idx="538">
                <c:v>2.5720000000000001</c:v>
              </c:pt>
              <c:pt idx="539">
                <c:v>2.6135000000000002</c:v>
              </c:pt>
              <c:pt idx="540">
                <c:v>2.6465000000000001</c:v>
              </c:pt>
              <c:pt idx="541">
                <c:v>2.6113</c:v>
              </c:pt>
              <c:pt idx="542">
                <c:v>2.5310999999999999</c:v>
              </c:pt>
              <c:pt idx="543">
                <c:v>2.5685000000000002</c:v>
              </c:pt>
              <c:pt idx="544">
                <c:v>2.64</c:v>
              </c:pt>
              <c:pt idx="545">
                <c:v>2.6926000000000001</c:v>
              </c:pt>
              <c:pt idx="546">
                <c:v>2.7044999999999999</c:v>
              </c:pt>
              <c:pt idx="547">
                <c:v>2.7511999999999999</c:v>
              </c:pt>
              <c:pt idx="548">
                <c:v>2.7511999999999999</c:v>
              </c:pt>
              <c:pt idx="549">
                <c:v>2.7534999999999998</c:v>
              </c:pt>
              <c:pt idx="550">
                <c:v>2.8075999999999999</c:v>
              </c:pt>
              <c:pt idx="551">
                <c:v>2.8439000000000001</c:v>
              </c:pt>
              <c:pt idx="552">
                <c:v>2.8369</c:v>
              </c:pt>
              <c:pt idx="553">
                <c:v>2.8252999999999999</c:v>
              </c:pt>
              <c:pt idx="554">
                <c:v>2.8338000000000001</c:v>
              </c:pt>
              <c:pt idx="555">
                <c:v>2.8199000000000001</c:v>
              </c:pt>
              <c:pt idx="556">
                <c:v>2.8485</c:v>
              </c:pt>
              <c:pt idx="557">
                <c:v>2.8361999999999998</c:v>
              </c:pt>
              <c:pt idx="558">
                <c:v>2.8867000000000003</c:v>
              </c:pt>
              <c:pt idx="559">
                <c:v>2.8612000000000002</c:v>
              </c:pt>
              <c:pt idx="560">
                <c:v>2.8936999999999999</c:v>
              </c:pt>
              <c:pt idx="561">
                <c:v>2.8643000000000001</c:v>
              </c:pt>
              <c:pt idx="562">
                <c:v>2.8883000000000001</c:v>
              </c:pt>
              <c:pt idx="563">
                <c:v>2.9186000000000001</c:v>
              </c:pt>
              <c:pt idx="564">
                <c:v>2.9295999999999998</c:v>
              </c:pt>
              <c:pt idx="565">
                <c:v>2.9037999999999999</c:v>
              </c:pt>
              <c:pt idx="566">
                <c:v>2.9287999999999998</c:v>
              </c:pt>
              <c:pt idx="567">
                <c:v>2.9546999999999999</c:v>
              </c:pt>
              <c:pt idx="568">
                <c:v>2.9233000000000002</c:v>
              </c:pt>
              <c:pt idx="569">
                <c:v>2.9420999999999999</c:v>
              </c:pt>
              <c:pt idx="570">
                <c:v>2.9342999999999999</c:v>
              </c:pt>
              <c:pt idx="571">
                <c:v>2.98</c:v>
              </c:pt>
              <c:pt idx="572">
                <c:v>2.9919000000000002</c:v>
              </c:pt>
              <c:pt idx="573">
                <c:v>2.9609999999999999</c:v>
              </c:pt>
              <c:pt idx="574">
                <c:v>2.9609999999999999</c:v>
              </c:pt>
              <c:pt idx="575">
                <c:v>2.9943</c:v>
              </c:pt>
              <c:pt idx="576">
                <c:v>2.9919000000000002</c:v>
              </c:pt>
              <c:pt idx="577">
                <c:v>2.9681999999999999</c:v>
              </c:pt>
              <c:pt idx="578">
                <c:v>2.9769000000000001</c:v>
              </c:pt>
              <c:pt idx="579">
                <c:v>2.9264999999999999</c:v>
              </c:pt>
              <c:pt idx="580">
                <c:v>2.8923000000000001</c:v>
              </c:pt>
              <c:pt idx="581">
                <c:v>2.9140999999999999</c:v>
              </c:pt>
              <c:pt idx="582">
                <c:v>2.9272999999999998</c:v>
              </c:pt>
              <c:pt idx="583">
                <c:v>2.9032</c:v>
              </c:pt>
              <c:pt idx="584">
                <c:v>2.9196</c:v>
              </c:pt>
              <c:pt idx="585">
                <c:v>2.9336000000000002</c:v>
              </c:pt>
              <c:pt idx="586">
                <c:v>2.8769</c:v>
              </c:pt>
              <c:pt idx="587">
                <c:v>2.8900999999999999</c:v>
              </c:pt>
              <c:pt idx="588">
                <c:v>2.8143000000000002</c:v>
              </c:pt>
              <c:pt idx="589">
                <c:v>2.8226</c:v>
              </c:pt>
              <c:pt idx="590">
                <c:v>2.8105000000000002</c:v>
              </c:pt>
              <c:pt idx="591">
                <c:v>2.8731</c:v>
              </c:pt>
              <c:pt idx="592">
                <c:v>2.8616000000000001</c:v>
              </c:pt>
              <c:pt idx="593">
                <c:v>2.8738999999999999</c:v>
              </c:pt>
              <c:pt idx="594">
                <c:v>2.9666999999999999</c:v>
              </c:pt>
              <c:pt idx="595">
                <c:v>2.9714</c:v>
              </c:pt>
              <c:pt idx="596">
                <c:v>3.0222000000000002</c:v>
              </c:pt>
              <c:pt idx="597">
                <c:v>3.0173999999999999</c:v>
              </c:pt>
              <c:pt idx="598">
                <c:v>3.0110999999999999</c:v>
              </c:pt>
              <c:pt idx="599">
                <c:v>3.0455000000000001</c:v>
              </c:pt>
              <c:pt idx="600">
                <c:v>3.0158999999999998</c:v>
              </c:pt>
              <c:pt idx="601">
                <c:v>2.9912000000000001</c:v>
              </c:pt>
              <c:pt idx="602">
                <c:v>3.0270000000000001</c:v>
              </c:pt>
              <c:pt idx="603">
                <c:v>3.0118999999999998</c:v>
              </c:pt>
              <c:pt idx="604">
                <c:v>3.0262000000000002</c:v>
              </c:pt>
              <c:pt idx="605">
                <c:v>3.0705</c:v>
              </c:pt>
              <c:pt idx="606">
                <c:v>3.081</c:v>
              </c:pt>
              <c:pt idx="607">
                <c:v>3.0891000000000002</c:v>
              </c:pt>
              <c:pt idx="608">
                <c:v>3.1225999999999998</c:v>
              </c:pt>
              <c:pt idx="609">
                <c:v>3.0802</c:v>
              </c:pt>
              <c:pt idx="610">
                <c:v>3.0648</c:v>
              </c:pt>
              <c:pt idx="611">
                <c:v>3.0055000000000001</c:v>
              </c:pt>
              <c:pt idx="612">
                <c:v>3.0270999999999999</c:v>
              </c:pt>
              <c:pt idx="613">
                <c:v>3.0158999999999998</c:v>
              </c:pt>
              <c:pt idx="614">
                <c:v>3.0495000000000001</c:v>
              </c:pt>
              <c:pt idx="615">
                <c:v>2.9952000000000001</c:v>
              </c:pt>
              <c:pt idx="616">
                <c:v>2.9778000000000002</c:v>
              </c:pt>
              <c:pt idx="617">
                <c:v>2.9935999999999998</c:v>
              </c:pt>
              <c:pt idx="618">
                <c:v>2.9935999999999998</c:v>
              </c:pt>
              <c:pt idx="619">
                <c:v>2.9976000000000003</c:v>
              </c:pt>
              <c:pt idx="620">
                <c:v>3.0310999999999999</c:v>
              </c:pt>
              <c:pt idx="621">
                <c:v>3.0247000000000002</c:v>
              </c:pt>
              <c:pt idx="622">
                <c:v>2.9920999999999998</c:v>
              </c:pt>
              <c:pt idx="623">
                <c:v>2.9802</c:v>
              </c:pt>
              <c:pt idx="624">
                <c:v>2.9946999999999999</c:v>
              </c:pt>
              <c:pt idx="625">
                <c:v>3.0329000000000002</c:v>
              </c:pt>
              <c:pt idx="626">
                <c:v>3.0314000000000001</c:v>
              </c:pt>
              <c:pt idx="627">
                <c:v>3.0545</c:v>
              </c:pt>
              <c:pt idx="628">
                <c:v>3.0253000000000001</c:v>
              </c:pt>
              <c:pt idx="629">
                <c:v>2.9956</c:v>
              </c:pt>
              <c:pt idx="630">
                <c:v>3.0314999999999999</c:v>
              </c:pt>
              <c:pt idx="631">
                <c:v>3.04</c:v>
              </c:pt>
              <c:pt idx="632">
                <c:v>3.0661999999999998</c:v>
              </c:pt>
              <c:pt idx="633">
                <c:v>3.0661999999999998</c:v>
              </c:pt>
              <c:pt idx="634">
                <c:v>3.0339</c:v>
              </c:pt>
              <c:pt idx="635">
                <c:v>3.0617000000000001</c:v>
              </c:pt>
              <c:pt idx="636">
                <c:v>3.0594000000000001</c:v>
              </c:pt>
              <c:pt idx="637">
                <c:v>3.0973999999999999</c:v>
              </c:pt>
              <c:pt idx="638">
                <c:v>3.0973999999999999</c:v>
              </c:pt>
              <c:pt idx="639">
                <c:v>3.0741000000000001</c:v>
              </c:pt>
              <c:pt idx="640">
                <c:v>3.0710999999999999</c:v>
              </c:pt>
              <c:pt idx="641">
                <c:v>3.0733999999999999</c:v>
              </c:pt>
              <c:pt idx="642">
                <c:v>3.0526</c:v>
              </c:pt>
              <c:pt idx="643">
                <c:v>3.0333999999999999</c:v>
              </c:pt>
              <c:pt idx="644">
                <c:v>3.0627</c:v>
              </c:pt>
              <c:pt idx="645">
                <c:v>3.0028999999999999</c:v>
              </c:pt>
              <c:pt idx="646">
                <c:v>3.0068000000000001</c:v>
              </c:pt>
              <c:pt idx="647">
                <c:v>2.9878</c:v>
              </c:pt>
              <c:pt idx="648">
                <c:v>2.9809999999999999</c:v>
              </c:pt>
              <c:pt idx="649">
                <c:v>2.9024999999999999</c:v>
              </c:pt>
              <c:pt idx="650">
                <c:v>2.9518</c:v>
              </c:pt>
              <c:pt idx="651">
                <c:v>3.0145</c:v>
              </c:pt>
              <c:pt idx="652">
                <c:v>3.0145</c:v>
              </c:pt>
              <c:pt idx="653">
                <c:v>3.0222000000000002</c:v>
              </c:pt>
              <c:pt idx="654">
                <c:v>3.056</c:v>
              </c:pt>
              <c:pt idx="655">
                <c:v>3.0644999999999998</c:v>
              </c:pt>
              <c:pt idx="656">
                <c:v>2.9933999999999998</c:v>
              </c:pt>
              <c:pt idx="657">
                <c:v>2.9933999999999998</c:v>
              </c:pt>
              <c:pt idx="658">
                <c:v>3.0308000000000002</c:v>
              </c:pt>
              <c:pt idx="659">
                <c:v>3.0484</c:v>
              </c:pt>
              <c:pt idx="660">
                <c:v>2.9807000000000001</c:v>
              </c:pt>
              <c:pt idx="661">
                <c:v>3.0676999999999999</c:v>
              </c:pt>
              <c:pt idx="662">
                <c:v>3.1128</c:v>
              </c:pt>
              <c:pt idx="663">
                <c:v>3.1433</c:v>
              </c:pt>
              <c:pt idx="664">
                <c:v>3.1694</c:v>
              </c:pt>
              <c:pt idx="665">
                <c:v>3.1497000000000002</c:v>
              </c:pt>
              <c:pt idx="666">
                <c:v>3.1261000000000001</c:v>
              </c:pt>
              <c:pt idx="667">
                <c:v>3.1293000000000002</c:v>
              </c:pt>
              <c:pt idx="668">
                <c:v>3.1402999999999999</c:v>
              </c:pt>
              <c:pt idx="669">
                <c:v>3.1623999999999999</c:v>
              </c:pt>
              <c:pt idx="670">
                <c:v>3.1726999999999999</c:v>
              </c:pt>
              <c:pt idx="671">
                <c:v>3.1726999999999999</c:v>
              </c:pt>
              <c:pt idx="672">
                <c:v>3.2534999999999998</c:v>
              </c:pt>
              <c:pt idx="673">
                <c:v>3.29</c:v>
              </c:pt>
              <c:pt idx="674">
                <c:v>3.3245</c:v>
              </c:pt>
              <c:pt idx="675">
                <c:v>3.3458999999999999</c:v>
              </c:pt>
              <c:pt idx="676">
                <c:v>3.3186999999999998</c:v>
              </c:pt>
              <c:pt idx="677">
                <c:v>3.3113000000000001</c:v>
              </c:pt>
              <c:pt idx="678">
                <c:v>3.3014999999999999</c:v>
              </c:pt>
              <c:pt idx="679">
                <c:v>3.3163</c:v>
              </c:pt>
              <c:pt idx="680">
                <c:v>3.3163</c:v>
              </c:pt>
              <c:pt idx="681">
                <c:v>3.3147000000000002</c:v>
              </c:pt>
              <c:pt idx="682">
                <c:v>3.3212000000000002</c:v>
              </c:pt>
              <c:pt idx="683">
                <c:v>3.3163</c:v>
              </c:pt>
              <c:pt idx="684">
                <c:v>3.3592</c:v>
              </c:pt>
              <c:pt idx="685">
                <c:v>3.3666999999999998</c:v>
              </c:pt>
              <c:pt idx="686">
                <c:v>3.3592</c:v>
              </c:pt>
              <c:pt idx="687">
                <c:v>3.3841999999999999</c:v>
              </c:pt>
              <c:pt idx="688">
                <c:v>3.3841999999999999</c:v>
              </c:pt>
              <c:pt idx="689">
                <c:v>3.4337</c:v>
              </c:pt>
              <c:pt idx="690">
                <c:v>3.4416000000000002</c:v>
              </c:pt>
              <c:pt idx="691">
                <c:v>3.4432999999999998</c:v>
              </c:pt>
              <c:pt idx="692">
                <c:v>3.4281999999999999</c:v>
              </c:pt>
              <c:pt idx="693">
                <c:v>3.4540000000000002</c:v>
              </c:pt>
              <c:pt idx="694">
                <c:v>3.3759999999999999</c:v>
              </c:pt>
              <c:pt idx="695">
                <c:v>3.3909000000000002</c:v>
              </c:pt>
              <c:pt idx="696">
                <c:v>3.3637000000000001</c:v>
              </c:pt>
              <c:pt idx="697">
                <c:v>3.3306</c:v>
              </c:pt>
              <c:pt idx="698">
                <c:v>3.3098000000000001</c:v>
              </c:pt>
              <c:pt idx="699">
                <c:v>3.3426999999999998</c:v>
              </c:pt>
              <c:pt idx="700">
                <c:v>3.3304999999999998</c:v>
              </c:pt>
              <c:pt idx="701">
                <c:v>3.3679000000000001</c:v>
              </c:pt>
              <c:pt idx="702">
                <c:v>3.3881000000000001</c:v>
              </c:pt>
              <c:pt idx="703">
                <c:v>3.3757999999999999</c:v>
              </c:pt>
              <c:pt idx="704">
                <c:v>3.3633999999999999</c:v>
              </c:pt>
              <c:pt idx="705">
                <c:v>3.3721999999999999</c:v>
              </c:pt>
              <c:pt idx="706">
                <c:v>3.3338000000000001</c:v>
              </c:pt>
              <c:pt idx="707">
                <c:v>3.3363999999999998</c:v>
              </c:pt>
              <c:pt idx="708">
                <c:v>3.3346999999999998</c:v>
              </c:pt>
              <c:pt idx="709">
                <c:v>3.3233000000000001</c:v>
              </c:pt>
              <c:pt idx="710">
                <c:v>3.3475999999999999</c:v>
              </c:pt>
              <c:pt idx="711">
                <c:v>3.3685</c:v>
              </c:pt>
              <c:pt idx="712">
                <c:v>3.4036</c:v>
              </c:pt>
              <c:pt idx="713">
                <c:v>3.4036</c:v>
              </c:pt>
              <c:pt idx="714">
                <c:v>3.3475000000000001</c:v>
              </c:pt>
              <c:pt idx="715">
                <c:v>3.3353000000000002</c:v>
              </c:pt>
              <c:pt idx="716">
                <c:v>3.2174999999999998</c:v>
              </c:pt>
              <c:pt idx="717">
                <c:v>3.2343000000000002</c:v>
              </c:pt>
              <c:pt idx="718">
                <c:v>3.2057000000000002</c:v>
              </c:pt>
              <c:pt idx="719">
                <c:v>3.1831</c:v>
              </c:pt>
              <c:pt idx="720">
                <c:v>3.1814</c:v>
              </c:pt>
              <c:pt idx="721">
                <c:v>3.2258</c:v>
              </c:pt>
              <c:pt idx="722">
                <c:v>3.2258</c:v>
              </c:pt>
              <c:pt idx="723">
                <c:v>3.1998000000000002</c:v>
              </c:pt>
              <c:pt idx="724">
                <c:v>3.1955999999999998</c:v>
              </c:pt>
              <c:pt idx="725">
                <c:v>3.2098</c:v>
              </c:pt>
              <c:pt idx="726">
                <c:v>3.2014</c:v>
              </c:pt>
              <c:pt idx="727">
                <c:v>3.1284000000000001</c:v>
              </c:pt>
              <c:pt idx="728">
                <c:v>3.1309</c:v>
              </c:pt>
              <c:pt idx="729">
                <c:v>3.1071</c:v>
              </c:pt>
              <c:pt idx="730">
                <c:v>3.1038000000000001</c:v>
              </c:pt>
              <c:pt idx="731">
                <c:v>3.1185</c:v>
              </c:pt>
              <c:pt idx="732">
                <c:v>3.081</c:v>
              </c:pt>
              <c:pt idx="733">
                <c:v>3.1013999999999999</c:v>
              </c:pt>
              <c:pt idx="734">
                <c:v>3.0527000000000002</c:v>
              </c:pt>
              <c:pt idx="735">
                <c:v>3.0752999999999999</c:v>
              </c:pt>
              <c:pt idx="736">
                <c:v>3.0615999999999999</c:v>
              </c:pt>
              <c:pt idx="737">
                <c:v>3.0190999999999999</c:v>
              </c:pt>
              <c:pt idx="738">
                <c:v>3.0190999999999999</c:v>
              </c:pt>
              <c:pt idx="739">
                <c:v>3.0030999999999999</c:v>
              </c:pt>
              <c:pt idx="740">
                <c:v>3.0207000000000002</c:v>
              </c:pt>
              <c:pt idx="741">
                <c:v>3.0303</c:v>
              </c:pt>
              <c:pt idx="742">
                <c:v>2.9935999999999998</c:v>
              </c:pt>
              <c:pt idx="743">
                <c:v>2.9588999999999999</c:v>
              </c:pt>
              <c:pt idx="744">
                <c:v>2.9802</c:v>
              </c:pt>
              <c:pt idx="745">
                <c:v>2.9840999999999998</c:v>
              </c:pt>
              <c:pt idx="746">
                <c:v>2.9927999999999999</c:v>
              </c:pt>
              <c:pt idx="747">
                <c:v>2.9849000000000001</c:v>
              </c:pt>
              <c:pt idx="748">
                <c:v>3.0198999999999998</c:v>
              </c:pt>
              <c:pt idx="749">
                <c:v>3.0255000000000001</c:v>
              </c:pt>
              <c:pt idx="750">
                <c:v>3.0318999999999998</c:v>
              </c:pt>
              <c:pt idx="751">
                <c:v>3.0672000000000001</c:v>
              </c:pt>
              <c:pt idx="752">
                <c:v>3.0470999999999999</c:v>
              </c:pt>
              <c:pt idx="753">
                <c:v>3.0303</c:v>
              </c:pt>
              <c:pt idx="754">
                <c:v>3.0716999999999999</c:v>
              </c:pt>
              <c:pt idx="755">
                <c:v>3.1103000000000001</c:v>
              </c:pt>
              <c:pt idx="756">
                <c:v>3.1175999999999999</c:v>
              </c:pt>
              <c:pt idx="757">
                <c:v>3.0893999999999999</c:v>
              </c:pt>
              <c:pt idx="758">
                <c:v>3.0886</c:v>
              </c:pt>
              <c:pt idx="759">
                <c:v>3.1183999999999998</c:v>
              </c:pt>
              <c:pt idx="760">
                <c:v>3.1320999999999999</c:v>
              </c:pt>
              <c:pt idx="761">
                <c:v>3.0821999999999998</c:v>
              </c:pt>
              <c:pt idx="762">
                <c:v>3.1046999999999998</c:v>
              </c:pt>
              <c:pt idx="763">
                <c:v>3.0821999999999998</c:v>
              </c:pt>
              <c:pt idx="764">
                <c:v>3.0998000000000001</c:v>
              </c:pt>
              <c:pt idx="765">
                <c:v>3.1031</c:v>
              </c:pt>
              <c:pt idx="766">
                <c:v>3.0758000000000001</c:v>
              </c:pt>
              <c:pt idx="767">
                <c:v>3.0910000000000002</c:v>
              </c:pt>
              <c:pt idx="768">
                <c:v>3.0257999999999998</c:v>
              </c:pt>
              <c:pt idx="769">
                <c:v>2.9584999999999999</c:v>
              </c:pt>
              <c:pt idx="770">
                <c:v>2.9857</c:v>
              </c:pt>
              <c:pt idx="771">
                <c:v>2.9694000000000003</c:v>
              </c:pt>
              <c:pt idx="772">
                <c:v>2.9615999999999998</c:v>
              </c:pt>
              <c:pt idx="773">
                <c:v>2.9314999999999998</c:v>
              </c:pt>
              <c:pt idx="774">
                <c:v>2.9462000000000002</c:v>
              </c:pt>
              <c:pt idx="775">
                <c:v>2.9523999999999999</c:v>
              </c:pt>
              <c:pt idx="776">
                <c:v>2.9554999999999998</c:v>
              </c:pt>
              <c:pt idx="777">
                <c:v>2.964</c:v>
              </c:pt>
              <c:pt idx="778">
                <c:v>2.9293</c:v>
              </c:pt>
              <c:pt idx="779">
                <c:v>2.9447000000000001</c:v>
              </c:pt>
              <c:pt idx="780">
                <c:v>2.9586000000000001</c:v>
              </c:pt>
              <c:pt idx="781">
                <c:v>2.9586000000000001</c:v>
              </c:pt>
              <c:pt idx="782">
                <c:v>2.9929000000000001</c:v>
              </c:pt>
              <c:pt idx="783">
                <c:v>2.9889999999999999</c:v>
              </c:pt>
              <c:pt idx="784">
                <c:v>2.9657</c:v>
              </c:pt>
              <c:pt idx="785">
                <c:v>2.9672999999999998</c:v>
              </c:pt>
              <c:pt idx="786">
                <c:v>3.0251000000000001</c:v>
              </c:pt>
              <c:pt idx="787">
                <c:v>3.0244</c:v>
              </c:pt>
              <c:pt idx="788">
                <c:v>3.0394000000000001</c:v>
              </c:pt>
              <c:pt idx="789">
                <c:v>3.0440999999999998</c:v>
              </c:pt>
              <c:pt idx="790">
                <c:v>3.0775000000000001</c:v>
              </c:pt>
              <c:pt idx="791">
                <c:v>3.0323000000000002</c:v>
              </c:pt>
              <c:pt idx="792">
                <c:v>3.0489000000000002</c:v>
              </c:pt>
              <c:pt idx="793">
                <c:v>3.0465</c:v>
              </c:pt>
              <c:pt idx="794">
                <c:v>3.0545</c:v>
              </c:pt>
              <c:pt idx="795">
                <c:v>3.0863</c:v>
              </c:pt>
              <c:pt idx="796">
                <c:v>3.0935000000000001</c:v>
              </c:pt>
              <c:pt idx="797">
                <c:v>3.0935999999999999</c:v>
              </c:pt>
              <c:pt idx="798">
                <c:v>3.0895999999999999</c:v>
              </c:pt>
              <c:pt idx="799">
                <c:v>3.0680000000000001</c:v>
              </c:pt>
              <c:pt idx="800">
                <c:v>3.1217000000000001</c:v>
              </c:pt>
              <c:pt idx="801">
                <c:v>3.0840000000000001</c:v>
              </c:pt>
              <c:pt idx="802">
                <c:v>3.0848</c:v>
              </c:pt>
              <c:pt idx="803">
                <c:v>3.0506000000000002</c:v>
              </c:pt>
              <c:pt idx="804">
                <c:v>3.0253000000000001</c:v>
              </c:pt>
              <c:pt idx="805">
                <c:v>3.0268999999999999</c:v>
              </c:pt>
              <c:pt idx="806">
                <c:v>2.9744999999999999</c:v>
              </c:pt>
              <c:pt idx="807">
                <c:v>3.0920000000000001</c:v>
              </c:pt>
              <c:pt idx="808">
                <c:v>3.0920000000000001</c:v>
              </c:pt>
              <c:pt idx="809">
                <c:v>3.125</c:v>
              </c:pt>
              <c:pt idx="810">
                <c:v>3.1516999999999999</c:v>
              </c:pt>
              <c:pt idx="811">
                <c:v>3.2048000000000001</c:v>
              </c:pt>
              <c:pt idx="812">
                <c:v>3.2015000000000002</c:v>
              </c:pt>
              <c:pt idx="813">
                <c:v>3.1974</c:v>
              </c:pt>
              <c:pt idx="814">
                <c:v>3.2462</c:v>
              </c:pt>
              <c:pt idx="815">
                <c:v>3.2172000000000001</c:v>
              </c:pt>
              <c:pt idx="816">
                <c:v>3.2006999999999999</c:v>
              </c:pt>
              <c:pt idx="817">
                <c:v>3.1347</c:v>
              </c:pt>
              <c:pt idx="818">
                <c:v>3.1040999999999999</c:v>
              </c:pt>
              <c:pt idx="819">
                <c:v>3.1082000000000001</c:v>
              </c:pt>
              <c:pt idx="820">
                <c:v>3.1617999999999999</c:v>
              </c:pt>
              <c:pt idx="821">
                <c:v>3.1295000000000002</c:v>
              </c:pt>
              <c:pt idx="822">
                <c:v>3.1229</c:v>
              </c:pt>
              <c:pt idx="823">
                <c:v>3.1221000000000001</c:v>
              </c:pt>
              <c:pt idx="824">
                <c:v>3.1213000000000002</c:v>
              </c:pt>
              <c:pt idx="825">
                <c:v>3.1459999999999999</c:v>
              </c:pt>
              <c:pt idx="826">
                <c:v>3.1286999999999998</c:v>
              </c:pt>
              <c:pt idx="827">
                <c:v>3.1236999999999999</c:v>
              </c:pt>
              <c:pt idx="828">
                <c:v>3.1244999999999998</c:v>
              </c:pt>
              <c:pt idx="829">
                <c:v>3.1642000000000001</c:v>
              </c:pt>
              <c:pt idx="830">
                <c:v>3.2067999999999999</c:v>
              </c:pt>
              <c:pt idx="831">
                <c:v>3.1825000000000001</c:v>
              </c:pt>
              <c:pt idx="832">
                <c:v>3.1442999999999999</c:v>
              </c:pt>
              <c:pt idx="833">
                <c:v>3.1451000000000002</c:v>
              </c:pt>
              <c:pt idx="834">
                <c:v>3.0983000000000001</c:v>
              </c:pt>
              <c:pt idx="835">
                <c:v>3.0600999999999998</c:v>
              </c:pt>
              <c:pt idx="836">
                <c:v>3.0198</c:v>
              </c:pt>
              <c:pt idx="837">
                <c:v>3.0246</c:v>
              </c:pt>
              <c:pt idx="838">
                <c:v>3.0270000000000001</c:v>
              </c:pt>
              <c:pt idx="839">
                <c:v>3.0430999999999999</c:v>
              </c:pt>
              <c:pt idx="840">
                <c:v>2.9950999999999999</c:v>
              </c:pt>
              <c:pt idx="841">
                <c:v>3.0213999999999999</c:v>
              </c:pt>
              <c:pt idx="842">
                <c:v>3.0118</c:v>
              </c:pt>
              <c:pt idx="843">
                <c:v>3.0182000000000002</c:v>
              </c:pt>
              <c:pt idx="844">
                <c:v>3.073</c:v>
              </c:pt>
              <c:pt idx="845">
                <c:v>3.0358999999999998</c:v>
              </c:pt>
              <c:pt idx="846">
                <c:v>3.0110000000000001</c:v>
              </c:pt>
              <c:pt idx="847">
                <c:v>2.9619</c:v>
              </c:pt>
              <c:pt idx="848">
                <c:v>2.9737</c:v>
              </c:pt>
              <c:pt idx="849">
                <c:v>2.9737</c:v>
              </c:pt>
              <c:pt idx="850">
                <c:v>3.0213999999999999</c:v>
              </c:pt>
              <c:pt idx="851">
                <c:v>3.0286</c:v>
              </c:pt>
              <c:pt idx="852">
                <c:v>3.0859000000000001</c:v>
              </c:pt>
              <c:pt idx="853">
                <c:v>3.0608</c:v>
              </c:pt>
              <c:pt idx="854">
                <c:v>3.0623999999999998</c:v>
              </c:pt>
              <c:pt idx="855">
                <c:v>3.1185999999999998</c:v>
              </c:pt>
              <c:pt idx="856">
                <c:v>3.1301000000000001</c:v>
              </c:pt>
              <c:pt idx="857">
                <c:v>3.0859000000000001</c:v>
              </c:pt>
              <c:pt idx="858">
                <c:v>3.077</c:v>
              </c:pt>
              <c:pt idx="859">
                <c:v>3.0583999999999998</c:v>
              </c:pt>
              <c:pt idx="860">
                <c:v>3.0568</c:v>
              </c:pt>
              <c:pt idx="861">
                <c:v>3.0981000000000001</c:v>
              </c:pt>
              <c:pt idx="862">
                <c:v>3.1292</c:v>
              </c:pt>
              <c:pt idx="863">
                <c:v>3.1579999999999999</c:v>
              </c:pt>
              <c:pt idx="864">
                <c:v>3.1217999999999999</c:v>
              </c:pt>
              <c:pt idx="865">
                <c:v>3.1497999999999999</c:v>
              </c:pt>
              <c:pt idx="866">
                <c:v>3.1531000000000002</c:v>
              </c:pt>
              <c:pt idx="867">
                <c:v>3.1531000000000002</c:v>
              </c:pt>
              <c:pt idx="868">
                <c:v>3.1398000000000001</c:v>
              </c:pt>
              <c:pt idx="869">
                <c:v>3.0834000000000001</c:v>
              </c:pt>
              <c:pt idx="870">
                <c:v>3.1242000000000001</c:v>
              </c:pt>
              <c:pt idx="871">
                <c:v>3.1587999999999998</c:v>
              </c:pt>
              <c:pt idx="872">
                <c:v>3.153</c:v>
              </c:pt>
              <c:pt idx="873">
                <c:v>3.1555</c:v>
              </c:pt>
              <c:pt idx="874">
                <c:v>3.2061999999999999</c:v>
              </c:pt>
              <c:pt idx="875">
                <c:v>3.2204000000000002</c:v>
              </c:pt>
              <c:pt idx="876">
                <c:v>3.153</c:v>
              </c:pt>
              <c:pt idx="877">
                <c:v>3.1316000000000002</c:v>
              </c:pt>
              <c:pt idx="878">
                <c:v>3.1316000000000002</c:v>
              </c:pt>
              <c:pt idx="879">
                <c:v>3.1637</c:v>
              </c:pt>
              <c:pt idx="880">
                <c:v>3.1619999999999999</c:v>
              </c:pt>
              <c:pt idx="881">
                <c:v>3.1111</c:v>
              </c:pt>
              <c:pt idx="882">
                <c:v>3.1438999999999999</c:v>
              </c:pt>
              <c:pt idx="883">
                <c:v>3.1596000000000002</c:v>
              </c:pt>
              <c:pt idx="884">
                <c:v>3.1293000000000002</c:v>
              </c:pt>
              <c:pt idx="885">
                <c:v>3.1139000000000001</c:v>
              </c:pt>
              <c:pt idx="886">
                <c:v>3.0659000000000001</c:v>
              </c:pt>
              <c:pt idx="887">
                <c:v>3.0059999999999998</c:v>
              </c:pt>
              <c:pt idx="888">
                <c:v>3.0868000000000002</c:v>
              </c:pt>
              <c:pt idx="889">
                <c:v>3.0240999999999998</c:v>
              </c:pt>
              <c:pt idx="890">
                <c:v>2.9348000000000001</c:v>
              </c:pt>
              <c:pt idx="891">
                <c:v>2.9706000000000001</c:v>
              </c:pt>
              <c:pt idx="892">
                <c:v>2.9420999999999999</c:v>
              </c:pt>
              <c:pt idx="893">
                <c:v>2.9114</c:v>
              </c:pt>
              <c:pt idx="894">
                <c:v>2.8809</c:v>
              </c:pt>
              <c:pt idx="895">
                <c:v>2.9283000000000001</c:v>
              </c:pt>
              <c:pt idx="896">
                <c:v>2.8944999999999999</c:v>
              </c:pt>
              <c:pt idx="897">
                <c:v>2.9130000000000003</c:v>
              </c:pt>
              <c:pt idx="898">
                <c:v>2.9331</c:v>
              </c:pt>
              <c:pt idx="899">
                <c:v>2.9032999999999998</c:v>
              </c:pt>
              <c:pt idx="900">
                <c:v>2.8570000000000002</c:v>
              </c:pt>
              <c:pt idx="901">
                <c:v>2.8254000000000001</c:v>
              </c:pt>
              <c:pt idx="902">
                <c:v>2.8491</c:v>
              </c:pt>
              <c:pt idx="903">
                <c:v>2.8491</c:v>
              </c:pt>
              <c:pt idx="904">
                <c:v>2.8673000000000002</c:v>
              </c:pt>
              <c:pt idx="905">
                <c:v>2.8984000000000001</c:v>
              </c:pt>
              <c:pt idx="906">
                <c:v>2.8952</c:v>
              </c:pt>
              <c:pt idx="907">
                <c:v>2.8113000000000001</c:v>
              </c:pt>
              <c:pt idx="908">
                <c:v>2.8105000000000002</c:v>
              </c:pt>
              <c:pt idx="909">
                <c:v>2.7862999999999998</c:v>
              </c:pt>
              <c:pt idx="910">
                <c:v>2.7854999999999999</c:v>
              </c:pt>
              <c:pt idx="911">
                <c:v>2.8136000000000001</c:v>
              </c:pt>
              <c:pt idx="912">
                <c:v>2.7399</c:v>
              </c:pt>
              <c:pt idx="913">
                <c:v>2.7399</c:v>
              </c:pt>
              <c:pt idx="914">
                <c:v>2.7561</c:v>
              </c:pt>
              <c:pt idx="915">
                <c:v>2.7461000000000002</c:v>
              </c:pt>
              <c:pt idx="916">
                <c:v>2.8246000000000002</c:v>
              </c:pt>
              <c:pt idx="917">
                <c:v>2.8308999999999997</c:v>
              </c:pt>
              <c:pt idx="918">
                <c:v>2.8308999999999997</c:v>
              </c:pt>
              <c:pt idx="919">
                <c:v>2.8418999999999999</c:v>
              </c:pt>
              <c:pt idx="920">
                <c:v>2.8767</c:v>
              </c:pt>
              <c:pt idx="921">
                <c:v>2.8197999999999999</c:v>
              </c:pt>
              <c:pt idx="922">
                <c:v>2.7406999999999999</c:v>
              </c:pt>
              <c:pt idx="923">
                <c:v>2.6873</c:v>
              </c:pt>
              <c:pt idx="924">
                <c:v>2.7063000000000001</c:v>
              </c:pt>
              <c:pt idx="925">
                <c:v>2.7269000000000001</c:v>
              </c:pt>
              <c:pt idx="926">
                <c:v>2.7762000000000002</c:v>
              </c:pt>
              <c:pt idx="927">
                <c:v>2.7762000000000002</c:v>
              </c:pt>
              <c:pt idx="928">
                <c:v>2.7685</c:v>
              </c:pt>
              <c:pt idx="929">
                <c:v>2.7606999999999999</c:v>
              </c:pt>
              <c:pt idx="930">
                <c:v>2.73</c:v>
              </c:pt>
              <c:pt idx="931">
                <c:v>2.7315</c:v>
              </c:pt>
              <c:pt idx="932">
                <c:v>2.7637999999999998</c:v>
              </c:pt>
              <c:pt idx="933">
                <c:v>2.7614999999999998</c:v>
              </c:pt>
              <c:pt idx="934">
                <c:v>2.8269000000000002</c:v>
              </c:pt>
              <c:pt idx="935">
                <c:v>2.8245</c:v>
              </c:pt>
              <c:pt idx="936">
                <c:v>2.7576999999999998</c:v>
              </c:pt>
              <c:pt idx="937">
                <c:v>2.7677</c:v>
              </c:pt>
              <c:pt idx="938">
                <c:v>2.7637999999999998</c:v>
              </c:pt>
              <c:pt idx="939">
                <c:v>2.7391999999999999</c:v>
              </c:pt>
              <c:pt idx="940">
                <c:v>2.7391999999999999</c:v>
              </c:pt>
              <c:pt idx="941">
                <c:v>2.7576999999999998</c:v>
              </c:pt>
              <c:pt idx="942">
                <c:v>2.7801</c:v>
              </c:pt>
              <c:pt idx="943">
                <c:v>2.7778</c:v>
              </c:pt>
              <c:pt idx="944">
                <c:v>2.8268</c:v>
              </c:pt>
              <c:pt idx="945">
                <c:v>2.7645999999999997</c:v>
              </c:pt>
              <c:pt idx="946">
                <c:v>2.83</c:v>
              </c:pt>
              <c:pt idx="947">
                <c:v>2.871</c:v>
              </c:pt>
              <c:pt idx="948">
                <c:v>2.8797000000000001</c:v>
              </c:pt>
              <c:pt idx="949">
                <c:v>2.8161</c:v>
              </c:pt>
              <c:pt idx="950">
                <c:v>2.7917999999999998</c:v>
              </c:pt>
              <c:pt idx="951">
                <c:v>2.7770000000000001</c:v>
              </c:pt>
              <c:pt idx="952">
                <c:v>2.7941000000000003</c:v>
              </c:pt>
              <c:pt idx="953">
                <c:v>2.8129</c:v>
              </c:pt>
              <c:pt idx="954">
                <c:v>2.8254999999999999</c:v>
              </c:pt>
              <c:pt idx="955">
                <c:v>2.8578999999999999</c:v>
              </c:pt>
              <c:pt idx="956">
                <c:v>2.8794</c:v>
              </c:pt>
              <c:pt idx="957">
                <c:v>2.8801999999999999</c:v>
              </c:pt>
              <c:pt idx="958">
                <c:v>2.9178999999999999</c:v>
              </c:pt>
              <c:pt idx="959">
                <c:v>2.9714</c:v>
              </c:pt>
              <c:pt idx="960">
                <c:v>2.9403999999999999</c:v>
              </c:pt>
              <c:pt idx="961">
                <c:v>2.9331</c:v>
              </c:pt>
              <c:pt idx="962">
                <c:v>2.8833000000000002</c:v>
              </c:pt>
              <c:pt idx="963">
                <c:v>2.8969</c:v>
              </c:pt>
              <c:pt idx="964">
                <c:v>2.8365</c:v>
              </c:pt>
              <c:pt idx="965">
                <c:v>2.8561999999999999</c:v>
              </c:pt>
              <c:pt idx="966">
                <c:v>2.8018999999999998</c:v>
              </c:pt>
              <c:pt idx="967">
                <c:v>2.8231000000000002</c:v>
              </c:pt>
              <c:pt idx="968">
                <c:v>2.8050000000000002</c:v>
              </c:pt>
              <c:pt idx="969">
                <c:v>2.8467000000000002</c:v>
              </c:pt>
              <c:pt idx="970">
                <c:v>2.8824000000000001</c:v>
              </c:pt>
              <c:pt idx="971">
                <c:v>2.8952</c:v>
              </c:pt>
              <c:pt idx="972">
                <c:v>2.8936000000000002</c:v>
              </c:pt>
              <c:pt idx="973">
                <c:v>2.8936000000000002</c:v>
              </c:pt>
              <c:pt idx="974">
                <c:v>2.8904000000000001</c:v>
              </c:pt>
              <c:pt idx="975">
                <c:v>2.8656999999999999</c:v>
              </c:pt>
              <c:pt idx="976">
                <c:v>2.8641000000000001</c:v>
              </c:pt>
              <c:pt idx="977">
                <c:v>2.8736000000000002</c:v>
              </c:pt>
              <c:pt idx="978">
                <c:v>2.8601000000000001</c:v>
              </c:pt>
              <c:pt idx="979">
                <c:v>2.8712</c:v>
              </c:pt>
              <c:pt idx="980">
                <c:v>2.8624999999999998</c:v>
              </c:pt>
              <c:pt idx="981">
                <c:v>2.7739000000000003</c:v>
              </c:pt>
              <c:pt idx="982">
                <c:v>2.7614999999999998</c:v>
              </c:pt>
              <c:pt idx="983">
                <c:v>2.7801</c:v>
              </c:pt>
              <c:pt idx="984">
                <c:v>2.8050000000000002</c:v>
              </c:pt>
              <c:pt idx="985">
                <c:v>2.8081</c:v>
              </c:pt>
              <c:pt idx="986">
                <c:v>2.8167</c:v>
              </c:pt>
              <c:pt idx="987">
                <c:v>2.7987000000000002</c:v>
              </c:pt>
              <c:pt idx="988">
                <c:v>2.77</c:v>
              </c:pt>
              <c:pt idx="989">
                <c:v>2.7669000000000001</c:v>
              </c:pt>
              <c:pt idx="990">
                <c:v>2.7862999999999998</c:v>
              </c:pt>
              <c:pt idx="991">
                <c:v>2.7715000000000001</c:v>
              </c:pt>
              <c:pt idx="992">
                <c:v>2.7429999999999999</c:v>
              </c:pt>
              <c:pt idx="993">
                <c:v>2.6692</c:v>
              </c:pt>
              <c:pt idx="994">
                <c:v>2.6572</c:v>
              </c:pt>
              <c:pt idx="995">
                <c:v>2.7223999999999999</c:v>
              </c:pt>
              <c:pt idx="996">
                <c:v>2.6806000000000001</c:v>
              </c:pt>
              <c:pt idx="997">
                <c:v>2.7770000000000001</c:v>
              </c:pt>
              <c:pt idx="998">
                <c:v>2.7770000000000001</c:v>
              </c:pt>
              <c:pt idx="999">
                <c:v>2.7262</c:v>
              </c:pt>
              <c:pt idx="1000">
                <c:v>2.7377000000000002</c:v>
              </c:pt>
              <c:pt idx="1001">
                <c:v>2.7383999999999999</c:v>
              </c:pt>
              <c:pt idx="1002">
                <c:v>2.7553999999999998</c:v>
              </c:pt>
              <c:pt idx="1003">
                <c:v>2.7469000000000001</c:v>
              </c:pt>
              <c:pt idx="1004">
                <c:v>2.7692000000000001</c:v>
              </c:pt>
              <c:pt idx="1005">
                <c:v>2.7461000000000002</c:v>
              </c:pt>
              <c:pt idx="1006">
                <c:v>2.7847</c:v>
              </c:pt>
              <c:pt idx="1007">
                <c:v>2.7631000000000001</c:v>
              </c:pt>
              <c:pt idx="1008">
                <c:v>2.7762000000000002</c:v>
              </c:pt>
              <c:pt idx="1009">
                <c:v>2.7739000000000003</c:v>
              </c:pt>
              <c:pt idx="1010">
                <c:v>2.8073000000000001</c:v>
              </c:pt>
              <c:pt idx="1011">
                <c:v>2.8487999999999998</c:v>
              </c:pt>
              <c:pt idx="1012">
                <c:v>2.8073000000000001</c:v>
              </c:pt>
              <c:pt idx="1013">
                <c:v>2.7854999999999999</c:v>
              </c:pt>
              <c:pt idx="1014">
                <c:v>2.7728999999999999</c:v>
              </c:pt>
              <c:pt idx="1015">
                <c:v>2.8222</c:v>
              </c:pt>
              <c:pt idx="1016">
                <c:v>2.8428</c:v>
              </c:pt>
              <c:pt idx="1017">
                <c:v>2.8336000000000001</c:v>
              </c:pt>
              <c:pt idx="1018">
                <c:v>2.8420000000000001</c:v>
              </c:pt>
              <c:pt idx="1019">
                <c:v>2.7972000000000001</c:v>
              </c:pt>
              <c:pt idx="1020">
                <c:v>2.8559000000000001</c:v>
              </c:pt>
              <c:pt idx="1021">
                <c:v>2.8567</c:v>
              </c:pt>
              <c:pt idx="1022">
                <c:v>2.8999000000000001</c:v>
              </c:pt>
              <c:pt idx="1023">
                <c:v>2.8952999999999998</c:v>
              </c:pt>
              <c:pt idx="1024">
                <c:v>2.9194</c:v>
              </c:pt>
              <c:pt idx="1025">
                <c:v>2.8914</c:v>
              </c:pt>
              <c:pt idx="1026">
                <c:v>2.9171</c:v>
              </c:pt>
              <c:pt idx="1027">
                <c:v>2.8345000000000002</c:v>
              </c:pt>
              <c:pt idx="1028">
                <c:v>2.8087</c:v>
              </c:pt>
              <c:pt idx="1029">
                <c:v>2.8254000000000001</c:v>
              </c:pt>
              <c:pt idx="1030">
                <c:v>2.8513999999999999</c:v>
              </c:pt>
              <c:pt idx="1031">
                <c:v>2.8460999999999999</c:v>
              </c:pt>
              <c:pt idx="1032">
                <c:v>2.9039000000000001</c:v>
              </c:pt>
              <c:pt idx="1033">
                <c:v>2.9195000000000002</c:v>
              </c:pt>
              <c:pt idx="1034">
                <c:v>2.9172000000000002</c:v>
              </c:pt>
              <c:pt idx="1035">
                <c:v>2.8837999999999999</c:v>
              </c:pt>
              <c:pt idx="1036">
                <c:v>2.9234</c:v>
              </c:pt>
              <c:pt idx="1037">
                <c:v>2.9264999999999999</c:v>
              </c:pt>
              <c:pt idx="1038">
                <c:v>2.9289000000000001</c:v>
              </c:pt>
              <c:pt idx="1039">
                <c:v>2.9016000000000002</c:v>
              </c:pt>
              <c:pt idx="1040">
                <c:v>2.8468999999999998</c:v>
              </c:pt>
              <c:pt idx="1041">
                <c:v>2.8669000000000002</c:v>
              </c:pt>
              <c:pt idx="1042">
                <c:v>2.8669000000000002</c:v>
              </c:pt>
              <c:pt idx="1043">
                <c:v>2.8348</c:v>
              </c:pt>
              <c:pt idx="1044">
                <c:v>2.8134999999999999</c:v>
              </c:pt>
              <c:pt idx="1045">
                <c:v>2.7810000000000001</c:v>
              </c:pt>
              <c:pt idx="1046">
                <c:v>2.7518000000000002</c:v>
              </c:pt>
              <c:pt idx="1047">
                <c:v>2.6970000000000001</c:v>
              </c:pt>
              <c:pt idx="1048">
                <c:v>2.7155</c:v>
              </c:pt>
              <c:pt idx="1049">
                <c:v>2.7162999999999999</c:v>
              </c:pt>
              <c:pt idx="1050">
                <c:v>2.7274000000000003</c:v>
              </c:pt>
              <c:pt idx="1051">
                <c:v>2.7385000000000002</c:v>
              </c:pt>
              <c:pt idx="1052">
                <c:v>2.7848999999999999</c:v>
              </c:pt>
              <c:pt idx="1053">
                <c:v>2.7751999999999999</c:v>
              </c:pt>
              <c:pt idx="1054">
                <c:v>2.7871999999999999</c:v>
              </c:pt>
              <c:pt idx="1055">
                <c:v>2.7692000000000001</c:v>
              </c:pt>
              <c:pt idx="1056">
                <c:v>2.8647999999999998</c:v>
              </c:pt>
              <c:pt idx="1057">
                <c:v>2.8693999999999997</c:v>
              </c:pt>
              <c:pt idx="1058">
                <c:v>2.8555999999999999</c:v>
              </c:pt>
              <c:pt idx="1059">
                <c:v>2.851</c:v>
              </c:pt>
              <c:pt idx="1060">
                <c:v>2.8365999999999998</c:v>
              </c:pt>
              <c:pt idx="1061">
                <c:v>2.8115000000000001</c:v>
              </c:pt>
              <c:pt idx="1062">
                <c:v>2.8365999999999998</c:v>
              </c:pt>
              <c:pt idx="1063">
                <c:v>2.81</c:v>
              </c:pt>
              <c:pt idx="1064">
                <c:v>2.8626</c:v>
              </c:pt>
              <c:pt idx="1065">
                <c:v>2.8633999999999999</c:v>
              </c:pt>
              <c:pt idx="1066">
                <c:v>2.8772000000000002</c:v>
              </c:pt>
              <c:pt idx="1067">
                <c:v>2.9119999999999999</c:v>
              </c:pt>
              <c:pt idx="1068">
                <c:v>2.9119999999999999</c:v>
              </c:pt>
              <c:pt idx="1069">
                <c:v>2.9205999999999999</c:v>
              </c:pt>
              <c:pt idx="1070">
                <c:v>2.9245000000000001</c:v>
              </c:pt>
              <c:pt idx="1071">
                <c:v>2.9432</c:v>
              </c:pt>
              <c:pt idx="1072">
                <c:v>2.9135999999999997</c:v>
              </c:pt>
              <c:pt idx="1073">
                <c:v>2.8965999999999998</c:v>
              </c:pt>
              <c:pt idx="1074">
                <c:v>2.9005000000000001</c:v>
              </c:pt>
              <c:pt idx="1075">
                <c:v>2.9159999999999999</c:v>
              </c:pt>
              <c:pt idx="1076">
                <c:v>2.9920999999999998</c:v>
              </c:pt>
              <c:pt idx="1077">
                <c:v>3.0064000000000002</c:v>
              </c:pt>
              <c:pt idx="1078">
                <c:v>2.9889000000000001</c:v>
              </c:pt>
              <c:pt idx="1079">
                <c:v>3.0255000000000001</c:v>
              </c:pt>
              <c:pt idx="1080">
                <c:v>3.0407000000000002</c:v>
              </c:pt>
              <c:pt idx="1081">
                <c:v>3.0270999999999999</c:v>
              </c:pt>
              <c:pt idx="1082">
                <c:v>3.0222000000000002</c:v>
              </c:pt>
              <c:pt idx="1083">
                <c:v>2.9832000000000001</c:v>
              </c:pt>
              <c:pt idx="1084">
                <c:v>2.9983</c:v>
              </c:pt>
              <c:pt idx="1085">
                <c:v>2.9680999999999997</c:v>
              </c:pt>
              <c:pt idx="1086">
                <c:v>2.9689000000000001</c:v>
              </c:pt>
              <c:pt idx="1087">
                <c:v>3.0023</c:v>
              </c:pt>
              <c:pt idx="1088">
                <c:v>2.9508000000000001</c:v>
              </c:pt>
              <c:pt idx="1089">
                <c:v>2.9641999999999999</c:v>
              </c:pt>
              <c:pt idx="1090">
                <c:v>2.9601999999999999</c:v>
              </c:pt>
              <c:pt idx="1091">
                <c:v>2.9878999999999998</c:v>
              </c:pt>
              <c:pt idx="1092">
                <c:v>2.9287999999999998</c:v>
              </c:pt>
              <c:pt idx="1093">
                <c:v>2.9015</c:v>
              </c:pt>
              <c:pt idx="1094">
                <c:v>2.8822000000000001</c:v>
              </c:pt>
              <c:pt idx="1095">
                <c:v>2.8729</c:v>
              </c:pt>
              <c:pt idx="1096">
                <c:v>2.8353999999999999</c:v>
              </c:pt>
              <c:pt idx="1097">
                <c:v>2.9093999999999998</c:v>
              </c:pt>
              <c:pt idx="1098">
                <c:v>2.8923000000000001</c:v>
              </c:pt>
              <c:pt idx="1099">
                <c:v>2.8923000000000001</c:v>
              </c:pt>
              <c:pt idx="1100">
                <c:v>2.8860999999999999</c:v>
              </c:pt>
              <c:pt idx="1101">
                <c:v>2.9289000000000001</c:v>
              </c:pt>
              <c:pt idx="1102">
                <c:v>2.9903</c:v>
              </c:pt>
              <c:pt idx="1103">
                <c:v>3.0078</c:v>
              </c:pt>
              <c:pt idx="1104">
                <c:v>2.9864000000000002</c:v>
              </c:pt>
              <c:pt idx="1105">
                <c:v>2.9855999999999998</c:v>
              </c:pt>
              <c:pt idx="1106">
                <c:v>2.9999000000000002</c:v>
              </c:pt>
              <c:pt idx="1107">
                <c:v>2.9531999999999998</c:v>
              </c:pt>
              <c:pt idx="1108">
                <c:v>3.0095000000000001</c:v>
              </c:pt>
              <c:pt idx="1109">
                <c:v>3.0343</c:v>
              </c:pt>
              <c:pt idx="1110">
                <c:v>2.9855999999999998</c:v>
              </c:pt>
              <c:pt idx="1111">
                <c:v>3.0246</c:v>
              </c:pt>
              <c:pt idx="1112">
                <c:v>2.9847999999999999</c:v>
              </c:pt>
              <c:pt idx="1113">
                <c:v>3.0133999999999999</c:v>
              </c:pt>
              <c:pt idx="1114">
                <c:v>3.0293999999999999</c:v>
              </c:pt>
              <c:pt idx="1115">
                <c:v>3.0173999999999999</c:v>
              </c:pt>
              <c:pt idx="1116">
                <c:v>3.0343</c:v>
              </c:pt>
              <c:pt idx="1117">
                <c:v>3.077</c:v>
              </c:pt>
              <c:pt idx="1118">
                <c:v>3.1095999999999999</c:v>
              </c:pt>
              <c:pt idx="1119">
                <c:v>3.1505999999999998</c:v>
              </c:pt>
              <c:pt idx="1120">
                <c:v>3.1071</c:v>
              </c:pt>
              <c:pt idx="1121">
                <c:v>3.1747000000000001</c:v>
              </c:pt>
              <c:pt idx="1122">
                <c:v>3.2122000000000002</c:v>
              </c:pt>
              <c:pt idx="1123">
                <c:v>3.1646999999999998</c:v>
              </c:pt>
              <c:pt idx="1124">
                <c:v>3.1888000000000001</c:v>
              </c:pt>
              <c:pt idx="1125">
                <c:v>3.1488999999999998</c:v>
              </c:pt>
              <c:pt idx="1126">
                <c:v>3.121</c:v>
              </c:pt>
              <c:pt idx="1127">
                <c:v>3.1046</c:v>
              </c:pt>
              <c:pt idx="1128">
                <c:v>3.0712999999999999</c:v>
              </c:pt>
              <c:pt idx="1129">
                <c:v>3.0729000000000002</c:v>
              </c:pt>
              <c:pt idx="1130">
                <c:v>3.0608</c:v>
              </c:pt>
              <c:pt idx="1131">
                <c:v>2.9952000000000001</c:v>
              </c:pt>
              <c:pt idx="1132">
                <c:v>2.9832999999999998</c:v>
              </c:pt>
              <c:pt idx="1133">
                <c:v>2.9510000000000001</c:v>
              </c:pt>
              <c:pt idx="1134">
                <c:v>3.0127000000000002</c:v>
              </c:pt>
              <c:pt idx="1135">
                <c:v>3.0327000000000002</c:v>
              </c:pt>
              <c:pt idx="1136">
                <c:v>3.0407000000000002</c:v>
              </c:pt>
              <c:pt idx="1137">
                <c:v>3.0230999999999999</c:v>
              </c:pt>
              <c:pt idx="1138">
                <c:v>3.0230999999999999</c:v>
              </c:pt>
              <c:pt idx="1139">
                <c:v>3.0487000000000002</c:v>
              </c:pt>
              <c:pt idx="1140">
                <c:v>3.0777000000000001</c:v>
              </c:pt>
              <c:pt idx="1141">
                <c:v>3.0583999999999998</c:v>
              </c:pt>
              <c:pt idx="1142">
                <c:v>3.0318999999999998</c:v>
              </c:pt>
              <c:pt idx="1143">
                <c:v>3.0055999999999998</c:v>
              </c:pt>
              <c:pt idx="1144">
                <c:v>3.0041000000000002</c:v>
              </c:pt>
              <c:pt idx="1145">
                <c:v>2.9485000000000001</c:v>
              </c:pt>
              <c:pt idx="1146">
                <c:v>3.0179</c:v>
              </c:pt>
              <c:pt idx="1147">
                <c:v>3.0472999999999999</c:v>
              </c:pt>
              <c:pt idx="1148">
                <c:v>3.0901999999999998</c:v>
              </c:pt>
              <c:pt idx="1149">
                <c:v>3.0876999999999999</c:v>
              </c:pt>
              <c:pt idx="1150">
                <c:v>3.0752999999999999</c:v>
              </c:pt>
              <c:pt idx="1151">
                <c:v>3.0611999999999999</c:v>
              </c:pt>
              <c:pt idx="1152">
                <c:v>3.0785</c:v>
              </c:pt>
              <c:pt idx="1153">
                <c:v>3.0588000000000002</c:v>
              </c:pt>
              <c:pt idx="1154">
                <c:v>3.0851000000000002</c:v>
              </c:pt>
              <c:pt idx="1155">
                <c:v>3.0966999999999998</c:v>
              </c:pt>
              <c:pt idx="1156">
                <c:v>3.0489000000000002</c:v>
              </c:pt>
              <c:pt idx="1157">
                <c:v>2.9862000000000002</c:v>
              </c:pt>
              <c:pt idx="1158">
                <c:v>3.0488</c:v>
              </c:pt>
              <c:pt idx="1159">
                <c:v>3.0463</c:v>
              </c:pt>
              <c:pt idx="1160">
                <c:v>3.0129000000000001</c:v>
              </c:pt>
              <c:pt idx="1161">
                <c:v>2.9317000000000002</c:v>
              </c:pt>
              <c:pt idx="1162">
                <c:v>2.9885999999999999</c:v>
              </c:pt>
              <c:pt idx="1163">
                <c:v>2.9885999999999999</c:v>
              </c:pt>
              <c:pt idx="1164">
                <c:v>2.9603999999999999</c:v>
              </c:pt>
              <c:pt idx="1165">
                <c:v>2.9556</c:v>
              </c:pt>
              <c:pt idx="1166">
                <c:v>2.9676</c:v>
              </c:pt>
              <c:pt idx="1167">
                <c:v>2.9580000000000002</c:v>
              </c:pt>
              <c:pt idx="1168">
                <c:v>3.0087999999999999</c:v>
              </c:pt>
              <c:pt idx="1169">
                <c:v>2.9443999999999999</c:v>
              </c:pt>
              <c:pt idx="1170">
                <c:v>3.0396999999999998</c:v>
              </c:pt>
              <c:pt idx="1171">
                <c:v>3.0461999999999998</c:v>
              </c:pt>
              <c:pt idx="1172">
                <c:v>3.0651000000000002</c:v>
              </c:pt>
              <c:pt idx="1173">
                <c:v>3.0651000000000002</c:v>
              </c:pt>
              <c:pt idx="1174">
                <c:v>3.0790000000000002</c:v>
              </c:pt>
              <c:pt idx="1175">
                <c:v>3.0931000000000002</c:v>
              </c:pt>
              <c:pt idx="1176">
                <c:v>3.133</c:v>
              </c:pt>
              <c:pt idx="1177">
                <c:v>3.1137999999999999</c:v>
              </c:pt>
              <c:pt idx="1178">
                <c:v>3.1137999999999999</c:v>
              </c:pt>
              <c:pt idx="1179">
                <c:v>3.1271</c:v>
              </c:pt>
              <c:pt idx="1180">
                <c:v>3.1078999999999999</c:v>
              </c:pt>
              <c:pt idx="1181">
                <c:v>3.1396000000000002</c:v>
              </c:pt>
              <c:pt idx="1182">
                <c:v>3.1204000000000001</c:v>
              </c:pt>
              <c:pt idx="1183">
                <c:v>3.1741000000000001</c:v>
              </c:pt>
              <c:pt idx="1184">
                <c:v>3.1621999999999999</c:v>
              </c:pt>
              <c:pt idx="1185">
                <c:v>3.1798999999999999</c:v>
              </c:pt>
              <c:pt idx="1186">
                <c:v>3.1312000000000002</c:v>
              </c:pt>
              <c:pt idx="1187">
                <c:v>3.1537999999999999</c:v>
              </c:pt>
              <c:pt idx="1188">
                <c:v>3.1528999999999998</c:v>
              </c:pt>
              <c:pt idx="1189">
                <c:v>3.1053000000000002</c:v>
              </c:pt>
              <c:pt idx="1190">
                <c:v>3.0224000000000002</c:v>
              </c:pt>
              <c:pt idx="1191">
                <c:v>3.0788000000000002</c:v>
              </c:pt>
              <c:pt idx="1192">
                <c:v>3.0640000000000001</c:v>
              </c:pt>
              <c:pt idx="1193">
                <c:v>3.0615000000000001</c:v>
              </c:pt>
              <c:pt idx="1194">
                <c:v>3.1084999999999998</c:v>
              </c:pt>
              <c:pt idx="1195">
                <c:v>3.0337000000000001</c:v>
              </c:pt>
              <c:pt idx="1196">
                <c:v>2.9459</c:v>
              </c:pt>
              <c:pt idx="1197">
                <c:v>2.9755000000000003</c:v>
              </c:pt>
              <c:pt idx="1198">
                <c:v>3.0045000000000002</c:v>
              </c:pt>
              <c:pt idx="1199">
                <c:v>3.0207000000000002</c:v>
              </c:pt>
              <c:pt idx="1200">
                <c:v>3.0207000000000002</c:v>
              </c:pt>
              <c:pt idx="1201">
                <c:v>2.9996</c:v>
              </c:pt>
              <c:pt idx="1202">
                <c:v>2.9923999999999999</c:v>
              </c:pt>
              <c:pt idx="1203">
                <c:v>3.0295999999999998</c:v>
              </c:pt>
              <c:pt idx="1204">
                <c:v>3.0116999999999998</c:v>
              </c:pt>
              <c:pt idx="1205">
                <c:v>2.9220999999999999</c:v>
              </c:pt>
              <c:pt idx="1206">
                <c:v>2.9554999999999998</c:v>
              </c:pt>
              <c:pt idx="1207">
                <c:v>3.0116999999999998</c:v>
              </c:pt>
              <c:pt idx="1208">
                <c:v>2.9350000000000001</c:v>
              </c:pt>
              <c:pt idx="1209">
                <c:v>2.9548999999999999</c:v>
              </c:pt>
              <c:pt idx="1210">
                <c:v>2.8456000000000001</c:v>
              </c:pt>
              <c:pt idx="1211">
                <c:v>2.6156000000000001</c:v>
              </c:pt>
              <c:pt idx="1212">
                <c:v>2.6021000000000001</c:v>
              </c:pt>
              <c:pt idx="1213">
                <c:v>2.5609999999999999</c:v>
              </c:pt>
              <c:pt idx="1214">
                <c:v>2.6004</c:v>
              </c:pt>
              <c:pt idx="1215">
                <c:v>2.5672000000000001</c:v>
              </c:pt>
              <c:pt idx="1216">
                <c:v>2.5773999999999999</c:v>
              </c:pt>
              <c:pt idx="1217">
                <c:v>2.5798000000000001</c:v>
              </c:pt>
              <c:pt idx="1218">
                <c:v>2.6154000000000002</c:v>
              </c:pt>
              <c:pt idx="1219">
                <c:v>2.6137999999999999</c:v>
              </c:pt>
              <c:pt idx="1220">
                <c:v>2.5411999999999999</c:v>
              </c:pt>
              <c:pt idx="1221">
                <c:v>2.4984999999999999</c:v>
              </c:pt>
              <c:pt idx="1222">
                <c:v>2.5171000000000001</c:v>
              </c:pt>
              <c:pt idx="1223">
                <c:v>2.4845999999999999</c:v>
              </c:pt>
              <c:pt idx="1224">
                <c:v>2.5038999999999998</c:v>
              </c:pt>
              <c:pt idx="1225">
                <c:v>2.5068999999999999</c:v>
              </c:pt>
              <c:pt idx="1226">
                <c:v>2.5053999999999998</c:v>
              </c:pt>
              <c:pt idx="1227">
                <c:v>2.5215999999999998</c:v>
              </c:pt>
              <c:pt idx="1228">
                <c:v>2.5583</c:v>
              </c:pt>
              <c:pt idx="1229">
                <c:v>2.4767999999999999</c:v>
              </c:pt>
              <c:pt idx="1230">
                <c:v>2.4990999999999999</c:v>
              </c:pt>
              <c:pt idx="1231">
                <c:v>2.5013999999999998</c:v>
              </c:pt>
              <c:pt idx="1232">
                <c:v>2.4508000000000001</c:v>
              </c:pt>
              <c:pt idx="1233">
                <c:v>2.4508000000000001</c:v>
              </c:pt>
              <c:pt idx="1234">
                <c:v>2.4538000000000002</c:v>
              </c:pt>
              <c:pt idx="1235">
                <c:v>2.4234</c:v>
              </c:pt>
              <c:pt idx="1236">
                <c:v>2.4098000000000002</c:v>
              </c:pt>
              <c:pt idx="1237">
                <c:v>2.3397000000000001</c:v>
              </c:pt>
              <c:pt idx="1238">
                <c:v>2.3153999999999999</c:v>
              </c:pt>
              <c:pt idx="1239">
                <c:v>2.2766999999999999</c:v>
              </c:pt>
              <c:pt idx="1240">
                <c:v>2.2913000000000001</c:v>
              </c:pt>
              <c:pt idx="1241">
                <c:v>2.2774000000000001</c:v>
              </c:pt>
              <c:pt idx="1242">
                <c:v>2.3205</c:v>
              </c:pt>
              <c:pt idx="1243">
                <c:v>2.3471000000000002</c:v>
              </c:pt>
              <c:pt idx="1244">
                <c:v>2.3353000000000002</c:v>
              </c:pt>
              <c:pt idx="1245">
                <c:v>2.3738000000000001</c:v>
              </c:pt>
              <c:pt idx="1246">
                <c:v>2.4316</c:v>
              </c:pt>
              <c:pt idx="1247">
                <c:v>2.4550999999999998</c:v>
              </c:pt>
              <c:pt idx="1248">
                <c:v>2.4451999999999998</c:v>
              </c:pt>
              <c:pt idx="1249">
                <c:v>2.4626999999999999</c:v>
              </c:pt>
              <c:pt idx="1250">
                <c:v>2.4497</c:v>
              </c:pt>
              <c:pt idx="1251">
                <c:v>2.4634</c:v>
              </c:pt>
              <c:pt idx="1252">
                <c:v>2.3909000000000002</c:v>
              </c:pt>
              <c:pt idx="1253">
                <c:v>2.3946000000000001</c:v>
              </c:pt>
              <c:pt idx="1254">
                <c:v>2.3035999999999999</c:v>
              </c:pt>
              <c:pt idx="1255">
                <c:v>2.2349000000000001</c:v>
              </c:pt>
              <c:pt idx="1256">
                <c:v>2.2241</c:v>
              </c:pt>
              <c:pt idx="1257">
                <c:v>2.2782</c:v>
              </c:pt>
              <c:pt idx="1258">
                <c:v>2.2782</c:v>
              </c:pt>
              <c:pt idx="1259">
                <c:v>2.2298999999999998</c:v>
              </c:pt>
              <c:pt idx="1260">
                <c:v>2.2320000000000002</c:v>
              </c:pt>
              <c:pt idx="1261">
                <c:v>2.2292000000000001</c:v>
              </c:pt>
              <c:pt idx="1262">
                <c:v>2.2141999999999999</c:v>
              </c:pt>
              <c:pt idx="1263">
                <c:v>2.2869000000000002</c:v>
              </c:pt>
              <c:pt idx="1264">
                <c:v>2.2629999999999999</c:v>
              </c:pt>
              <c:pt idx="1265">
                <c:v>2.2471000000000001</c:v>
              </c:pt>
              <c:pt idx="1266">
                <c:v>2.2292000000000001</c:v>
              </c:pt>
              <c:pt idx="1267">
                <c:v>2.2370999999999999</c:v>
              </c:pt>
              <c:pt idx="1268">
                <c:v>2.2869000000000002</c:v>
              </c:pt>
              <c:pt idx="1269">
                <c:v>2.2601</c:v>
              </c:pt>
              <c:pt idx="1270">
                <c:v>2.2593999999999999</c:v>
              </c:pt>
              <c:pt idx="1271">
                <c:v>2.2978000000000001</c:v>
              </c:pt>
              <c:pt idx="1272">
                <c:v>2.2824999999999998</c:v>
              </c:pt>
              <c:pt idx="1273">
                <c:v>2.2305999999999999</c:v>
              </c:pt>
              <c:pt idx="1274">
                <c:v>2.2721999999999998</c:v>
              </c:pt>
              <c:pt idx="1275">
                <c:v>2.2273999999999998</c:v>
              </c:pt>
              <c:pt idx="1276">
                <c:v>2.2616999999999998</c:v>
              </c:pt>
              <c:pt idx="1277">
                <c:v>2.3090000000000002</c:v>
              </c:pt>
              <c:pt idx="1278">
                <c:v>2.3140000000000001</c:v>
              </c:pt>
              <c:pt idx="1279">
                <c:v>2.254</c:v>
              </c:pt>
              <c:pt idx="1280">
                <c:v>2.2963</c:v>
              </c:pt>
              <c:pt idx="1281">
                <c:v>2.3069000000000002</c:v>
              </c:pt>
              <c:pt idx="1282">
                <c:v>2.2694999999999999</c:v>
              </c:pt>
              <c:pt idx="1283">
                <c:v>2.1827000000000001</c:v>
              </c:pt>
              <c:pt idx="1284">
                <c:v>2.2317999999999998</c:v>
              </c:pt>
              <c:pt idx="1285">
                <c:v>2.2109999999999999</c:v>
              </c:pt>
              <c:pt idx="1286">
                <c:v>2.2829999999999999</c:v>
              </c:pt>
              <c:pt idx="1287">
                <c:v>2.2871999999999999</c:v>
              </c:pt>
              <c:pt idx="1288">
                <c:v>2.2829999999999999</c:v>
              </c:pt>
              <c:pt idx="1289">
                <c:v>2.2907999999999999</c:v>
              </c:pt>
              <c:pt idx="1290">
                <c:v>2.2978999999999998</c:v>
              </c:pt>
              <c:pt idx="1291">
                <c:v>2.2669000000000001</c:v>
              </c:pt>
              <c:pt idx="1292">
                <c:v>2.2944</c:v>
              </c:pt>
              <c:pt idx="1293">
                <c:v>2.2654999999999998</c:v>
              </c:pt>
              <c:pt idx="1294">
                <c:v>2.2523</c:v>
              </c:pt>
              <c:pt idx="1295">
                <c:v>2.1720999999999999</c:v>
              </c:pt>
              <c:pt idx="1296">
                <c:v>2.2237</c:v>
              </c:pt>
              <c:pt idx="1297">
                <c:v>2.1394000000000002</c:v>
              </c:pt>
              <c:pt idx="1298">
                <c:v>2.0983000000000001</c:v>
              </c:pt>
              <c:pt idx="1299">
                <c:v>2.1347999999999998</c:v>
              </c:pt>
              <c:pt idx="1300">
                <c:v>2.1375000000000002</c:v>
              </c:pt>
              <c:pt idx="1301">
                <c:v>2.1545000000000001</c:v>
              </c:pt>
              <c:pt idx="1302">
                <c:v>2.2252999999999998</c:v>
              </c:pt>
              <c:pt idx="1303">
                <c:v>2.2252999999999998</c:v>
              </c:pt>
              <c:pt idx="1304">
                <c:v>2.2847</c:v>
              </c:pt>
              <c:pt idx="1305">
                <c:v>2.3186999999999998</c:v>
              </c:pt>
              <c:pt idx="1306">
                <c:v>2.2749000000000001</c:v>
              </c:pt>
              <c:pt idx="1307">
                <c:v>2.2644000000000002</c:v>
              </c:pt>
              <c:pt idx="1308">
                <c:v>2.4100999999999999</c:v>
              </c:pt>
              <c:pt idx="1309">
                <c:v>2.5547</c:v>
              </c:pt>
              <c:pt idx="1310">
                <c:v>2.4999000000000002</c:v>
              </c:pt>
              <c:pt idx="1311">
                <c:v>2.5118999999999998</c:v>
              </c:pt>
              <c:pt idx="1312">
                <c:v>2.4954999999999998</c:v>
              </c:pt>
              <c:pt idx="1313">
                <c:v>2.4196</c:v>
              </c:pt>
              <c:pt idx="1314">
                <c:v>2.3963000000000001</c:v>
              </c:pt>
              <c:pt idx="1315">
                <c:v>2.4064999999999999</c:v>
              </c:pt>
              <c:pt idx="1316">
                <c:v>2.4233000000000002</c:v>
              </c:pt>
              <c:pt idx="1317">
                <c:v>2.4262000000000001</c:v>
              </c:pt>
              <c:pt idx="1318">
                <c:v>2.4510999999999998</c:v>
              </c:pt>
              <c:pt idx="1319">
                <c:v>2.4872999999999998</c:v>
              </c:pt>
              <c:pt idx="1320">
                <c:v>2.5082</c:v>
              </c:pt>
              <c:pt idx="1321">
                <c:v>2.5419</c:v>
              </c:pt>
              <c:pt idx="1322">
                <c:v>2.5569999999999999</c:v>
              </c:pt>
              <c:pt idx="1323">
                <c:v>2.5097</c:v>
              </c:pt>
              <c:pt idx="1324">
                <c:v>2.5804999999999998</c:v>
              </c:pt>
              <c:pt idx="1325">
                <c:v>2.6164000000000001</c:v>
              </c:pt>
              <c:pt idx="1326">
                <c:v>2.6478999999999999</c:v>
              </c:pt>
              <c:pt idx="1327">
                <c:v>2.6463999999999999</c:v>
              </c:pt>
              <c:pt idx="1328">
                <c:v>2.6463999999999999</c:v>
              </c:pt>
              <c:pt idx="1329">
                <c:v>2.6409000000000002</c:v>
              </c:pt>
              <c:pt idx="1330">
                <c:v>2.6634000000000002</c:v>
              </c:pt>
              <c:pt idx="1331">
                <c:v>2.6440000000000001</c:v>
              </c:pt>
              <c:pt idx="1332">
                <c:v>2.6231999999999998</c:v>
              </c:pt>
              <c:pt idx="1333">
                <c:v>2.6286</c:v>
              </c:pt>
              <c:pt idx="1334">
                <c:v>2.6417000000000002</c:v>
              </c:pt>
              <c:pt idx="1335">
                <c:v>2.6595</c:v>
              </c:pt>
              <c:pt idx="1336">
                <c:v>2.5994000000000002</c:v>
              </c:pt>
              <c:pt idx="1337">
                <c:v>2.5956000000000001</c:v>
              </c:pt>
              <c:pt idx="1338">
                <c:v>2.5486</c:v>
              </c:pt>
              <c:pt idx="1339">
                <c:v>2.5983000000000001</c:v>
              </c:pt>
              <c:pt idx="1340">
                <c:v>2.5807000000000002</c:v>
              </c:pt>
              <c:pt idx="1341">
                <c:v>2.6122000000000001</c:v>
              </c:pt>
              <c:pt idx="1342">
                <c:v>2.6082999999999998</c:v>
              </c:pt>
              <c:pt idx="1343">
                <c:v>2.6276000000000002</c:v>
              </c:pt>
              <c:pt idx="1344">
                <c:v>2.6029</c:v>
              </c:pt>
              <c:pt idx="1345">
                <c:v>2.6322000000000001</c:v>
              </c:pt>
              <c:pt idx="1346">
                <c:v>2.6577999999999999</c:v>
              </c:pt>
              <c:pt idx="1347">
                <c:v>2.7244999999999999</c:v>
              </c:pt>
              <c:pt idx="1348">
                <c:v>2.6781000000000001</c:v>
              </c:pt>
              <c:pt idx="1349">
                <c:v>2.6795999999999998</c:v>
              </c:pt>
              <c:pt idx="1350">
                <c:v>2.7008000000000001</c:v>
              </c:pt>
              <c:pt idx="1351">
                <c:v>2.7538999999999998</c:v>
              </c:pt>
              <c:pt idx="1352">
                <c:v>2.7332000000000001</c:v>
              </c:pt>
              <c:pt idx="1353">
                <c:v>2.7069999999999999</c:v>
              </c:pt>
              <c:pt idx="1354">
                <c:v>2.6842000000000001</c:v>
              </c:pt>
              <c:pt idx="1355">
                <c:v>2.6537999999999999</c:v>
              </c:pt>
              <c:pt idx="1356">
                <c:v>2.5935999999999999</c:v>
              </c:pt>
              <c:pt idx="1357">
                <c:v>2.5798999999999999</c:v>
              </c:pt>
              <c:pt idx="1358">
                <c:v>2.5592999999999999</c:v>
              </c:pt>
              <c:pt idx="1359">
                <c:v>2.6005000000000003</c:v>
              </c:pt>
              <c:pt idx="1360">
                <c:v>2.5836999999999999</c:v>
              </c:pt>
              <c:pt idx="1361">
                <c:v>2.5989</c:v>
              </c:pt>
              <c:pt idx="1362">
                <c:v>2.5615999999999999</c:v>
              </c:pt>
              <c:pt idx="1363">
                <c:v>2.5525000000000002</c:v>
              </c:pt>
              <c:pt idx="1364">
                <c:v>2.5148999999999999</c:v>
              </c:pt>
              <c:pt idx="1365">
                <c:v>2.5844</c:v>
              </c:pt>
              <c:pt idx="1366">
                <c:v>2.5442</c:v>
              </c:pt>
              <c:pt idx="1367">
                <c:v>2.5966</c:v>
              </c:pt>
              <c:pt idx="1368">
                <c:v>2.5996999999999999</c:v>
              </c:pt>
              <c:pt idx="1369">
                <c:v>2.6118999999999999</c:v>
              </c:pt>
              <c:pt idx="1370">
                <c:v>2.6528</c:v>
              </c:pt>
              <c:pt idx="1371">
                <c:v>2.5996000000000001</c:v>
              </c:pt>
              <c:pt idx="1372">
                <c:v>2.6566999999999998</c:v>
              </c:pt>
              <c:pt idx="1373">
                <c:v>2.673</c:v>
              </c:pt>
              <c:pt idx="1374">
                <c:v>2.673</c:v>
              </c:pt>
              <c:pt idx="1375">
                <c:v>2.6581999999999999</c:v>
              </c:pt>
              <c:pt idx="1376">
                <c:v>2.7223999999999999</c:v>
              </c:pt>
              <c:pt idx="1377">
                <c:v>2.7168999999999999</c:v>
              </c:pt>
              <c:pt idx="1378">
                <c:v>2.6753</c:v>
              </c:pt>
              <c:pt idx="1379">
                <c:v>2.6854</c:v>
              </c:pt>
              <c:pt idx="1380">
                <c:v>2.7105000000000001</c:v>
              </c:pt>
              <c:pt idx="1381">
                <c:v>2.7309999999999999</c:v>
              </c:pt>
              <c:pt idx="1382">
                <c:v>2.7317999999999998</c:v>
              </c:pt>
              <c:pt idx="1383">
                <c:v>2.7532000000000001</c:v>
              </c:pt>
              <c:pt idx="1384">
                <c:v>2.6947000000000001</c:v>
              </c:pt>
              <c:pt idx="1385">
                <c:v>2.6619999999999999</c:v>
              </c:pt>
              <c:pt idx="1386">
                <c:v>2.6348000000000003</c:v>
              </c:pt>
              <c:pt idx="1387">
                <c:v>2.7057000000000002</c:v>
              </c:pt>
              <c:pt idx="1388">
                <c:v>2.6947000000000001</c:v>
              </c:pt>
              <c:pt idx="1389">
                <c:v>2.6579999999999999</c:v>
              </c:pt>
              <c:pt idx="1390">
                <c:v>2.6844999999999999</c:v>
              </c:pt>
              <c:pt idx="1391">
                <c:v>2.6978</c:v>
              </c:pt>
              <c:pt idx="1392">
                <c:v>2.6156000000000001</c:v>
              </c:pt>
              <c:pt idx="1393">
                <c:v>2.6362999999999999</c:v>
              </c:pt>
              <c:pt idx="1394">
                <c:v>2.5941000000000001</c:v>
              </c:pt>
              <c:pt idx="1395">
                <c:v>2.6055999999999999</c:v>
              </c:pt>
              <c:pt idx="1396">
                <c:v>2.5789</c:v>
              </c:pt>
              <c:pt idx="1397">
                <c:v>2.6040000000000001</c:v>
              </c:pt>
              <c:pt idx="1398">
                <c:v>2.6048</c:v>
              </c:pt>
              <c:pt idx="1399">
                <c:v>2.6086</c:v>
              </c:pt>
              <c:pt idx="1400">
                <c:v>2.6875</c:v>
              </c:pt>
              <c:pt idx="1401">
                <c:v>2.6393</c:v>
              </c:pt>
              <c:pt idx="1402">
                <c:v>2.6040000000000001</c:v>
              </c:pt>
              <c:pt idx="1403">
                <c:v>2.6040000000000001</c:v>
              </c:pt>
              <c:pt idx="1404">
                <c:v>2.4977</c:v>
              </c:pt>
              <c:pt idx="1405">
                <c:v>2.4872000000000001</c:v>
              </c:pt>
              <c:pt idx="1406">
                <c:v>2.5493000000000001</c:v>
              </c:pt>
              <c:pt idx="1407">
                <c:v>2.5764</c:v>
              </c:pt>
              <c:pt idx="1408">
                <c:v>2.6682999999999999</c:v>
              </c:pt>
              <c:pt idx="1409">
                <c:v>2.6757</c:v>
              </c:pt>
              <c:pt idx="1410">
                <c:v>2.7126000000000001</c:v>
              </c:pt>
              <c:pt idx="1411">
                <c:v>2.6560000000000001</c:v>
              </c:pt>
              <c:pt idx="1412">
                <c:v>2.7618</c:v>
              </c:pt>
              <c:pt idx="1413">
                <c:v>2.7438000000000002</c:v>
              </c:pt>
              <c:pt idx="1414">
                <c:v>2.7850999999999999</c:v>
              </c:pt>
              <c:pt idx="1415">
                <c:v>2.8010000000000002</c:v>
              </c:pt>
              <c:pt idx="1416">
                <c:v>2.7843999999999998</c:v>
              </c:pt>
              <c:pt idx="1417">
                <c:v>2.7843999999999998</c:v>
              </c:pt>
              <c:pt idx="1418">
                <c:v>2.8237999999999999</c:v>
              </c:pt>
              <c:pt idx="1419">
                <c:v>2.8109000000000002</c:v>
              </c:pt>
              <c:pt idx="1420">
                <c:v>2.7530000000000001</c:v>
              </c:pt>
              <c:pt idx="1421">
                <c:v>2.8262</c:v>
              </c:pt>
              <c:pt idx="1422">
                <c:v>2.8140000000000001</c:v>
              </c:pt>
              <c:pt idx="1423">
                <c:v>2.8140000000000001</c:v>
              </c:pt>
              <c:pt idx="1424">
                <c:v>2.8868999999999998</c:v>
              </c:pt>
              <c:pt idx="1425">
                <c:v>2.8822000000000001</c:v>
              </c:pt>
              <c:pt idx="1426">
                <c:v>2.8815</c:v>
              </c:pt>
              <c:pt idx="1427">
                <c:v>2.9681999999999999</c:v>
              </c:pt>
              <c:pt idx="1428">
                <c:v>2.9093999999999998</c:v>
              </c:pt>
              <c:pt idx="1429">
                <c:v>2.9257999999999997</c:v>
              </c:pt>
              <c:pt idx="1430">
                <c:v>2.9375</c:v>
              </c:pt>
              <c:pt idx="1431">
                <c:v>2.9950999999999999</c:v>
              </c:pt>
              <c:pt idx="1432">
                <c:v>2.9872000000000001</c:v>
              </c:pt>
              <c:pt idx="1433">
                <c:v>3.0158</c:v>
              </c:pt>
              <c:pt idx="1434">
                <c:v>3.0158</c:v>
              </c:pt>
              <c:pt idx="1435">
                <c:v>3.0335000000000001</c:v>
              </c:pt>
              <c:pt idx="1436">
                <c:v>3.0358999999999998</c:v>
              </c:pt>
              <c:pt idx="1437">
                <c:v>2.9430000000000001</c:v>
              </c:pt>
              <c:pt idx="1438">
                <c:v>2.9603000000000002</c:v>
              </c:pt>
              <c:pt idx="1439">
                <c:v>2.9603000000000002</c:v>
              </c:pt>
              <c:pt idx="1440">
                <c:v>2.988</c:v>
              </c:pt>
              <c:pt idx="1441">
                <c:v>2.9556</c:v>
              </c:pt>
              <c:pt idx="1442">
                <c:v>2.9102999999999999</c:v>
              </c:pt>
              <c:pt idx="1443">
                <c:v>2.9220000000000002</c:v>
              </c:pt>
              <c:pt idx="1444">
                <c:v>2.9275000000000002</c:v>
              </c:pt>
              <c:pt idx="1445">
                <c:v>3.0038999999999998</c:v>
              </c:pt>
              <c:pt idx="1446">
                <c:v>2.9855999999999998</c:v>
              </c:pt>
              <c:pt idx="1447">
                <c:v>2.9516999999999998</c:v>
              </c:pt>
              <c:pt idx="1448">
                <c:v>2.8708999999999998</c:v>
              </c:pt>
              <c:pt idx="1449">
                <c:v>2.9675000000000002</c:v>
              </c:pt>
              <c:pt idx="1450">
                <c:v>2.9737999999999998</c:v>
              </c:pt>
              <c:pt idx="1451">
                <c:v>2.9548999999999999</c:v>
              </c:pt>
              <c:pt idx="1452">
                <c:v>2.9611999999999998</c:v>
              </c:pt>
              <c:pt idx="1453">
                <c:v>3.0095000000000001</c:v>
              </c:pt>
              <c:pt idx="1454">
                <c:v>3.0543</c:v>
              </c:pt>
              <c:pt idx="1455">
                <c:v>2.9081000000000001</c:v>
              </c:pt>
              <c:pt idx="1456">
                <c:v>2.9018999999999999</c:v>
              </c:pt>
              <c:pt idx="1457">
                <c:v>2.9723000000000002</c:v>
              </c:pt>
              <c:pt idx="1458">
                <c:v>2.9967999999999999</c:v>
              </c:pt>
              <c:pt idx="1459">
                <c:v>2.9943999999999997</c:v>
              </c:pt>
              <c:pt idx="1460">
                <c:v>2.9943999999999997</c:v>
              </c:pt>
              <c:pt idx="1461">
                <c:v>3.0024000000000002</c:v>
              </c:pt>
              <c:pt idx="1462">
                <c:v>2.992</c:v>
              </c:pt>
              <c:pt idx="1463">
                <c:v>3.0198999999999998</c:v>
              </c:pt>
              <c:pt idx="1464">
                <c:v>3.0103</c:v>
              </c:pt>
              <c:pt idx="1465">
                <c:v>3.0423</c:v>
              </c:pt>
              <c:pt idx="1466">
                <c:v>3.0543</c:v>
              </c:pt>
              <c:pt idx="1467">
                <c:v>3.0615999999999999</c:v>
              </c:pt>
              <c:pt idx="1468">
                <c:v>3.0518999999999998</c:v>
              </c:pt>
              <c:pt idx="1469">
                <c:v>3.0893999999999999</c:v>
              </c:pt>
              <c:pt idx="1470">
                <c:v>3.1152000000000002</c:v>
              </c:pt>
              <c:pt idx="1471">
                <c:v>3.1152000000000002</c:v>
              </c:pt>
              <c:pt idx="1472">
                <c:v>3.1076999999999999</c:v>
              </c:pt>
              <c:pt idx="1473">
                <c:v>3.0853000000000002</c:v>
              </c:pt>
              <c:pt idx="1474">
                <c:v>3</c:v>
              </c:pt>
              <c:pt idx="1475">
                <c:v>2.9903</c:v>
              </c:pt>
              <c:pt idx="1476">
                <c:v>2.9919000000000002</c:v>
              </c:pt>
              <c:pt idx="1477">
                <c:v>2.9436999999999998</c:v>
              </c:pt>
              <c:pt idx="1478">
                <c:v>2.9222000000000001</c:v>
              </c:pt>
              <c:pt idx="1479">
                <c:v>2.9588999999999999</c:v>
              </c:pt>
              <c:pt idx="1480">
                <c:v>2.8788</c:v>
              </c:pt>
              <c:pt idx="1481">
                <c:v>2.8592</c:v>
              </c:pt>
              <c:pt idx="1482">
                <c:v>2.8685999999999998</c:v>
              </c:pt>
              <c:pt idx="1483">
                <c:v>2.9008000000000003</c:v>
              </c:pt>
              <c:pt idx="1484">
                <c:v>2.8608000000000002</c:v>
              </c:pt>
              <c:pt idx="1485">
                <c:v>2.8647</c:v>
              </c:pt>
              <c:pt idx="1486">
                <c:v>2.9165999999999999</c:v>
              </c:pt>
              <c:pt idx="1487">
                <c:v>2.8795999999999999</c:v>
              </c:pt>
              <c:pt idx="1488">
                <c:v>2.8811999999999998</c:v>
              </c:pt>
              <c:pt idx="1489">
                <c:v>2.8624000000000001</c:v>
              </c:pt>
              <c:pt idx="1490">
                <c:v>2.8344</c:v>
              </c:pt>
              <c:pt idx="1491">
                <c:v>2.8843000000000001</c:v>
              </c:pt>
              <c:pt idx="1492">
                <c:v>2.9173999999999998</c:v>
              </c:pt>
              <c:pt idx="1493">
                <c:v>2.9173999999999998</c:v>
              </c:pt>
              <c:pt idx="1494">
                <c:v>2.9397000000000002</c:v>
              </c:pt>
              <c:pt idx="1495">
                <c:v>2.8944999999999999</c:v>
              </c:pt>
              <c:pt idx="1496">
                <c:v>2.8685999999999998</c:v>
              </c:pt>
              <c:pt idx="1497">
                <c:v>2.8969</c:v>
              </c:pt>
              <c:pt idx="1498">
                <c:v>2.8273999999999999</c:v>
              </c:pt>
              <c:pt idx="1499">
                <c:v>2.8498999999999999</c:v>
              </c:pt>
              <c:pt idx="1500">
                <c:v>2.8538000000000001</c:v>
              </c:pt>
              <c:pt idx="1501">
                <c:v>2.8529999999999998</c:v>
              </c:pt>
              <c:pt idx="1502">
                <c:v>2.8757000000000001</c:v>
              </c:pt>
              <c:pt idx="1503">
                <c:v>2.9556</c:v>
              </c:pt>
              <c:pt idx="1504">
                <c:v>2.9165999999999999</c:v>
              </c:pt>
              <c:pt idx="1505">
                <c:v>2.9451999999999998</c:v>
              </c:pt>
              <c:pt idx="1506">
                <c:v>2.9428000000000001</c:v>
              </c:pt>
              <c:pt idx="1507">
                <c:v>3.0215999999999998</c:v>
              </c:pt>
              <c:pt idx="1508">
                <c:v>2.9356</c:v>
              </c:pt>
              <c:pt idx="1509">
                <c:v>3.0053999999999998</c:v>
              </c:pt>
              <c:pt idx="1510">
                <c:v>3.0821999999999998</c:v>
              </c:pt>
              <c:pt idx="1511">
                <c:v>3.0674000000000001</c:v>
              </c:pt>
              <c:pt idx="1512">
                <c:v>2.9554999999999998</c:v>
              </c:pt>
              <c:pt idx="1513">
                <c:v>2.9523999999999999</c:v>
              </c:pt>
              <c:pt idx="1514">
                <c:v>2.9851999999999999</c:v>
              </c:pt>
              <c:pt idx="1515">
                <c:v>2.9611000000000001</c:v>
              </c:pt>
              <c:pt idx="1516">
                <c:v>2.9554999999999998</c:v>
              </c:pt>
              <c:pt idx="1517">
                <c:v>2.8835999999999999</c:v>
              </c:pt>
              <c:pt idx="1518">
                <c:v>2.8835999999999999</c:v>
              </c:pt>
              <c:pt idx="1519">
                <c:v>2.9348000000000001</c:v>
              </c:pt>
              <c:pt idx="1520">
                <c:v>2.9539</c:v>
              </c:pt>
              <c:pt idx="1521">
                <c:v>2.915</c:v>
              </c:pt>
              <c:pt idx="1522">
                <c:v>2.9619</c:v>
              </c:pt>
              <c:pt idx="1523">
                <c:v>2.9119000000000002</c:v>
              </c:pt>
              <c:pt idx="1524">
                <c:v>2.9237000000000002</c:v>
              </c:pt>
              <c:pt idx="1525">
                <c:v>2.9316</c:v>
              </c:pt>
              <c:pt idx="1526">
                <c:v>2.7991999999999999</c:v>
              </c:pt>
              <c:pt idx="1527">
                <c:v>2.7292999999999998</c:v>
              </c:pt>
              <c:pt idx="1528">
                <c:v>2.7233000000000001</c:v>
              </c:pt>
              <c:pt idx="1529">
                <c:v>2.7429000000000001</c:v>
              </c:pt>
              <c:pt idx="1530">
                <c:v>2.8153000000000001</c:v>
              </c:pt>
              <c:pt idx="1531">
                <c:v>2.8555000000000001</c:v>
              </c:pt>
              <c:pt idx="1532">
                <c:v>2.8176000000000001</c:v>
              </c:pt>
              <c:pt idx="1533">
                <c:v>2.8416000000000001</c:v>
              </c:pt>
              <c:pt idx="1534">
                <c:v>2.855</c:v>
              </c:pt>
              <c:pt idx="1535">
                <c:v>2.8397000000000001</c:v>
              </c:pt>
              <c:pt idx="1536">
                <c:v>2.8092000000000001</c:v>
              </c:pt>
              <c:pt idx="1537">
                <c:v>2.8959999999999999</c:v>
              </c:pt>
              <c:pt idx="1538">
                <c:v>2.8191000000000002</c:v>
              </c:pt>
              <c:pt idx="1539">
                <c:v>2.8914</c:v>
              </c:pt>
              <c:pt idx="1540">
                <c:v>2.9436999999999998</c:v>
              </c:pt>
              <c:pt idx="1541">
                <c:v>2.8967999999999998</c:v>
              </c:pt>
              <c:pt idx="1542">
                <c:v>2.8519999999999999</c:v>
              </c:pt>
              <c:pt idx="1543">
                <c:v>2.9060999999999999</c:v>
              </c:pt>
              <c:pt idx="1544">
                <c:v>2.9428999999999998</c:v>
              </c:pt>
              <c:pt idx="1545">
                <c:v>2.9975000000000001</c:v>
              </c:pt>
              <c:pt idx="1546">
                <c:v>2.9649999999999999</c:v>
              </c:pt>
              <c:pt idx="1547">
                <c:v>2.9327000000000001</c:v>
              </c:pt>
              <c:pt idx="1548">
                <c:v>2.9618000000000002</c:v>
              </c:pt>
              <c:pt idx="1549">
                <c:v>2.9672999999999998</c:v>
              </c:pt>
              <c:pt idx="1550">
                <c:v>3.0367000000000002</c:v>
              </c:pt>
              <c:pt idx="1551">
                <c:v>3.0617000000000001</c:v>
              </c:pt>
              <c:pt idx="1552">
                <c:v>3.0941999999999998</c:v>
              </c:pt>
              <c:pt idx="1553">
                <c:v>3.0828000000000002</c:v>
              </c:pt>
              <c:pt idx="1554">
                <c:v>3.1089000000000002</c:v>
              </c:pt>
              <c:pt idx="1555">
                <c:v>3.1385000000000001</c:v>
              </c:pt>
              <c:pt idx="1556">
                <c:v>3.1958000000000002</c:v>
              </c:pt>
              <c:pt idx="1557">
                <c:v>3.2362000000000002</c:v>
              </c:pt>
              <c:pt idx="1558">
                <c:v>3.1899000000000002</c:v>
              </c:pt>
              <c:pt idx="1559">
                <c:v>3.1202999999999999</c:v>
              </c:pt>
              <c:pt idx="1560">
                <c:v>2.9744999999999999</c:v>
              </c:pt>
              <c:pt idx="1561">
                <c:v>3.0398999999999998</c:v>
              </c:pt>
              <c:pt idx="1562">
                <c:v>3.0827</c:v>
              </c:pt>
              <c:pt idx="1563">
                <c:v>3.1865000000000001</c:v>
              </c:pt>
              <c:pt idx="1564">
                <c:v>3.1865000000000001</c:v>
              </c:pt>
              <c:pt idx="1565">
                <c:v>3.2015000000000002</c:v>
              </c:pt>
              <c:pt idx="1566">
                <c:v>3.1236000000000002</c:v>
              </c:pt>
              <c:pt idx="1567">
                <c:v>3.0998000000000001</c:v>
              </c:pt>
              <c:pt idx="1568">
                <c:v>3.2402000000000002</c:v>
              </c:pt>
              <c:pt idx="1569">
                <c:v>3.1756000000000002</c:v>
              </c:pt>
              <c:pt idx="1570">
                <c:v>3.1457999999999999</c:v>
              </c:pt>
              <c:pt idx="1571">
                <c:v>3.1964000000000001</c:v>
              </c:pt>
              <c:pt idx="1572">
                <c:v>3.1606000000000001</c:v>
              </c:pt>
              <c:pt idx="1573">
                <c:v>3.0470999999999999</c:v>
              </c:pt>
              <c:pt idx="1574">
                <c:v>3.1292</c:v>
              </c:pt>
              <c:pt idx="1575">
                <c:v>3.0931999999999999</c:v>
              </c:pt>
              <c:pt idx="1576">
                <c:v>3.0407000000000002</c:v>
              </c:pt>
              <c:pt idx="1577">
                <c:v>3.0851000000000002</c:v>
              </c:pt>
              <c:pt idx="1578">
                <c:v>3.1030000000000002</c:v>
              </c:pt>
              <c:pt idx="1579">
                <c:v>3.0956999999999999</c:v>
              </c:pt>
              <c:pt idx="1580">
                <c:v>3.2156000000000002</c:v>
              </c:pt>
              <c:pt idx="1581">
                <c:v>3.1663000000000001</c:v>
              </c:pt>
              <c:pt idx="1582">
                <c:v>3.1143999999999998</c:v>
              </c:pt>
              <c:pt idx="1583">
                <c:v>3.1135999999999999</c:v>
              </c:pt>
              <c:pt idx="1584">
                <c:v>3.0407000000000002</c:v>
              </c:pt>
              <c:pt idx="1585">
                <c:v>3.1021999999999998</c:v>
              </c:pt>
              <c:pt idx="1586">
                <c:v>3.0143</c:v>
              </c:pt>
              <c:pt idx="1587">
                <c:v>2.9337999999999997</c:v>
              </c:pt>
              <c:pt idx="1588">
                <c:v>2.8818000000000001</c:v>
              </c:pt>
              <c:pt idx="1589">
                <c:v>2.8872999999999998</c:v>
              </c:pt>
              <c:pt idx="1590">
                <c:v>2.8673000000000002</c:v>
              </c:pt>
              <c:pt idx="1591">
                <c:v>2.8980999999999999</c:v>
              </c:pt>
              <c:pt idx="1592">
                <c:v>2.9840999999999998</c:v>
              </c:pt>
              <c:pt idx="1593">
                <c:v>2.9840999999999998</c:v>
              </c:pt>
              <c:pt idx="1594">
                <c:v>2.9881000000000002</c:v>
              </c:pt>
              <c:pt idx="1595">
                <c:v>3.0470999999999999</c:v>
              </c:pt>
              <c:pt idx="1596">
                <c:v>3.0752999999999999</c:v>
              </c:pt>
              <c:pt idx="1597">
                <c:v>3.0295000000000001</c:v>
              </c:pt>
              <c:pt idx="1598">
                <c:v>2.9291999999999998</c:v>
              </c:pt>
              <c:pt idx="1599">
                <c:v>3.0497000000000001</c:v>
              </c:pt>
              <c:pt idx="1600">
                <c:v>3.0870000000000002</c:v>
              </c:pt>
              <c:pt idx="1601">
                <c:v>3.0127000000000002</c:v>
              </c:pt>
              <c:pt idx="1602">
                <c:v>3.0409999999999999</c:v>
              </c:pt>
              <c:pt idx="1603">
                <c:v>2.9005999999999998</c:v>
              </c:pt>
              <c:pt idx="1604">
                <c:v>2.9104999999999999</c:v>
              </c:pt>
              <c:pt idx="1605">
                <c:v>2.9929000000000001</c:v>
              </c:pt>
              <c:pt idx="1606">
                <c:v>2.9121999999999999</c:v>
              </c:pt>
              <c:pt idx="1607">
                <c:v>2.8765000000000001</c:v>
              </c:pt>
              <c:pt idx="1608">
                <c:v>2.8273000000000001</c:v>
              </c:pt>
              <c:pt idx="1609">
                <c:v>2.7404000000000002</c:v>
              </c:pt>
              <c:pt idx="1610">
                <c:v>2.7523</c:v>
              </c:pt>
              <c:pt idx="1611">
                <c:v>2.7031000000000001</c:v>
              </c:pt>
              <c:pt idx="1612">
                <c:v>2.6120999999999999</c:v>
              </c:pt>
              <c:pt idx="1613">
                <c:v>2.6097999999999999</c:v>
              </c:pt>
              <c:pt idx="1614">
                <c:v>2.653</c:v>
              </c:pt>
              <c:pt idx="1615">
                <c:v>2.6616</c:v>
              </c:pt>
              <c:pt idx="1616">
                <c:v>2.5806</c:v>
              </c:pt>
              <c:pt idx="1617">
                <c:v>2.5624000000000002</c:v>
              </c:pt>
              <c:pt idx="1618">
                <c:v>2.5194000000000001</c:v>
              </c:pt>
              <c:pt idx="1619">
                <c:v>2.5752999999999999</c:v>
              </c:pt>
              <c:pt idx="1620">
                <c:v>2.5396999999999998</c:v>
              </c:pt>
              <c:pt idx="1621">
                <c:v>2.5427</c:v>
              </c:pt>
              <c:pt idx="1622">
                <c:v>2.573</c:v>
              </c:pt>
              <c:pt idx="1623">
                <c:v>2.5790999999999999</c:v>
              </c:pt>
              <c:pt idx="1624">
                <c:v>2.5981000000000001</c:v>
              </c:pt>
              <c:pt idx="1625">
                <c:v>2.5291000000000001</c:v>
              </c:pt>
              <c:pt idx="1626">
                <c:v>2.5179</c:v>
              </c:pt>
              <c:pt idx="1627">
                <c:v>2.5531999999999999</c:v>
              </c:pt>
              <c:pt idx="1628">
                <c:v>2.4858000000000002</c:v>
              </c:pt>
              <c:pt idx="1629">
                <c:v>2.5320999999999998</c:v>
              </c:pt>
              <c:pt idx="1630">
                <c:v>2.4651000000000001</c:v>
              </c:pt>
              <c:pt idx="1631">
                <c:v>2.5358999999999998</c:v>
              </c:pt>
              <c:pt idx="1632">
                <c:v>2.5479000000000003</c:v>
              </c:pt>
              <c:pt idx="1633">
                <c:v>2.5404</c:v>
              </c:pt>
              <c:pt idx="1634">
                <c:v>2.5798000000000001</c:v>
              </c:pt>
              <c:pt idx="1635">
                <c:v>2.5074000000000001</c:v>
              </c:pt>
              <c:pt idx="1636">
                <c:v>2.4643000000000002</c:v>
              </c:pt>
              <c:pt idx="1637">
                <c:v>2.5141</c:v>
              </c:pt>
              <c:pt idx="1638">
                <c:v>2.5059</c:v>
              </c:pt>
              <c:pt idx="1639">
                <c:v>2.5291000000000001</c:v>
              </c:pt>
              <c:pt idx="1640">
                <c:v>2.5103999999999997</c:v>
              </c:pt>
              <c:pt idx="1641">
                <c:v>2.6025999999999998</c:v>
              </c:pt>
              <c:pt idx="1642">
                <c:v>2.6448999999999998</c:v>
              </c:pt>
              <c:pt idx="1643">
                <c:v>2.6987000000000001</c:v>
              </c:pt>
              <c:pt idx="1644">
                <c:v>2.6995</c:v>
              </c:pt>
              <c:pt idx="1645">
                <c:v>2.6852999999999998</c:v>
              </c:pt>
              <c:pt idx="1646">
                <c:v>2.7231000000000001</c:v>
              </c:pt>
              <c:pt idx="1647">
                <c:v>2.798</c:v>
              </c:pt>
              <c:pt idx="1648">
                <c:v>2.8409</c:v>
              </c:pt>
              <c:pt idx="1649">
                <c:v>2.7284999999999999</c:v>
              </c:pt>
              <c:pt idx="1650">
                <c:v>2.7198000000000002</c:v>
              </c:pt>
              <c:pt idx="1651">
                <c:v>2.7143000000000002</c:v>
              </c:pt>
              <c:pt idx="1652">
                <c:v>2.6814</c:v>
              </c:pt>
              <c:pt idx="1653">
                <c:v>2.5903</c:v>
              </c:pt>
              <c:pt idx="1654">
                <c:v>2.6294</c:v>
              </c:pt>
              <c:pt idx="1655">
                <c:v>2.5697999999999999</c:v>
              </c:pt>
              <c:pt idx="1656">
                <c:v>2.5918000000000001</c:v>
              </c:pt>
              <c:pt idx="1657">
                <c:v>2.6572</c:v>
              </c:pt>
              <c:pt idx="1658">
                <c:v>2.7141999999999999</c:v>
              </c:pt>
              <c:pt idx="1659">
                <c:v>2.7339000000000002</c:v>
              </c:pt>
              <c:pt idx="1660">
                <c:v>2.7101999999999999</c:v>
              </c:pt>
              <c:pt idx="1661">
                <c:v>2.7267999999999999</c:v>
              </c:pt>
              <c:pt idx="1662">
                <c:v>2.6478000000000002</c:v>
              </c:pt>
              <c:pt idx="1663">
                <c:v>2.6478000000000002</c:v>
              </c:pt>
              <c:pt idx="1664">
                <c:v>2.5754999999999999</c:v>
              </c:pt>
              <c:pt idx="1665">
                <c:v>2.5863</c:v>
              </c:pt>
              <c:pt idx="1666">
                <c:v>2.5762999999999998</c:v>
              </c:pt>
              <c:pt idx="1667">
                <c:v>2.5528</c:v>
              </c:pt>
              <c:pt idx="1668">
                <c:v>2.5286999999999997</c:v>
              </c:pt>
              <c:pt idx="1669">
                <c:v>2.4318</c:v>
              </c:pt>
              <c:pt idx="1670">
                <c:v>2.3481000000000001</c:v>
              </c:pt>
              <c:pt idx="1671">
                <c:v>2.3792</c:v>
              </c:pt>
              <c:pt idx="1672">
                <c:v>2.2503000000000002</c:v>
              </c:pt>
              <c:pt idx="1673">
                <c:v>2.2222</c:v>
              </c:pt>
              <c:pt idx="1674">
                <c:v>2.3148</c:v>
              </c:pt>
              <c:pt idx="1675">
                <c:v>2.2907999999999999</c:v>
              </c:pt>
              <c:pt idx="1676">
                <c:v>2.3999000000000001</c:v>
              </c:pt>
              <c:pt idx="1677">
                <c:v>2.3971999999999998</c:v>
              </c:pt>
              <c:pt idx="1678">
                <c:v>2.3734999999999999</c:v>
              </c:pt>
              <c:pt idx="1679">
                <c:v>2.4384999999999999</c:v>
              </c:pt>
              <c:pt idx="1680">
                <c:v>2.4613999999999998</c:v>
              </c:pt>
              <c:pt idx="1681">
                <c:v>2.3776999999999999</c:v>
              </c:pt>
              <c:pt idx="1682">
                <c:v>2.4531000000000001</c:v>
              </c:pt>
              <c:pt idx="1683">
                <c:v>2.4531000000000001</c:v>
              </c:pt>
              <c:pt idx="1684">
                <c:v>2.3677000000000001</c:v>
              </c:pt>
              <c:pt idx="1685">
                <c:v>2.4685000000000001</c:v>
              </c:pt>
              <c:pt idx="1686">
                <c:v>2.4992000000000001</c:v>
              </c:pt>
              <c:pt idx="1687">
                <c:v>2.4965000000000002</c:v>
              </c:pt>
              <c:pt idx="1688">
                <c:v>2.5281000000000002</c:v>
              </c:pt>
              <c:pt idx="1689">
                <c:v>2.5992999999999999</c:v>
              </c:pt>
              <c:pt idx="1690">
                <c:v>2.5289000000000001</c:v>
              </c:pt>
              <c:pt idx="1691">
                <c:v>2.5023</c:v>
              </c:pt>
              <c:pt idx="1692">
                <c:v>2.5987</c:v>
              </c:pt>
              <c:pt idx="1693">
                <c:v>2.6879999999999997</c:v>
              </c:pt>
              <c:pt idx="1694">
                <c:v>2.7518000000000002</c:v>
              </c:pt>
              <c:pt idx="1695">
                <c:v>2.7518000000000002</c:v>
              </c:pt>
              <c:pt idx="1696">
                <c:v>2.7563</c:v>
              </c:pt>
              <c:pt idx="1697">
                <c:v>2.7728000000000002</c:v>
              </c:pt>
              <c:pt idx="1698">
                <c:v>2.8165</c:v>
              </c:pt>
              <c:pt idx="1699">
                <c:v>2.8340999999999998</c:v>
              </c:pt>
              <c:pt idx="1700">
                <c:v>2.8340999999999998</c:v>
              </c:pt>
              <c:pt idx="1701">
                <c:v>2.8517000000000001</c:v>
              </c:pt>
              <c:pt idx="1702">
                <c:v>2.7429999999999999</c:v>
              </c:pt>
              <c:pt idx="1703">
                <c:v>2.7542</c:v>
              </c:pt>
              <c:pt idx="1704">
                <c:v>2.8182</c:v>
              </c:pt>
              <c:pt idx="1705">
                <c:v>2.7275</c:v>
              </c:pt>
              <c:pt idx="1706">
                <c:v>2.6905999999999999</c:v>
              </c:pt>
              <c:pt idx="1707">
                <c:v>2.7467999999999999</c:v>
              </c:pt>
              <c:pt idx="1708">
                <c:v>2.7372000000000001</c:v>
              </c:pt>
              <c:pt idx="1709">
                <c:v>2.8068999999999997</c:v>
              </c:pt>
              <c:pt idx="1710">
                <c:v>2.8319999999999999</c:v>
              </c:pt>
              <c:pt idx="1711">
                <c:v>2.8702000000000001</c:v>
              </c:pt>
              <c:pt idx="1712">
                <c:v>2.9041999999999999</c:v>
              </c:pt>
              <c:pt idx="1713">
                <c:v>2.9666999999999999</c:v>
              </c:pt>
              <c:pt idx="1714">
                <c:v>2.9361000000000002</c:v>
              </c:pt>
              <c:pt idx="1715">
                <c:v>2.9849000000000001</c:v>
              </c:pt>
              <c:pt idx="1716">
                <c:v>3.0127000000000002</c:v>
              </c:pt>
              <c:pt idx="1717">
                <c:v>2.9628000000000001</c:v>
              </c:pt>
              <c:pt idx="1718">
                <c:v>2.8887999999999998</c:v>
              </c:pt>
              <c:pt idx="1719">
                <c:v>2.9542000000000002</c:v>
              </c:pt>
              <c:pt idx="1720">
                <c:v>2.9542000000000002</c:v>
              </c:pt>
              <c:pt idx="1721">
                <c:v>2.9605000000000001</c:v>
              </c:pt>
              <c:pt idx="1722">
                <c:v>3.0198999999999998</c:v>
              </c:pt>
              <c:pt idx="1723">
                <c:v>3.0175000000000001</c:v>
              </c:pt>
              <c:pt idx="1724">
                <c:v>3.0543</c:v>
              </c:pt>
              <c:pt idx="1725">
                <c:v>3.0769000000000002</c:v>
              </c:pt>
              <c:pt idx="1726">
                <c:v>3.0383</c:v>
              </c:pt>
              <c:pt idx="1727">
                <c:v>3.0623999999999998</c:v>
              </c:pt>
              <c:pt idx="1728">
                <c:v>3.0487000000000002</c:v>
              </c:pt>
              <c:pt idx="1729">
                <c:v>3.0709</c:v>
              </c:pt>
              <c:pt idx="1730">
                <c:v>3.1046</c:v>
              </c:pt>
              <c:pt idx="1731">
                <c:v>3.0926</c:v>
              </c:pt>
              <c:pt idx="1732">
                <c:v>3.0926</c:v>
              </c:pt>
              <c:pt idx="1733">
                <c:v>3.028</c:v>
              </c:pt>
              <c:pt idx="1734">
                <c:v>3.1030000000000002</c:v>
              </c:pt>
              <c:pt idx="1735">
                <c:v>3.0590000000000002</c:v>
              </c:pt>
              <c:pt idx="1736">
                <c:v>3.0478000000000001</c:v>
              </c:pt>
              <c:pt idx="1737">
                <c:v>3.0638000000000001</c:v>
              </c:pt>
              <c:pt idx="1738">
                <c:v>3.0661999999999998</c:v>
              </c:pt>
              <c:pt idx="1739">
                <c:v>3.0463</c:v>
              </c:pt>
              <c:pt idx="1740">
                <c:v>3.0495000000000001</c:v>
              </c:pt>
              <c:pt idx="1741">
                <c:v>3.0678000000000001</c:v>
              </c:pt>
              <c:pt idx="1742">
                <c:v>3.0367999999999999</c:v>
              </c:pt>
              <c:pt idx="1743">
                <c:v>3.0423</c:v>
              </c:pt>
              <c:pt idx="1744">
                <c:v>3.0430999999999999</c:v>
              </c:pt>
              <c:pt idx="1745">
                <c:v>2.9904000000000002</c:v>
              </c:pt>
              <c:pt idx="1746">
                <c:v>2.9904000000000002</c:v>
              </c:pt>
              <c:pt idx="1747">
                <c:v>2.9655</c:v>
              </c:pt>
              <c:pt idx="1748">
                <c:v>2.9678</c:v>
              </c:pt>
              <c:pt idx="1749">
                <c:v>2.9352999999999998</c:v>
              </c:pt>
              <c:pt idx="1750">
                <c:v>2.9176000000000002</c:v>
              </c:pt>
              <c:pt idx="1751">
                <c:v>2.9531000000000001</c:v>
              </c:pt>
              <c:pt idx="1752">
                <c:v>3.0124</c:v>
              </c:pt>
              <c:pt idx="1753">
                <c:v>3.0124</c:v>
              </c:pt>
              <c:pt idx="1754">
                <c:v>3.0495999999999999</c:v>
              </c:pt>
              <c:pt idx="1755">
                <c:v>3.0598999999999998</c:v>
              </c:pt>
              <c:pt idx="1756">
                <c:v>3.0464000000000002</c:v>
              </c:pt>
              <c:pt idx="1757">
                <c:v>3.1273</c:v>
              </c:pt>
              <c:pt idx="1758">
                <c:v>3.1233</c:v>
              </c:pt>
              <c:pt idx="1759">
                <c:v>3.1427</c:v>
              </c:pt>
              <c:pt idx="1760">
                <c:v>3.0918999999999999</c:v>
              </c:pt>
              <c:pt idx="1761">
                <c:v>3.1966999999999999</c:v>
              </c:pt>
              <c:pt idx="1762">
                <c:v>3.1646999999999998</c:v>
              </c:pt>
              <c:pt idx="1763">
                <c:v>3.214</c:v>
              </c:pt>
              <c:pt idx="1764">
                <c:v>3.2115</c:v>
              </c:pt>
              <c:pt idx="1765">
                <c:v>3.2789999999999999</c:v>
              </c:pt>
              <c:pt idx="1766">
                <c:v>3.2463000000000002</c:v>
              </c:pt>
              <c:pt idx="1767">
                <c:v>3.2890999999999999</c:v>
              </c:pt>
              <c:pt idx="1768">
                <c:v>3.2839999999999998</c:v>
              </c:pt>
              <c:pt idx="1769">
                <c:v>3.3475999999999999</c:v>
              </c:pt>
              <c:pt idx="1770">
                <c:v>3.3689999999999998</c:v>
              </c:pt>
              <c:pt idx="1771">
                <c:v>3.3603999999999998</c:v>
              </c:pt>
              <c:pt idx="1772">
                <c:v>3.3433000000000002</c:v>
              </c:pt>
              <c:pt idx="1773">
                <c:v>3.3441000000000001</c:v>
              </c:pt>
              <c:pt idx="1774">
                <c:v>3.2772000000000001</c:v>
              </c:pt>
              <c:pt idx="1775">
                <c:v>3.2721999999999998</c:v>
              </c:pt>
              <c:pt idx="1776">
                <c:v>3.2338</c:v>
              </c:pt>
              <c:pt idx="1777">
                <c:v>3.2246999999999999</c:v>
              </c:pt>
              <c:pt idx="1778">
                <c:v>3.2263000000000002</c:v>
              </c:pt>
              <c:pt idx="1779">
                <c:v>3.2090000000000001</c:v>
              </c:pt>
              <c:pt idx="1780">
                <c:v>3.1419000000000001</c:v>
              </c:pt>
              <c:pt idx="1781">
                <c:v>3.1753</c:v>
              </c:pt>
              <c:pt idx="1782">
                <c:v>3.0792000000000002</c:v>
              </c:pt>
              <c:pt idx="1783">
                <c:v>3.0792000000000002</c:v>
              </c:pt>
              <c:pt idx="1784">
                <c:v>3.0743999999999998</c:v>
              </c:pt>
              <c:pt idx="1785">
                <c:v>3.1023999999999998</c:v>
              </c:pt>
              <c:pt idx="1786">
                <c:v>3.1623000000000001</c:v>
              </c:pt>
              <c:pt idx="1787">
                <c:v>3.1314000000000002</c:v>
              </c:pt>
              <c:pt idx="1788">
                <c:v>3.1566000000000001</c:v>
              </c:pt>
              <c:pt idx="1789">
                <c:v>3.1884000000000001</c:v>
              </c:pt>
              <c:pt idx="1790">
                <c:v>3.2204999999999999</c:v>
              </c:pt>
              <c:pt idx="1791">
                <c:v>3.2130999999999998</c:v>
              </c:pt>
              <c:pt idx="1792">
                <c:v>3.1983000000000001</c:v>
              </c:pt>
              <c:pt idx="1793">
                <c:v>3.1322999999999999</c:v>
              </c:pt>
              <c:pt idx="1794">
                <c:v>3.1917</c:v>
              </c:pt>
              <c:pt idx="1795">
                <c:v>3.2431999999999999</c:v>
              </c:pt>
              <c:pt idx="1796">
                <c:v>3.2765</c:v>
              </c:pt>
              <c:pt idx="1797">
                <c:v>3.2431999999999999</c:v>
              </c:pt>
              <c:pt idx="1798">
                <c:v>3.2303000000000002</c:v>
              </c:pt>
              <c:pt idx="1799">
                <c:v>3.2239</c:v>
              </c:pt>
              <c:pt idx="1800">
                <c:v>3.27</c:v>
              </c:pt>
              <c:pt idx="1801">
                <c:v>3.2831000000000001</c:v>
              </c:pt>
              <c:pt idx="1802">
                <c:v>3.2879999999999998</c:v>
              </c:pt>
              <c:pt idx="1803">
                <c:v>3.2806999999999999</c:v>
              </c:pt>
              <c:pt idx="1804">
                <c:v>3.3167</c:v>
              </c:pt>
              <c:pt idx="1805">
                <c:v>3.3125999999999998</c:v>
              </c:pt>
              <c:pt idx="1806">
                <c:v>3.2248000000000001</c:v>
              </c:pt>
              <c:pt idx="1807">
                <c:v>3.2547000000000001</c:v>
              </c:pt>
              <c:pt idx="1808">
                <c:v>3.2385000000000002</c:v>
              </c:pt>
              <c:pt idx="1809">
                <c:v>3.2953999999999999</c:v>
              </c:pt>
              <c:pt idx="1810">
                <c:v>3.2635999999999998</c:v>
              </c:pt>
              <c:pt idx="1811">
                <c:v>3.2498</c:v>
              </c:pt>
              <c:pt idx="1812">
                <c:v>3.2563</c:v>
              </c:pt>
              <c:pt idx="1813">
                <c:v>3.2881</c:v>
              </c:pt>
              <c:pt idx="1814">
                <c:v>3.2660999999999998</c:v>
              </c:pt>
              <c:pt idx="1815">
                <c:v>3.3374000000000001</c:v>
              </c:pt>
              <c:pt idx="1816">
                <c:v>3.3673000000000002</c:v>
              </c:pt>
              <c:pt idx="1817">
                <c:v>3.3715000000000002</c:v>
              </c:pt>
              <c:pt idx="1818">
                <c:v>3.3365999999999998</c:v>
              </c:pt>
              <c:pt idx="1819">
                <c:v>3.3698000000000001</c:v>
              </c:pt>
              <c:pt idx="1820">
                <c:v>3.3740000000000001</c:v>
              </c:pt>
              <c:pt idx="1821">
                <c:v>3.3723000000000001</c:v>
              </c:pt>
              <c:pt idx="1822">
                <c:v>3.4361999999999999</c:v>
              </c:pt>
              <c:pt idx="1823">
                <c:v>3.4693999999999998</c:v>
              </c:pt>
              <c:pt idx="1824">
                <c:v>3.4693999999999998</c:v>
              </c:pt>
              <c:pt idx="1825">
                <c:v>3.4609000000000001</c:v>
              </c:pt>
              <c:pt idx="1826">
                <c:v>3.3982999999999999</c:v>
              </c:pt>
              <c:pt idx="1827">
                <c:v>3.3599000000000001</c:v>
              </c:pt>
              <c:pt idx="1828">
                <c:v>3.3664999999999998</c:v>
              </c:pt>
              <c:pt idx="1829">
                <c:v>3.3557000000000001</c:v>
              </c:pt>
              <c:pt idx="1830">
                <c:v>3.3815</c:v>
              </c:pt>
              <c:pt idx="1831">
                <c:v>3.3990999999999998</c:v>
              </c:pt>
              <c:pt idx="1832">
                <c:v>3.4548999999999999</c:v>
              </c:pt>
              <c:pt idx="1833">
                <c:v>3.4337</c:v>
              </c:pt>
              <c:pt idx="1834">
                <c:v>3.4660000000000002</c:v>
              </c:pt>
              <c:pt idx="1835">
                <c:v>3.4007999999999998</c:v>
              </c:pt>
              <c:pt idx="1836">
                <c:v>3.4420999999999999</c:v>
              </c:pt>
              <c:pt idx="1837">
                <c:v>3.3957999999999999</c:v>
              </c:pt>
              <c:pt idx="1838">
                <c:v>3.4134000000000002</c:v>
              </c:pt>
              <c:pt idx="1839">
                <c:v>3.4100999999999999</c:v>
              </c:pt>
              <c:pt idx="1840">
                <c:v>3.4659</c:v>
              </c:pt>
              <c:pt idx="1841">
                <c:v>3.4779</c:v>
              </c:pt>
              <c:pt idx="1842">
                <c:v>3.4388000000000001</c:v>
              </c:pt>
              <c:pt idx="1843">
                <c:v>3.4319999999999999</c:v>
              </c:pt>
              <c:pt idx="1844">
                <c:v>3.4361999999999999</c:v>
              </c:pt>
              <c:pt idx="1845">
                <c:v>3.4396</c:v>
              </c:pt>
              <c:pt idx="1846">
                <c:v>3.4379</c:v>
              </c:pt>
              <c:pt idx="1847">
                <c:v>3.3691</c:v>
              </c:pt>
              <c:pt idx="1848">
                <c:v>3.3277000000000001</c:v>
              </c:pt>
              <c:pt idx="1849">
                <c:v>3.3228</c:v>
              </c:pt>
              <c:pt idx="1850">
                <c:v>3.2942</c:v>
              </c:pt>
              <c:pt idx="1851">
                <c:v>3.3608000000000002</c:v>
              </c:pt>
              <c:pt idx="1852">
                <c:v>3.3933</c:v>
              </c:pt>
              <c:pt idx="1853">
                <c:v>3.3933</c:v>
              </c:pt>
              <c:pt idx="1854">
                <c:v>3.4260999999999999</c:v>
              </c:pt>
              <c:pt idx="1855">
                <c:v>3.4117999999999999</c:v>
              </c:pt>
              <c:pt idx="1856">
                <c:v>3.3833000000000002</c:v>
              </c:pt>
              <c:pt idx="1857">
                <c:v>3.3858000000000001</c:v>
              </c:pt>
              <c:pt idx="1858">
                <c:v>3.3460000000000001</c:v>
              </c:pt>
              <c:pt idx="1859">
                <c:v>3.3245</c:v>
              </c:pt>
              <c:pt idx="1860">
                <c:v>3.3767</c:v>
              </c:pt>
              <c:pt idx="1861">
                <c:v>3.4464000000000001</c:v>
              </c:pt>
              <c:pt idx="1862">
                <c:v>3.4967000000000001</c:v>
              </c:pt>
              <c:pt idx="1863">
                <c:v>3.4634</c:v>
              </c:pt>
              <c:pt idx="1864">
                <c:v>3.4344000000000001</c:v>
              </c:pt>
              <c:pt idx="1865">
                <c:v>3.4024999999999999</c:v>
              </c:pt>
              <c:pt idx="1866">
                <c:v>3.383</c:v>
              </c:pt>
              <c:pt idx="1867">
                <c:v>3.4074</c:v>
              </c:pt>
              <c:pt idx="1868">
                <c:v>3.3668</c:v>
              </c:pt>
              <c:pt idx="1869">
                <c:v>3.4131999999999998</c:v>
              </c:pt>
              <c:pt idx="1870">
                <c:v>3.4592999999999998</c:v>
              </c:pt>
              <c:pt idx="1871">
                <c:v>3.4866999999999999</c:v>
              </c:pt>
              <c:pt idx="1872">
                <c:v>3.4859</c:v>
              </c:pt>
              <c:pt idx="1873">
                <c:v>3.4428000000000001</c:v>
              </c:pt>
              <c:pt idx="1874">
                <c:v>3.4527000000000001</c:v>
              </c:pt>
              <c:pt idx="1875">
                <c:v>3.4784000000000002</c:v>
              </c:pt>
              <c:pt idx="1876">
                <c:v>3.4942000000000002</c:v>
              </c:pt>
              <c:pt idx="1877">
                <c:v>3.5219</c:v>
              </c:pt>
              <c:pt idx="1878">
                <c:v>3.5219</c:v>
              </c:pt>
              <c:pt idx="1879">
                <c:v>3.5219</c:v>
              </c:pt>
              <c:pt idx="1880">
                <c:v>3.4436999999999998</c:v>
              </c:pt>
              <c:pt idx="1881">
                <c:v>3.4611000000000001</c:v>
              </c:pt>
              <c:pt idx="1882">
                <c:v>3.4876</c:v>
              </c:pt>
              <c:pt idx="1883">
                <c:v>3.4826999999999999</c:v>
              </c:pt>
              <c:pt idx="1884">
                <c:v>3.5194000000000001</c:v>
              </c:pt>
              <c:pt idx="1885">
                <c:v>3.5726</c:v>
              </c:pt>
              <c:pt idx="1886">
                <c:v>3.5379</c:v>
              </c:pt>
              <c:pt idx="1887">
                <c:v>3.5573999999999999</c:v>
              </c:pt>
              <c:pt idx="1888">
                <c:v>3.5836999999999999</c:v>
              </c:pt>
              <c:pt idx="1889">
                <c:v>3.6291000000000002</c:v>
              </c:pt>
              <c:pt idx="1890">
                <c:v>3.6473</c:v>
              </c:pt>
              <c:pt idx="1891">
                <c:v>3.6059000000000001</c:v>
              </c:pt>
              <c:pt idx="1892">
                <c:v>3.5583</c:v>
              </c:pt>
              <c:pt idx="1893">
                <c:v>3.5472999999999999</c:v>
              </c:pt>
              <c:pt idx="1894">
                <c:v>3.5270999999999999</c:v>
              </c:pt>
              <c:pt idx="1895">
                <c:v>3.5422000000000002</c:v>
              </c:pt>
              <c:pt idx="1896">
                <c:v>3.5914000000000001</c:v>
              </c:pt>
              <c:pt idx="1897">
                <c:v>3.5617000000000001</c:v>
              </c:pt>
              <c:pt idx="1898">
                <c:v>3.6067999999999998</c:v>
              </c:pt>
              <c:pt idx="1899">
                <c:v>3.6629</c:v>
              </c:pt>
              <c:pt idx="1900">
                <c:v>3.6568000000000001</c:v>
              </c:pt>
              <c:pt idx="1901">
                <c:v>3.6137000000000001</c:v>
              </c:pt>
              <c:pt idx="1902">
                <c:v>3.6282999999999999</c:v>
              </c:pt>
              <c:pt idx="1903">
                <c:v>3.5991999999999997</c:v>
              </c:pt>
              <c:pt idx="1904">
                <c:v>3.5906000000000002</c:v>
              </c:pt>
              <c:pt idx="1905">
                <c:v>3.6733000000000002</c:v>
              </c:pt>
              <c:pt idx="1906">
                <c:v>3.7092000000000001</c:v>
              </c:pt>
              <c:pt idx="1907">
                <c:v>3.7214999999999998</c:v>
              </c:pt>
              <c:pt idx="1908">
                <c:v>3.7206000000000001</c:v>
              </c:pt>
              <c:pt idx="1909">
                <c:v>3.6898999999999997</c:v>
              </c:pt>
              <c:pt idx="1910">
                <c:v>3.6473</c:v>
              </c:pt>
              <c:pt idx="1911">
                <c:v>3.6473</c:v>
              </c:pt>
              <c:pt idx="1912">
                <c:v>3.5541999999999998</c:v>
              </c:pt>
              <c:pt idx="1913">
                <c:v>3.5822000000000003</c:v>
              </c:pt>
              <c:pt idx="1914">
                <c:v>3.5916000000000001</c:v>
              </c:pt>
              <c:pt idx="1915">
                <c:v>3.6249000000000002</c:v>
              </c:pt>
              <c:pt idx="1916">
                <c:v>3.6585999999999999</c:v>
              </c:pt>
              <c:pt idx="1917">
                <c:v>3.6985999999999999</c:v>
              </c:pt>
              <c:pt idx="1918">
                <c:v>3.6934</c:v>
              </c:pt>
              <c:pt idx="1919">
                <c:v>3.7231999999999998</c:v>
              </c:pt>
              <c:pt idx="1920">
                <c:v>3.7126999999999999</c:v>
              </c:pt>
              <c:pt idx="1921">
                <c:v>3.6776999999999997</c:v>
              </c:pt>
              <c:pt idx="1922">
                <c:v>3.6968999999999999</c:v>
              </c:pt>
              <c:pt idx="1923">
                <c:v>3.6968999999999999</c:v>
              </c:pt>
              <c:pt idx="1924">
                <c:v>3.6829000000000001</c:v>
              </c:pt>
              <c:pt idx="1925">
                <c:v>3.7201</c:v>
              </c:pt>
              <c:pt idx="1926">
                <c:v>3.6879999999999997</c:v>
              </c:pt>
              <c:pt idx="1927">
                <c:v>3.6503000000000001</c:v>
              </c:pt>
              <c:pt idx="1928">
                <c:v>3.6726000000000001</c:v>
              </c:pt>
              <c:pt idx="1929">
                <c:v>3.6682999999999999</c:v>
              </c:pt>
              <c:pt idx="1930">
                <c:v>3.6476999999999999</c:v>
              </c:pt>
              <c:pt idx="1931">
                <c:v>3.601</c:v>
              </c:pt>
              <c:pt idx="1932">
                <c:v>3.5306999999999999</c:v>
              </c:pt>
              <c:pt idx="1933">
                <c:v>3.5985</c:v>
              </c:pt>
              <c:pt idx="1934">
                <c:v>3.6341000000000001</c:v>
              </c:pt>
              <c:pt idx="1935">
                <c:v>3.6162999999999998</c:v>
              </c:pt>
              <c:pt idx="1936">
                <c:v>3.6734999999999998</c:v>
              </c:pt>
              <c:pt idx="1937">
                <c:v>3.6649000000000003</c:v>
              </c:pt>
              <c:pt idx="1938">
                <c:v>3.6324999999999998</c:v>
              </c:pt>
              <c:pt idx="1939">
                <c:v>3.6821000000000002</c:v>
              </c:pt>
              <c:pt idx="1940">
                <c:v>3.7593999999999999</c:v>
              </c:pt>
              <c:pt idx="1941">
                <c:v>3.7480000000000002</c:v>
              </c:pt>
              <c:pt idx="1942">
                <c:v>3.7480000000000002</c:v>
              </c:pt>
              <c:pt idx="1943">
                <c:v>3.7480000000000002</c:v>
              </c:pt>
              <c:pt idx="1944">
                <c:v>3.7725999999999997</c:v>
              </c:pt>
              <c:pt idx="1945">
                <c:v>3.823</c:v>
              </c:pt>
              <c:pt idx="1946">
                <c:v>3.8016999999999999</c:v>
              </c:pt>
              <c:pt idx="1947">
                <c:v>3.7725999999999997</c:v>
              </c:pt>
              <c:pt idx="1948">
                <c:v>3.7999000000000001</c:v>
              </c:pt>
              <c:pt idx="1949">
                <c:v>3.8795000000000002</c:v>
              </c:pt>
              <c:pt idx="1950">
                <c:v>3.8921000000000001</c:v>
              </c:pt>
              <c:pt idx="1951">
                <c:v>3.8849</c:v>
              </c:pt>
              <c:pt idx="1952">
                <c:v>3.9003000000000001</c:v>
              </c:pt>
              <c:pt idx="1953">
                <c:v>3.9247999999999998</c:v>
              </c:pt>
              <c:pt idx="1954">
                <c:v>3.9220999999999999</c:v>
              </c:pt>
              <c:pt idx="1955">
                <c:v>3.9679000000000002</c:v>
              </c:pt>
              <c:pt idx="1956">
                <c:v>3.9679000000000002</c:v>
              </c:pt>
              <c:pt idx="1957">
                <c:v>3.9012000000000002</c:v>
              </c:pt>
              <c:pt idx="1958">
                <c:v>3.9367000000000001</c:v>
              </c:pt>
              <c:pt idx="1959">
                <c:v>3.9239000000000002</c:v>
              </c:pt>
              <c:pt idx="1960">
                <c:v>3.8929999999999998</c:v>
              </c:pt>
              <c:pt idx="1961">
                <c:v>3.8929999999999998</c:v>
              </c:pt>
              <c:pt idx="1962">
                <c:v>3.8489</c:v>
              </c:pt>
              <c:pt idx="1963">
                <c:v>3.823</c:v>
              </c:pt>
              <c:pt idx="1964">
                <c:v>3.9093</c:v>
              </c:pt>
              <c:pt idx="1965">
                <c:v>3.9064999999999999</c:v>
              </c:pt>
              <c:pt idx="1966">
                <c:v>3.8658999999999999</c:v>
              </c:pt>
              <c:pt idx="1967">
                <c:v>3.8938000000000001</c:v>
              </c:pt>
              <c:pt idx="1968">
                <c:v>3.8731</c:v>
              </c:pt>
              <c:pt idx="1969">
                <c:v>3.8938000000000001</c:v>
              </c:pt>
              <c:pt idx="1970">
                <c:v>3.8856999999999999</c:v>
              </c:pt>
              <c:pt idx="1971">
                <c:v>3.8380999999999998</c:v>
              </c:pt>
              <c:pt idx="1972">
                <c:v>3.8712999999999997</c:v>
              </c:pt>
              <c:pt idx="1973">
                <c:v>3.8893</c:v>
              </c:pt>
              <c:pt idx="1974">
                <c:v>3.9138000000000002</c:v>
              </c:pt>
              <c:pt idx="1975">
                <c:v>3.9011</c:v>
              </c:pt>
              <c:pt idx="1976">
                <c:v>3.8444000000000003</c:v>
              </c:pt>
              <c:pt idx="1977">
                <c:v>3.8559999999999999</c:v>
              </c:pt>
              <c:pt idx="1978">
                <c:v>3.8106</c:v>
              </c:pt>
              <c:pt idx="1979">
                <c:v>3.8149999999999999</c:v>
              </c:pt>
              <c:pt idx="1980">
                <c:v>3.8149999999999999</c:v>
              </c:pt>
              <c:pt idx="1981">
                <c:v>3.7982</c:v>
              </c:pt>
              <c:pt idx="1982">
                <c:v>3.8186</c:v>
              </c:pt>
              <c:pt idx="1983">
                <c:v>3.8292000000000002</c:v>
              </c:pt>
              <c:pt idx="1984">
                <c:v>3.8875000000000002</c:v>
              </c:pt>
              <c:pt idx="1985">
                <c:v>3.911</c:v>
              </c:pt>
              <c:pt idx="1986">
                <c:v>3.8</c:v>
              </c:pt>
              <c:pt idx="1987">
                <c:v>3.7551999999999999</c:v>
              </c:pt>
              <c:pt idx="1988">
                <c:v>3.7946999999999997</c:v>
              </c:pt>
              <c:pt idx="1989">
                <c:v>3.7866999999999997</c:v>
              </c:pt>
              <c:pt idx="1990">
                <c:v>3.8191000000000002</c:v>
              </c:pt>
              <c:pt idx="1991">
                <c:v>3.8573</c:v>
              </c:pt>
              <c:pt idx="1992">
                <c:v>3.8454000000000002</c:v>
              </c:pt>
              <c:pt idx="1993">
                <c:v>3.8454000000000002</c:v>
              </c:pt>
              <c:pt idx="1994">
                <c:v>3.7084000000000001</c:v>
              </c:pt>
              <c:pt idx="1995">
                <c:v>3.7732000000000001</c:v>
              </c:pt>
              <c:pt idx="1996">
                <c:v>3.7713999999999999</c:v>
              </c:pt>
              <c:pt idx="1997">
                <c:v>3.6926000000000001</c:v>
              </c:pt>
              <c:pt idx="1998">
                <c:v>3.6960999999999999</c:v>
              </c:pt>
              <c:pt idx="1999">
                <c:v>3.6385999999999998</c:v>
              </c:pt>
              <c:pt idx="2000">
                <c:v>3.6412</c:v>
              </c:pt>
              <c:pt idx="2001">
                <c:v>3.6127000000000002</c:v>
              </c:pt>
              <c:pt idx="2002">
                <c:v>3.6179000000000001</c:v>
              </c:pt>
              <c:pt idx="2003">
                <c:v>3.5998999999999999</c:v>
              </c:pt>
              <c:pt idx="2004">
                <c:v>3.6109999999999998</c:v>
              </c:pt>
              <c:pt idx="2005">
                <c:v>3.5947</c:v>
              </c:pt>
              <c:pt idx="2006">
                <c:v>3.6085000000000003</c:v>
              </c:pt>
              <c:pt idx="2007">
                <c:v>3.6698</c:v>
              </c:pt>
              <c:pt idx="2008">
                <c:v>3.6412</c:v>
              </c:pt>
              <c:pt idx="2009">
                <c:v>3.6585000000000001</c:v>
              </c:pt>
              <c:pt idx="2010">
                <c:v>3.7206999999999999</c:v>
              </c:pt>
              <c:pt idx="2011">
                <c:v>3.7890999999999999</c:v>
              </c:pt>
              <c:pt idx="2012">
                <c:v>3.7471999999999999</c:v>
              </c:pt>
              <c:pt idx="2013">
                <c:v>3.7471999999999999</c:v>
              </c:pt>
              <c:pt idx="2014">
                <c:v>3.7339000000000002</c:v>
              </c:pt>
              <c:pt idx="2015">
                <c:v>3.7374000000000001</c:v>
              </c:pt>
              <c:pt idx="2016">
                <c:v>3.6898999999999997</c:v>
              </c:pt>
              <c:pt idx="2017">
                <c:v>3.6917</c:v>
              </c:pt>
              <c:pt idx="2018">
                <c:v>3.7198000000000002</c:v>
              </c:pt>
              <c:pt idx="2019">
                <c:v>3.7073999999999998</c:v>
              </c:pt>
              <c:pt idx="2020">
                <c:v>3.7012999999999998</c:v>
              </c:pt>
              <c:pt idx="2021">
                <c:v>3.7170999999999998</c:v>
              </c:pt>
              <c:pt idx="2022">
                <c:v>3.6846999999999999</c:v>
              </c:pt>
              <c:pt idx="2023">
                <c:v>3.6863999999999999</c:v>
              </c:pt>
              <c:pt idx="2024">
                <c:v>3.6951000000000001</c:v>
              </c:pt>
              <c:pt idx="2025">
                <c:v>3.6698</c:v>
              </c:pt>
              <c:pt idx="2026">
                <c:v>3.6698</c:v>
              </c:pt>
              <c:pt idx="2027">
                <c:v>3.7250000000000001</c:v>
              </c:pt>
              <c:pt idx="2028">
                <c:v>3.7612999999999999</c:v>
              </c:pt>
              <c:pt idx="2029">
                <c:v>3.8024</c:v>
              </c:pt>
              <c:pt idx="2030">
                <c:v>3.7471000000000001</c:v>
              </c:pt>
              <c:pt idx="2031">
                <c:v>3.8322000000000003</c:v>
              </c:pt>
              <c:pt idx="2032">
                <c:v>3.8666999999999998</c:v>
              </c:pt>
              <c:pt idx="2033">
                <c:v>3.8349000000000002</c:v>
              </c:pt>
              <c:pt idx="2034">
                <c:v>3.8521000000000001</c:v>
              </c:pt>
              <c:pt idx="2035">
                <c:v>3.8538999999999999</c:v>
              </c:pt>
              <c:pt idx="2036">
                <c:v>3.8940999999999999</c:v>
              </c:pt>
              <c:pt idx="2037">
                <c:v>3.8529999999999998</c:v>
              </c:pt>
              <c:pt idx="2038">
                <c:v>3.8656999999999999</c:v>
              </c:pt>
              <c:pt idx="2039">
                <c:v>3.8849</c:v>
              </c:pt>
              <c:pt idx="2040">
                <c:v>3.7970000000000002</c:v>
              </c:pt>
              <c:pt idx="2041">
                <c:v>3.7942999999999998</c:v>
              </c:pt>
              <c:pt idx="2042">
                <c:v>3.6995</c:v>
              </c:pt>
              <c:pt idx="2043">
                <c:v>3.6995</c:v>
              </c:pt>
              <c:pt idx="2044">
                <c:v>3.7143999999999999</c:v>
              </c:pt>
              <c:pt idx="2045">
                <c:v>3.7355999999999998</c:v>
              </c:pt>
              <c:pt idx="2046">
                <c:v>3.6916000000000002</c:v>
              </c:pt>
              <c:pt idx="2047">
                <c:v>3.7648000000000001</c:v>
              </c:pt>
              <c:pt idx="2048">
                <c:v>3.7915999999999999</c:v>
              </c:pt>
              <c:pt idx="2049">
                <c:v>3.8702000000000001</c:v>
              </c:pt>
              <c:pt idx="2050">
                <c:v>3.9196999999999997</c:v>
              </c:pt>
              <c:pt idx="2051">
                <c:v>3.8529</c:v>
              </c:pt>
              <c:pt idx="2052">
                <c:v>3.8994999999999997</c:v>
              </c:pt>
              <c:pt idx="2053">
                <c:v>3.8483000000000001</c:v>
              </c:pt>
              <c:pt idx="2054">
                <c:v>3.8086000000000002</c:v>
              </c:pt>
              <c:pt idx="2055">
                <c:v>3.7523</c:v>
              </c:pt>
              <c:pt idx="2056">
                <c:v>3.7593999999999999</c:v>
              </c:pt>
              <c:pt idx="2057">
                <c:v>3.6837999999999997</c:v>
              </c:pt>
              <c:pt idx="2058">
                <c:v>3.6345000000000001</c:v>
              </c:pt>
              <c:pt idx="2059">
                <c:v>3.6729000000000003</c:v>
              </c:pt>
              <c:pt idx="2060">
                <c:v>3.6854</c:v>
              </c:pt>
              <c:pt idx="2061">
                <c:v>3.7279999999999998</c:v>
              </c:pt>
              <c:pt idx="2062">
                <c:v>3.726</c:v>
              </c:pt>
              <c:pt idx="2063">
                <c:v>3.6842999999999999</c:v>
              </c:pt>
              <c:pt idx="2064">
                <c:v>3.7542</c:v>
              </c:pt>
              <c:pt idx="2065">
                <c:v>3.6353</c:v>
              </c:pt>
              <c:pt idx="2066">
                <c:v>3.6821000000000002</c:v>
              </c:pt>
              <c:pt idx="2067">
                <c:v>3.6743999999999999</c:v>
              </c:pt>
              <c:pt idx="2068">
                <c:v>3.6208999999999998</c:v>
              </c:pt>
              <c:pt idx="2069">
                <c:v>3.6406999999999998</c:v>
              </c:pt>
              <c:pt idx="2070">
                <c:v>3.6463999999999999</c:v>
              </c:pt>
              <c:pt idx="2071">
                <c:v>3.5773000000000001</c:v>
              </c:pt>
              <c:pt idx="2072">
                <c:v>3.5501</c:v>
              </c:pt>
              <c:pt idx="2073">
                <c:v>3.5604</c:v>
              </c:pt>
              <c:pt idx="2074">
                <c:v>3.6261999999999999</c:v>
              </c:pt>
              <c:pt idx="2075">
                <c:v>3.5752000000000002</c:v>
              </c:pt>
              <c:pt idx="2076">
                <c:v>3.5855000000000001</c:v>
              </c:pt>
              <c:pt idx="2077">
                <c:v>3.593</c:v>
              </c:pt>
              <c:pt idx="2078">
                <c:v>3.625</c:v>
              </c:pt>
              <c:pt idx="2079">
                <c:v>3.6297000000000001</c:v>
              </c:pt>
              <c:pt idx="2080">
                <c:v>3.6496</c:v>
              </c:pt>
              <c:pt idx="2081">
                <c:v>3.6476999999999999</c:v>
              </c:pt>
              <c:pt idx="2082">
                <c:v>3.6334</c:v>
              </c:pt>
              <c:pt idx="2083">
                <c:v>3.7130000000000001</c:v>
              </c:pt>
              <c:pt idx="2084">
                <c:v>3.4931000000000001</c:v>
              </c:pt>
              <c:pt idx="2085">
                <c:v>3.4931000000000001</c:v>
              </c:pt>
              <c:pt idx="2086">
                <c:v>3.4729000000000001</c:v>
              </c:pt>
              <c:pt idx="2087">
                <c:v>3.4775</c:v>
              </c:pt>
              <c:pt idx="2088">
                <c:v>3.4994000000000001</c:v>
              </c:pt>
              <c:pt idx="2089">
                <c:v>3.5343999999999998</c:v>
              </c:pt>
              <c:pt idx="2090">
                <c:v>3.5790999999999999</c:v>
              </c:pt>
              <c:pt idx="2091">
                <c:v>3.6223999999999998</c:v>
              </c:pt>
              <c:pt idx="2092">
                <c:v>3.5472999999999999</c:v>
              </c:pt>
              <c:pt idx="2093">
                <c:v>3.5817999999999999</c:v>
              </c:pt>
              <c:pt idx="2094">
                <c:v>3.5129000000000001</c:v>
              </c:pt>
              <c:pt idx="2095">
                <c:v>3.4119000000000002</c:v>
              </c:pt>
              <c:pt idx="2096">
                <c:v>3.3414999999999999</c:v>
              </c:pt>
              <c:pt idx="2097">
                <c:v>3.3512</c:v>
              </c:pt>
              <c:pt idx="2098">
                <c:v>3.3045999999999998</c:v>
              </c:pt>
              <c:pt idx="2099">
                <c:v>3.3168000000000002</c:v>
              </c:pt>
              <c:pt idx="2100">
                <c:v>3.3696999999999999</c:v>
              </c:pt>
              <c:pt idx="2101">
                <c:v>3.3140999999999998</c:v>
              </c:pt>
              <c:pt idx="2102">
                <c:v>3.3696999999999999</c:v>
              </c:pt>
              <c:pt idx="2103">
                <c:v>3.3342999999999998</c:v>
              </c:pt>
              <c:pt idx="2104">
                <c:v>3.2446000000000002</c:v>
              </c:pt>
              <c:pt idx="2105">
                <c:v>3.2463000000000002</c:v>
              </c:pt>
              <c:pt idx="2106">
                <c:v>3.3113999999999999</c:v>
              </c:pt>
              <c:pt idx="2107">
                <c:v>3.2660999999999998</c:v>
              </c:pt>
              <c:pt idx="2108">
                <c:v>3.2791000000000001</c:v>
              </c:pt>
              <c:pt idx="2109">
                <c:v>3.2711999999999999</c:v>
              </c:pt>
              <c:pt idx="2110">
                <c:v>3.266</c:v>
              </c:pt>
              <c:pt idx="2111">
                <c:v>3.3216999999999999</c:v>
              </c:pt>
              <c:pt idx="2112">
                <c:v>3.1720999999999999</c:v>
              </c:pt>
              <c:pt idx="2113">
                <c:v>3.1720999999999999</c:v>
              </c:pt>
              <c:pt idx="2114">
                <c:v>3.1905999999999999</c:v>
              </c:pt>
              <c:pt idx="2115">
                <c:v>3.2195</c:v>
              </c:pt>
              <c:pt idx="2116">
                <c:v>3.1309</c:v>
              </c:pt>
              <c:pt idx="2117">
                <c:v>3.1762000000000001</c:v>
              </c:pt>
              <c:pt idx="2118">
                <c:v>3.1669</c:v>
              </c:pt>
              <c:pt idx="2119">
                <c:v>3.0975999999999999</c:v>
              </c:pt>
              <c:pt idx="2120">
                <c:v>3.1558999999999999</c:v>
              </c:pt>
              <c:pt idx="2121">
                <c:v>3.1905000000000001</c:v>
              </c:pt>
              <c:pt idx="2122">
                <c:v>3.1307999999999998</c:v>
              </c:pt>
              <c:pt idx="2123">
                <c:v>3.0943000000000001</c:v>
              </c:pt>
              <c:pt idx="2124">
                <c:v>2.9925999999999999</c:v>
              </c:pt>
              <c:pt idx="2125">
                <c:v>2.9870999999999999</c:v>
              </c:pt>
              <c:pt idx="2126">
                <c:v>2.9950000000000001</c:v>
              </c:pt>
              <c:pt idx="2127">
                <c:v>2.9762</c:v>
              </c:pt>
              <c:pt idx="2128">
                <c:v>2.9537</c:v>
              </c:pt>
              <c:pt idx="2129">
                <c:v>2.8210999999999999</c:v>
              </c:pt>
              <c:pt idx="2130">
                <c:v>2.8277999999999999</c:v>
              </c:pt>
              <c:pt idx="2131">
                <c:v>2.8761999999999999</c:v>
              </c:pt>
              <c:pt idx="2132">
                <c:v>2.8784999999999998</c:v>
              </c:pt>
              <c:pt idx="2133">
                <c:v>2.8611</c:v>
              </c:pt>
              <c:pt idx="2134">
                <c:v>2.9045000000000001</c:v>
              </c:pt>
              <c:pt idx="2135">
                <c:v>2.8952999999999998</c:v>
              </c:pt>
              <c:pt idx="2136">
                <c:v>2.903</c:v>
              </c:pt>
              <c:pt idx="2137">
                <c:v>2.8778000000000001</c:v>
              </c:pt>
              <c:pt idx="2138">
                <c:v>2.8847</c:v>
              </c:pt>
              <c:pt idx="2139">
                <c:v>2.8597000000000001</c:v>
              </c:pt>
              <c:pt idx="2140">
                <c:v>2.8778999999999999</c:v>
              </c:pt>
              <c:pt idx="2141">
                <c:v>2.9092000000000002</c:v>
              </c:pt>
              <c:pt idx="2142">
                <c:v>2.859</c:v>
              </c:pt>
              <c:pt idx="2143">
                <c:v>2.9177</c:v>
              </c:pt>
              <c:pt idx="2144">
                <c:v>2.9952000000000001</c:v>
              </c:pt>
              <c:pt idx="2145">
                <c:v>3.0030000000000001</c:v>
              </c:pt>
              <c:pt idx="2146">
                <c:v>2.9377</c:v>
              </c:pt>
              <c:pt idx="2147">
                <c:v>2.9146999999999998</c:v>
              </c:pt>
              <c:pt idx="2148">
                <c:v>2.875</c:v>
              </c:pt>
              <c:pt idx="2149">
                <c:v>2.9874000000000001</c:v>
              </c:pt>
              <c:pt idx="2150">
                <c:v>3.052</c:v>
              </c:pt>
              <c:pt idx="2151">
                <c:v>3.0998999999999999</c:v>
              </c:pt>
              <c:pt idx="2152">
                <c:v>3.0743</c:v>
              </c:pt>
              <c:pt idx="2153">
                <c:v>3.1023000000000001</c:v>
              </c:pt>
              <c:pt idx="2154">
                <c:v>3.1023000000000001</c:v>
              </c:pt>
              <c:pt idx="2155">
                <c:v>3.0878999999999999</c:v>
              </c:pt>
              <c:pt idx="2156">
                <c:v>3.1427</c:v>
              </c:pt>
              <c:pt idx="2157">
                <c:v>3.1484000000000001</c:v>
              </c:pt>
              <c:pt idx="2158">
                <c:v>3.1476000000000002</c:v>
              </c:pt>
              <c:pt idx="2159">
                <c:v>3.1322000000000001</c:v>
              </c:pt>
              <c:pt idx="2160">
                <c:v>3.1983000000000001</c:v>
              </c:pt>
              <c:pt idx="2161">
                <c:v>3.1280999999999999</c:v>
              </c:pt>
              <c:pt idx="2162">
                <c:v>3.1842999999999999</c:v>
              </c:pt>
              <c:pt idx="2163">
                <c:v>3.2115</c:v>
              </c:pt>
              <c:pt idx="2164">
                <c:v>3.2387999999999999</c:v>
              </c:pt>
              <c:pt idx="2165">
                <c:v>3.2181000000000002</c:v>
              </c:pt>
              <c:pt idx="2166">
                <c:v>3.2130999999999998</c:v>
              </c:pt>
              <c:pt idx="2167">
                <c:v>3.2595999999999998</c:v>
              </c:pt>
              <c:pt idx="2168">
                <c:v>3.2437999999999998</c:v>
              </c:pt>
              <c:pt idx="2169">
                <c:v>3.2031999999999998</c:v>
              </c:pt>
              <c:pt idx="2170">
                <c:v>3.1516999999999999</c:v>
              </c:pt>
              <c:pt idx="2171">
                <c:v>3.1063999999999998</c:v>
              </c:pt>
              <c:pt idx="2172">
                <c:v>3.0863999999999998</c:v>
              </c:pt>
              <c:pt idx="2173">
                <c:v>3.0506000000000002</c:v>
              </c:pt>
              <c:pt idx="2174">
                <c:v>3.0855999999999999</c:v>
              </c:pt>
              <c:pt idx="2175">
                <c:v>3.0992000000000002</c:v>
              </c:pt>
              <c:pt idx="2176">
                <c:v>3.0783999999999998</c:v>
              </c:pt>
              <c:pt idx="2177">
                <c:v>3.0617000000000001</c:v>
              </c:pt>
              <c:pt idx="2178">
                <c:v>3.1524999999999999</c:v>
              </c:pt>
              <c:pt idx="2179">
                <c:v>3.1671</c:v>
              </c:pt>
              <c:pt idx="2180">
                <c:v>3.1991000000000001</c:v>
              </c:pt>
              <c:pt idx="2181">
                <c:v>3.2098</c:v>
              </c:pt>
              <c:pt idx="2182">
                <c:v>3.1753</c:v>
              </c:pt>
              <c:pt idx="2183">
                <c:v>3.1753</c:v>
              </c:pt>
              <c:pt idx="2184">
                <c:v>3.1764999999999999</c:v>
              </c:pt>
              <c:pt idx="2185">
                <c:v>3.2338</c:v>
              </c:pt>
              <c:pt idx="2186">
                <c:v>3.1886000000000001</c:v>
              </c:pt>
              <c:pt idx="2187">
                <c:v>3.1703999999999999</c:v>
              </c:pt>
              <c:pt idx="2188">
                <c:v>3.1635</c:v>
              </c:pt>
              <c:pt idx="2189">
                <c:v>3.1703000000000001</c:v>
              </c:pt>
              <c:pt idx="2190">
                <c:v>3.1694</c:v>
              </c:pt>
              <c:pt idx="2191">
                <c:v>3.2082999999999999</c:v>
              </c:pt>
              <c:pt idx="2192">
                <c:v>3.1598999999999999</c:v>
              </c:pt>
              <c:pt idx="2193">
                <c:v>3.2178</c:v>
              </c:pt>
              <c:pt idx="2194">
                <c:v>3.1718999999999999</c:v>
              </c:pt>
              <c:pt idx="2195">
                <c:v>3.1821999999999999</c:v>
              </c:pt>
              <c:pt idx="2196">
                <c:v>3.1839</c:v>
              </c:pt>
              <c:pt idx="2197">
                <c:v>3.141</c:v>
              </c:pt>
              <c:pt idx="2198">
                <c:v>3.1333000000000002</c:v>
              </c:pt>
              <c:pt idx="2199">
                <c:v>3.0430999999999999</c:v>
              </c:pt>
              <c:pt idx="2200">
                <c:v>3.0182000000000002</c:v>
              </c:pt>
              <c:pt idx="2201">
                <c:v>3.0280999999999998</c:v>
              </c:pt>
              <c:pt idx="2202">
                <c:v>3.0289000000000001</c:v>
              </c:pt>
              <c:pt idx="2203">
                <c:v>3.0289000000000001</c:v>
              </c:pt>
              <c:pt idx="2204">
                <c:v>3.0722</c:v>
              </c:pt>
              <c:pt idx="2205">
                <c:v>3.0131000000000001</c:v>
              </c:pt>
              <c:pt idx="2206">
                <c:v>3.0255000000000001</c:v>
              </c:pt>
              <c:pt idx="2207">
                <c:v>3.0312999999999999</c:v>
              </c:pt>
              <c:pt idx="2208">
                <c:v>3.0478999999999998</c:v>
              </c:pt>
              <c:pt idx="2209">
                <c:v>3.0796000000000001</c:v>
              </c:pt>
              <c:pt idx="2210">
                <c:v>3.0604</c:v>
              </c:pt>
              <c:pt idx="2211">
                <c:v>3.0678999999999998</c:v>
              </c:pt>
              <c:pt idx="2212">
                <c:v>3.1006</c:v>
              </c:pt>
              <c:pt idx="2213">
                <c:v>3.0972</c:v>
              </c:pt>
              <c:pt idx="2214">
                <c:v>3.1250999999999998</c:v>
              </c:pt>
              <c:pt idx="2215">
                <c:v>3.0419</c:v>
              </c:pt>
              <c:pt idx="2216">
                <c:v>2.9499</c:v>
              </c:pt>
              <c:pt idx="2217">
                <c:v>2.9499</c:v>
              </c:pt>
              <c:pt idx="2218">
                <c:v>2.8672</c:v>
              </c:pt>
              <c:pt idx="2219">
                <c:v>2.9095</c:v>
              </c:pt>
              <c:pt idx="2220">
                <c:v>2.9224000000000001</c:v>
              </c:pt>
              <c:pt idx="2221">
                <c:v>2.9384999999999999</c:v>
              </c:pt>
              <c:pt idx="2222">
                <c:v>2.9384999999999999</c:v>
              </c:pt>
              <c:pt idx="2223">
                <c:v>2.9312</c:v>
              </c:pt>
              <c:pt idx="2224">
                <c:v>2.9807000000000001</c:v>
              </c:pt>
              <c:pt idx="2225">
                <c:v>2.9864999999999999</c:v>
              </c:pt>
              <c:pt idx="2226">
                <c:v>2.9979</c:v>
              </c:pt>
              <c:pt idx="2227">
                <c:v>2.9457</c:v>
              </c:pt>
              <c:pt idx="2228">
                <c:v>2.8639999999999999</c:v>
              </c:pt>
              <c:pt idx="2229">
                <c:v>2.9054000000000002</c:v>
              </c:pt>
              <c:pt idx="2230">
                <c:v>2.8894000000000002</c:v>
              </c:pt>
              <c:pt idx="2231">
                <c:v>2.8410000000000002</c:v>
              </c:pt>
              <c:pt idx="2232">
                <c:v>2.7979000000000003</c:v>
              </c:pt>
              <c:pt idx="2233">
                <c:v>2.8104</c:v>
              </c:pt>
              <c:pt idx="2234">
                <c:v>2.7739000000000003</c:v>
              </c:pt>
              <c:pt idx="2235">
                <c:v>2.7770000000000001</c:v>
              </c:pt>
              <c:pt idx="2236">
                <c:v>2.7770000000000001</c:v>
              </c:pt>
              <c:pt idx="2237">
                <c:v>2.7987000000000002</c:v>
              </c:pt>
              <c:pt idx="2238">
                <c:v>2.8089</c:v>
              </c:pt>
              <c:pt idx="2239">
                <c:v>2.7955999999999999</c:v>
              </c:pt>
              <c:pt idx="2240">
                <c:v>2.7979000000000003</c:v>
              </c:pt>
              <c:pt idx="2241">
                <c:v>2.7847</c:v>
              </c:pt>
              <c:pt idx="2242">
                <c:v>2.8018000000000001</c:v>
              </c:pt>
              <c:pt idx="2243">
                <c:v>2.8284000000000002</c:v>
              </c:pt>
              <c:pt idx="2244">
                <c:v>2.8197999999999999</c:v>
              </c:pt>
              <c:pt idx="2245">
                <c:v>2.8197999999999999</c:v>
              </c:pt>
              <c:pt idx="2246">
                <c:v>2.8205999999999998</c:v>
              </c:pt>
              <c:pt idx="2247">
                <c:v>2.7631000000000001</c:v>
              </c:pt>
              <c:pt idx="2248">
                <c:v>2.7324000000000002</c:v>
              </c:pt>
              <c:pt idx="2249">
                <c:v>2.7307999999999999</c:v>
              </c:pt>
              <c:pt idx="2250">
                <c:v>2.7269999999999999</c:v>
              </c:pt>
              <c:pt idx="2251">
                <c:v>2.7246999999999999</c:v>
              </c:pt>
              <c:pt idx="2252">
                <c:v>2.7408000000000001</c:v>
              </c:pt>
              <c:pt idx="2253">
                <c:v>2.7408000000000001</c:v>
              </c:pt>
              <c:pt idx="2254">
                <c:v>2.7507000000000001</c:v>
              </c:pt>
              <c:pt idx="2255">
                <c:v>2.8279000000000001</c:v>
              </c:pt>
              <c:pt idx="2256">
                <c:v>2.9203000000000001</c:v>
              </c:pt>
              <c:pt idx="2257">
                <c:v>2.8761999999999999</c:v>
              </c:pt>
              <c:pt idx="2258">
                <c:v>2.9066000000000001</c:v>
              </c:pt>
              <c:pt idx="2259">
                <c:v>2.9009999999999998</c:v>
              </c:pt>
              <c:pt idx="2260">
                <c:v>2.8578999999999999</c:v>
              </c:pt>
              <c:pt idx="2261">
                <c:v>2.8826000000000001</c:v>
              </c:pt>
              <c:pt idx="2262">
                <c:v>2.8826000000000001</c:v>
              </c:pt>
              <c:pt idx="2263">
                <c:v>2.9041999999999999</c:v>
              </c:pt>
              <c:pt idx="2264">
                <c:v>2.9771000000000001</c:v>
              </c:pt>
              <c:pt idx="2265">
                <c:v>2.9493999999999998</c:v>
              </c:pt>
              <c:pt idx="2266">
                <c:v>2.9024999999999999</c:v>
              </c:pt>
              <c:pt idx="2267">
                <c:v>2.9704999999999999</c:v>
              </c:pt>
              <c:pt idx="2268">
                <c:v>2.9339</c:v>
              </c:pt>
              <c:pt idx="2269">
                <c:v>3.0188999999999999</c:v>
              </c:pt>
              <c:pt idx="2270">
                <c:v>3.0032000000000001</c:v>
              </c:pt>
              <c:pt idx="2271">
                <c:v>2.9153000000000002</c:v>
              </c:pt>
              <c:pt idx="2272">
                <c:v>2.8451</c:v>
              </c:pt>
              <c:pt idx="2273">
                <c:v>2.8317000000000001</c:v>
              </c:pt>
              <c:pt idx="2274">
                <c:v>2.8506</c:v>
              </c:pt>
              <c:pt idx="2275">
                <c:v>2.8784000000000001</c:v>
              </c:pt>
              <c:pt idx="2276">
                <c:v>2.9257</c:v>
              </c:pt>
              <c:pt idx="2277">
                <c:v>2.9712000000000001</c:v>
              </c:pt>
              <c:pt idx="2278">
                <c:v>2.9712000000000001</c:v>
              </c:pt>
              <c:pt idx="2279">
                <c:v>2.8895999999999997</c:v>
              </c:pt>
              <c:pt idx="2280">
                <c:v>2.8182999999999998</c:v>
              </c:pt>
              <c:pt idx="2281">
                <c:v>2.8159999999999998</c:v>
              </c:pt>
              <c:pt idx="2282">
                <c:v>2.8199000000000001</c:v>
              </c:pt>
              <c:pt idx="2283">
                <c:v>2.823</c:v>
              </c:pt>
              <c:pt idx="2284">
                <c:v>2.8387000000000002</c:v>
              </c:pt>
              <c:pt idx="2285">
                <c:v>2.7785000000000002</c:v>
              </c:pt>
              <c:pt idx="2286">
                <c:v>2.8449999999999998</c:v>
              </c:pt>
              <c:pt idx="2287">
                <c:v>2.8959000000000001</c:v>
              </c:pt>
              <c:pt idx="2288">
                <c:v>2.9434</c:v>
              </c:pt>
              <c:pt idx="2289">
                <c:v>2.9441000000000002</c:v>
              </c:pt>
              <c:pt idx="2290">
                <c:v>2.9603999999999999</c:v>
              </c:pt>
              <c:pt idx="2291">
                <c:v>3.0053000000000001</c:v>
              </c:pt>
              <c:pt idx="2292">
                <c:v>3.0358999999999998</c:v>
              </c:pt>
              <c:pt idx="2293">
                <c:v>3.0884</c:v>
              </c:pt>
              <c:pt idx="2294">
                <c:v>2.9310999999999998</c:v>
              </c:pt>
              <c:pt idx="2295">
                <c:v>2.9215</c:v>
              </c:pt>
              <c:pt idx="2296">
                <c:v>2.8529</c:v>
              </c:pt>
              <c:pt idx="2297">
                <c:v>2.8056999999999999</c:v>
              </c:pt>
              <c:pt idx="2298">
                <c:v>2.8245</c:v>
              </c:pt>
              <c:pt idx="2299">
                <c:v>2.7987000000000002</c:v>
              </c:pt>
              <c:pt idx="2300">
                <c:v>2.7071000000000001</c:v>
              </c:pt>
              <c:pt idx="2301">
                <c:v>2.6821000000000002</c:v>
              </c:pt>
              <c:pt idx="2302">
                <c:v>2.6722999999999999</c:v>
              </c:pt>
              <c:pt idx="2303">
                <c:v>2.6722999999999999</c:v>
              </c:pt>
              <c:pt idx="2304">
                <c:v>2.7446000000000002</c:v>
              </c:pt>
              <c:pt idx="2305">
                <c:v>2.7645999999999997</c:v>
              </c:pt>
              <c:pt idx="2306">
                <c:v>2.7469000000000001</c:v>
              </c:pt>
              <c:pt idx="2307">
                <c:v>2.76</c:v>
              </c:pt>
              <c:pt idx="2308">
                <c:v>2.8010999999999999</c:v>
              </c:pt>
              <c:pt idx="2309">
                <c:v>2.7917000000000001</c:v>
              </c:pt>
              <c:pt idx="2310">
                <c:v>2.8041999999999998</c:v>
              </c:pt>
              <c:pt idx="2311">
                <c:v>2.8997000000000002</c:v>
              </c:pt>
              <c:pt idx="2312">
                <c:v>2.9188999999999998</c:v>
              </c:pt>
              <c:pt idx="2313">
                <c:v>2.9308999999999998</c:v>
              </c:pt>
              <c:pt idx="2314">
                <c:v>2.9527000000000001</c:v>
              </c:pt>
              <c:pt idx="2315">
                <c:v>2.9196</c:v>
              </c:pt>
              <c:pt idx="2316">
                <c:v>2.8355000000000001</c:v>
              </c:pt>
              <c:pt idx="2317">
                <c:v>2.7523</c:v>
              </c:pt>
              <c:pt idx="2318">
                <c:v>2.7507999999999999</c:v>
              </c:pt>
              <c:pt idx="2319">
                <c:v>2.7549000000000001</c:v>
              </c:pt>
              <c:pt idx="2320">
                <c:v>2.7504999999999997</c:v>
              </c:pt>
              <c:pt idx="2321">
                <c:v>2.7206999999999999</c:v>
              </c:pt>
              <c:pt idx="2322">
                <c:v>2.6536999999999997</c:v>
              </c:pt>
              <c:pt idx="2323">
                <c:v>2.6435</c:v>
              </c:pt>
              <c:pt idx="2324">
                <c:v>2.5537000000000001</c:v>
              </c:pt>
              <c:pt idx="2325">
                <c:v>2.5973000000000002</c:v>
              </c:pt>
              <c:pt idx="2326">
                <c:v>2.5467</c:v>
              </c:pt>
              <c:pt idx="2327">
                <c:v>2.5808999999999997</c:v>
              </c:pt>
              <c:pt idx="2328">
                <c:v>2.6276999999999999</c:v>
              </c:pt>
              <c:pt idx="2329">
                <c:v>2.5030999999999999</c:v>
              </c:pt>
              <c:pt idx="2330">
                <c:v>2.4529999999999998</c:v>
              </c:pt>
              <c:pt idx="2331">
                <c:v>2.4537</c:v>
              </c:pt>
              <c:pt idx="2332">
                <c:v>2.4990000000000001</c:v>
              </c:pt>
              <c:pt idx="2333">
                <c:v>2.5448</c:v>
              </c:pt>
              <c:pt idx="2334">
                <c:v>2.6128</c:v>
              </c:pt>
              <c:pt idx="2335">
                <c:v>2.597</c:v>
              </c:pt>
              <c:pt idx="2336">
                <c:v>2.6034999999999999</c:v>
              </c:pt>
              <c:pt idx="2337">
                <c:v>2.5577000000000001</c:v>
              </c:pt>
              <c:pt idx="2338">
                <c:v>2.5727000000000002</c:v>
              </c:pt>
              <c:pt idx="2339">
                <c:v>2.5613999999999999</c:v>
              </c:pt>
              <c:pt idx="2340">
                <c:v>2.613</c:v>
              </c:pt>
              <c:pt idx="2341">
                <c:v>2.6021999999999998</c:v>
              </c:pt>
              <c:pt idx="2342">
                <c:v>2.6208999999999998</c:v>
              </c:pt>
              <c:pt idx="2343">
                <c:v>2.6616</c:v>
              </c:pt>
              <c:pt idx="2344">
                <c:v>2.7160000000000002</c:v>
              </c:pt>
              <c:pt idx="2345">
                <c:v>2.7427999999999999</c:v>
              </c:pt>
              <c:pt idx="2346">
                <c:v>2.7427999999999999</c:v>
              </c:pt>
              <c:pt idx="2347">
                <c:v>2.6962000000000002</c:v>
              </c:pt>
              <c:pt idx="2348">
                <c:v>2.7532999999999999</c:v>
              </c:pt>
              <c:pt idx="2349">
                <c:v>2.6757</c:v>
              </c:pt>
              <c:pt idx="2350">
                <c:v>2.6917999999999997</c:v>
              </c:pt>
              <c:pt idx="2351">
                <c:v>2.7</c:v>
              </c:pt>
              <c:pt idx="2352">
                <c:v>2.6764999999999999</c:v>
              </c:pt>
              <c:pt idx="2353">
                <c:v>2.7616000000000001</c:v>
              </c:pt>
              <c:pt idx="2354">
                <c:v>2.6867999999999999</c:v>
              </c:pt>
              <c:pt idx="2355">
                <c:v>2.7355999999999998</c:v>
              </c:pt>
              <c:pt idx="2356">
                <c:v>2.7332999999999998</c:v>
              </c:pt>
              <c:pt idx="2357">
                <c:v>2.6606000000000001</c:v>
              </c:pt>
              <c:pt idx="2358">
                <c:v>2.6840000000000002</c:v>
              </c:pt>
              <c:pt idx="2359">
                <c:v>2.7408999999999999</c:v>
              </c:pt>
              <c:pt idx="2360">
                <c:v>2.7082999999999999</c:v>
              </c:pt>
              <c:pt idx="2361">
                <c:v>2.7692999999999999</c:v>
              </c:pt>
              <c:pt idx="2362">
                <c:v>2.7082999999999999</c:v>
              </c:pt>
              <c:pt idx="2363">
                <c:v>2.7454000000000001</c:v>
              </c:pt>
              <c:pt idx="2364">
                <c:v>2.7401999999999997</c:v>
              </c:pt>
              <c:pt idx="2365">
                <c:v>2.738</c:v>
              </c:pt>
              <c:pt idx="2366">
                <c:v>2.6419999999999999</c:v>
              </c:pt>
              <c:pt idx="2367">
                <c:v>2.5651999999999999</c:v>
              </c:pt>
              <c:pt idx="2368">
                <c:v>2.5194000000000001</c:v>
              </c:pt>
              <c:pt idx="2369">
                <c:v>2.6421000000000001</c:v>
              </c:pt>
              <c:pt idx="2370">
                <c:v>2.7137000000000002</c:v>
              </c:pt>
              <c:pt idx="2371">
                <c:v>2.8473000000000002</c:v>
              </c:pt>
              <c:pt idx="2372">
                <c:v>2.8411999999999997</c:v>
              </c:pt>
              <c:pt idx="2373">
                <c:v>2.8411999999999997</c:v>
              </c:pt>
              <c:pt idx="2374">
                <c:v>2.8719000000000001</c:v>
              </c:pt>
              <c:pt idx="2375">
                <c:v>2.8155000000000001</c:v>
              </c:pt>
              <c:pt idx="2376">
                <c:v>2.8665000000000003</c:v>
              </c:pt>
              <c:pt idx="2377">
                <c:v>2.8094000000000001</c:v>
              </c:pt>
              <c:pt idx="2378">
                <c:v>2.8064</c:v>
              </c:pt>
              <c:pt idx="2379">
                <c:v>2.7869000000000002</c:v>
              </c:pt>
              <c:pt idx="2380">
                <c:v>2.8989000000000003</c:v>
              </c:pt>
              <c:pt idx="2381">
                <c:v>2.9167999999999998</c:v>
              </c:pt>
              <c:pt idx="2382">
                <c:v>2.9199000000000002</c:v>
              </c:pt>
              <c:pt idx="2383">
                <c:v>3.0103</c:v>
              </c:pt>
              <c:pt idx="2384">
                <c:v>3.0407000000000002</c:v>
              </c:pt>
              <c:pt idx="2385">
                <c:v>3.0249000000000001</c:v>
              </c:pt>
              <c:pt idx="2386">
                <c:v>3.0335999999999999</c:v>
              </c:pt>
              <c:pt idx="2387">
                <c:v>3.0598000000000001</c:v>
              </c:pt>
              <c:pt idx="2388">
                <c:v>3.0709</c:v>
              </c:pt>
              <c:pt idx="2389">
                <c:v>3.1183999999999998</c:v>
              </c:pt>
              <c:pt idx="2390">
                <c:v>3.1158999999999999</c:v>
              </c:pt>
              <c:pt idx="2391">
                <c:v>3.1459999999999999</c:v>
              </c:pt>
              <c:pt idx="2392">
                <c:v>3.1111</c:v>
              </c:pt>
              <c:pt idx="2393">
                <c:v>3.1223999999999998</c:v>
              </c:pt>
              <c:pt idx="2394">
                <c:v>3.1175999999999999</c:v>
              </c:pt>
              <c:pt idx="2395">
                <c:v>3.1476000000000002</c:v>
              </c:pt>
              <c:pt idx="2396">
                <c:v>3.1280999999999999</c:v>
              </c:pt>
              <c:pt idx="2397">
                <c:v>3.0846</c:v>
              </c:pt>
              <c:pt idx="2398">
                <c:v>3.1240000000000001</c:v>
              </c:pt>
              <c:pt idx="2399">
                <c:v>3.1208</c:v>
              </c:pt>
              <c:pt idx="2400">
                <c:v>3.1265000000000001</c:v>
              </c:pt>
              <c:pt idx="2401">
                <c:v>3.1410999999999998</c:v>
              </c:pt>
              <c:pt idx="2402">
                <c:v>3.1305000000000001</c:v>
              </c:pt>
              <c:pt idx="2403">
                <c:v>3.1273</c:v>
              </c:pt>
              <c:pt idx="2404">
                <c:v>3.2115999999999998</c:v>
              </c:pt>
              <c:pt idx="2405">
                <c:v>3.1959</c:v>
              </c:pt>
              <c:pt idx="2406">
                <c:v>3.1280999999999999</c:v>
              </c:pt>
              <c:pt idx="2407">
                <c:v>3.1959</c:v>
              </c:pt>
              <c:pt idx="2408">
                <c:v>3.2157</c:v>
              </c:pt>
              <c:pt idx="2409">
                <c:v>3.3265000000000002</c:v>
              </c:pt>
              <c:pt idx="2410">
                <c:v>3.3572000000000002</c:v>
              </c:pt>
              <c:pt idx="2411">
                <c:v>3.4403999999999999</c:v>
              </c:pt>
              <c:pt idx="2412">
                <c:v>3.3281000000000001</c:v>
              </c:pt>
              <c:pt idx="2413">
                <c:v>3.3357999999999999</c:v>
              </c:pt>
              <c:pt idx="2414">
                <c:v>3.2730999999999999</c:v>
              </c:pt>
              <c:pt idx="2415">
                <c:v>3.3102</c:v>
              </c:pt>
              <c:pt idx="2416">
                <c:v>3.2974999999999999</c:v>
              </c:pt>
              <c:pt idx="2417">
                <c:v>3.3391000000000002</c:v>
              </c:pt>
              <c:pt idx="2418">
                <c:v>3.3050999999999999</c:v>
              </c:pt>
              <c:pt idx="2419">
                <c:v>3.3595999999999999</c:v>
              </c:pt>
              <c:pt idx="2420">
                <c:v>3.3837000000000002</c:v>
              </c:pt>
              <c:pt idx="2421">
                <c:v>3.4454000000000002</c:v>
              </c:pt>
              <c:pt idx="2422">
                <c:v>3.4779</c:v>
              </c:pt>
              <c:pt idx="2423">
                <c:v>3.4060999999999999</c:v>
              </c:pt>
              <c:pt idx="2424">
                <c:v>3.4148000000000001</c:v>
              </c:pt>
              <c:pt idx="2425">
                <c:v>3.4009</c:v>
              </c:pt>
              <c:pt idx="2426">
                <c:v>3.2663000000000002</c:v>
              </c:pt>
              <c:pt idx="2427">
                <c:v>3.1711999999999998</c:v>
              </c:pt>
              <c:pt idx="2428">
                <c:v>3.1778</c:v>
              </c:pt>
              <c:pt idx="2429">
                <c:v>3.1745000000000001</c:v>
              </c:pt>
              <c:pt idx="2430">
                <c:v>3.1233</c:v>
              </c:pt>
              <c:pt idx="2431">
                <c:v>3.0735999999999999</c:v>
              </c:pt>
              <c:pt idx="2432">
                <c:v>3.15</c:v>
              </c:pt>
              <c:pt idx="2433">
                <c:v>3.1023999999999998</c:v>
              </c:pt>
              <c:pt idx="2434">
                <c:v>3.1476000000000002</c:v>
              </c:pt>
              <c:pt idx="2435">
                <c:v>3.0848</c:v>
              </c:pt>
              <c:pt idx="2436">
                <c:v>3.0729000000000002</c:v>
              </c:pt>
              <c:pt idx="2437">
                <c:v>3.0474999999999999</c:v>
              </c:pt>
              <c:pt idx="2438">
                <c:v>3.0992000000000002</c:v>
              </c:pt>
              <c:pt idx="2439">
                <c:v>3.1387</c:v>
              </c:pt>
              <c:pt idx="2440">
                <c:v>3.1476000000000002</c:v>
              </c:pt>
              <c:pt idx="2441">
                <c:v>3.2090000000000001</c:v>
              </c:pt>
              <c:pt idx="2442">
                <c:v>3.1476000000000002</c:v>
              </c:pt>
              <c:pt idx="2443">
                <c:v>3.1476000000000002</c:v>
              </c:pt>
              <c:pt idx="2444">
                <c:v>3.1387</c:v>
              </c:pt>
              <c:pt idx="2445">
                <c:v>3.0897000000000001</c:v>
              </c:pt>
              <c:pt idx="2446">
                <c:v>3.0872999999999999</c:v>
              </c:pt>
              <c:pt idx="2447">
                <c:v>3.1202000000000001</c:v>
              </c:pt>
              <c:pt idx="2448">
                <c:v>3.1404000000000001</c:v>
              </c:pt>
              <c:pt idx="2449">
                <c:v>3.1802999999999999</c:v>
              </c:pt>
              <c:pt idx="2450">
                <c:v>3.1509</c:v>
              </c:pt>
              <c:pt idx="2451">
                <c:v>3.1435</c:v>
              </c:pt>
              <c:pt idx="2452">
                <c:v>3.0966</c:v>
              </c:pt>
              <c:pt idx="2453">
                <c:v>3.1192000000000002</c:v>
              </c:pt>
              <c:pt idx="2454">
                <c:v>3.0028000000000001</c:v>
              </c:pt>
              <c:pt idx="2455">
                <c:v>2.9919000000000002</c:v>
              </c:pt>
              <c:pt idx="2456">
                <c:v>2.9375</c:v>
              </c:pt>
              <c:pt idx="2457">
                <c:v>2.9988999999999999</c:v>
              </c:pt>
              <c:pt idx="2458">
                <c:v>3.0573999999999999</c:v>
              </c:pt>
              <c:pt idx="2459">
                <c:v>3.0901999999999998</c:v>
              </c:pt>
              <c:pt idx="2460">
                <c:v>3.1484000000000001</c:v>
              </c:pt>
              <c:pt idx="2461">
                <c:v>3.1492</c:v>
              </c:pt>
              <c:pt idx="2462">
                <c:v>3.1297000000000001</c:v>
              </c:pt>
              <c:pt idx="2463">
                <c:v>3.0998000000000001</c:v>
              </c:pt>
              <c:pt idx="2464">
                <c:v>3.0415999999999999</c:v>
              </c:pt>
              <c:pt idx="2465">
                <c:v>2.9561999999999999</c:v>
              </c:pt>
              <c:pt idx="2466">
                <c:v>2.8984999999999999</c:v>
              </c:pt>
              <c:pt idx="2467">
                <c:v>2.91</c:v>
              </c:pt>
              <c:pt idx="2468">
                <c:v>2.91</c:v>
              </c:pt>
              <c:pt idx="2469">
                <c:v>2.9710000000000001</c:v>
              </c:pt>
              <c:pt idx="2470">
                <c:v>2.9632000000000001</c:v>
              </c:pt>
              <c:pt idx="2471">
                <c:v>3.0242</c:v>
              </c:pt>
              <c:pt idx="2472">
                <c:v>3.0266000000000002</c:v>
              </c:pt>
              <c:pt idx="2473">
                <c:v>3.0156000000000001</c:v>
              </c:pt>
              <c:pt idx="2474">
                <c:v>3.0607000000000002</c:v>
              </c:pt>
              <c:pt idx="2475">
                <c:v>3.0274000000000001</c:v>
              </c:pt>
              <c:pt idx="2476">
                <c:v>2.9811999999999999</c:v>
              </c:pt>
              <c:pt idx="2477">
                <c:v>2.8940999999999999</c:v>
              </c:pt>
              <c:pt idx="2478">
                <c:v>2.8940999999999999</c:v>
              </c:pt>
              <c:pt idx="2479">
                <c:v>2.9024999999999999</c:v>
              </c:pt>
              <c:pt idx="2480">
                <c:v>2.9201999999999999</c:v>
              </c:pt>
              <c:pt idx="2481">
                <c:v>3.0314000000000001</c:v>
              </c:pt>
              <c:pt idx="2482">
                <c:v>3.0568</c:v>
              </c:pt>
              <c:pt idx="2483">
                <c:v>3.0568</c:v>
              </c:pt>
              <c:pt idx="2484">
                <c:v>2.9805000000000001</c:v>
              </c:pt>
              <c:pt idx="2485">
                <c:v>3.0007999999999999</c:v>
              </c:pt>
              <c:pt idx="2486">
                <c:v>2.9264000000000001</c:v>
              </c:pt>
              <c:pt idx="2487">
                <c:v>2.7861000000000002</c:v>
              </c:pt>
              <c:pt idx="2488">
                <c:v>2.8510999999999997</c:v>
              </c:pt>
              <c:pt idx="2489">
                <c:v>2.9173</c:v>
              </c:pt>
              <c:pt idx="2490">
                <c:v>2.9028</c:v>
              </c:pt>
              <c:pt idx="2491">
                <c:v>3.0110999999999999</c:v>
              </c:pt>
              <c:pt idx="2492">
                <c:v>3.0505</c:v>
              </c:pt>
              <c:pt idx="2493">
                <c:v>3.1072000000000002</c:v>
              </c:pt>
              <c:pt idx="2494">
                <c:v>2.9969999999999999</c:v>
              </c:pt>
              <c:pt idx="2495">
                <c:v>3.0617000000000001</c:v>
              </c:pt>
              <c:pt idx="2496">
                <c:v>3.0983999999999998</c:v>
              </c:pt>
              <c:pt idx="2497">
                <c:v>3.0276999999999998</c:v>
              </c:pt>
              <c:pt idx="2498">
                <c:v>3.0236999999999998</c:v>
              </c:pt>
              <c:pt idx="2499">
                <c:v>3.0912000000000002</c:v>
              </c:pt>
              <c:pt idx="2500">
                <c:v>3.0554000000000001</c:v>
              </c:pt>
              <c:pt idx="2501">
                <c:v>2.9567000000000001</c:v>
              </c:pt>
              <c:pt idx="2502">
                <c:v>2.9290000000000003</c:v>
              </c:pt>
              <c:pt idx="2503">
                <c:v>2.9191000000000003</c:v>
              </c:pt>
              <c:pt idx="2504">
                <c:v>2.8342999999999998</c:v>
              </c:pt>
              <c:pt idx="2505">
                <c:v>2.8342999999999998</c:v>
              </c:pt>
              <c:pt idx="2506">
                <c:v>2.8803000000000001</c:v>
              </c:pt>
              <c:pt idx="2507">
                <c:v>2.9436999999999998</c:v>
              </c:pt>
              <c:pt idx="2508">
                <c:v>2.9941</c:v>
              </c:pt>
              <c:pt idx="2509">
                <c:v>2.9809000000000001</c:v>
              </c:pt>
              <c:pt idx="2510">
                <c:v>3.0301999999999998</c:v>
              </c:pt>
              <c:pt idx="2511">
                <c:v>3.0840999999999998</c:v>
              </c:pt>
              <c:pt idx="2512">
                <c:v>3.1057000000000001</c:v>
              </c:pt>
              <c:pt idx="2513">
                <c:v>3.13</c:v>
              </c:pt>
              <c:pt idx="2514">
                <c:v>3.1063000000000001</c:v>
              </c:pt>
              <c:pt idx="2515">
                <c:v>3.028</c:v>
              </c:pt>
              <c:pt idx="2516">
                <c:v>3.1372</c:v>
              </c:pt>
              <c:pt idx="2517">
                <c:v>3.0996999999999999</c:v>
              </c:pt>
              <c:pt idx="2518">
                <c:v>3.0916000000000001</c:v>
              </c:pt>
              <c:pt idx="2519">
                <c:v>3.1215999999999999</c:v>
              </c:pt>
              <c:pt idx="2520">
                <c:v>3.0129000000000001</c:v>
              </c:pt>
              <c:pt idx="2521">
                <c:v>2.9998</c:v>
              </c:pt>
              <c:pt idx="2522">
                <c:v>3.1307</c:v>
              </c:pt>
              <c:pt idx="2523">
                <c:v>3.3754</c:v>
              </c:pt>
              <c:pt idx="2524">
                <c:v>3.4561000000000002</c:v>
              </c:pt>
              <c:pt idx="2525">
                <c:v>3.2204999999999999</c:v>
              </c:pt>
              <c:pt idx="2526">
                <c:v>3.1301000000000001</c:v>
              </c:pt>
              <c:pt idx="2527">
                <c:v>3.2707000000000002</c:v>
              </c:pt>
              <c:pt idx="2528">
                <c:v>3.2637999999999998</c:v>
              </c:pt>
              <c:pt idx="2529">
                <c:v>3.2160000000000002</c:v>
              </c:pt>
              <c:pt idx="2530">
                <c:v>3.1756000000000002</c:v>
              </c:pt>
              <c:pt idx="2531">
                <c:v>3.1718000000000002</c:v>
              </c:pt>
              <c:pt idx="2532">
                <c:v>3.1303999999999998</c:v>
              </c:pt>
              <c:pt idx="2533">
                <c:v>3.2315</c:v>
              </c:pt>
              <c:pt idx="2534">
                <c:v>3.1507999999999998</c:v>
              </c:pt>
              <c:pt idx="2535">
                <c:v>3.1964000000000001</c:v>
              </c:pt>
              <c:pt idx="2536">
                <c:v>3.0998999999999999</c:v>
              </c:pt>
              <c:pt idx="2537">
                <c:v>3.0167000000000002</c:v>
              </c:pt>
              <c:pt idx="2538">
                <c:v>3.0167000000000002</c:v>
              </c:pt>
              <c:pt idx="2539">
                <c:v>2.9496000000000002</c:v>
              </c:pt>
              <c:pt idx="2540">
                <c:v>2.8519000000000001</c:v>
              </c:pt>
              <c:pt idx="2541">
                <c:v>2.8039000000000001</c:v>
              </c:pt>
              <c:pt idx="2542">
                <c:v>2.7246000000000001</c:v>
              </c:pt>
              <c:pt idx="2543">
                <c:v>2.9134000000000002</c:v>
              </c:pt>
              <c:pt idx="2544">
                <c:v>3.0537000000000001</c:v>
              </c:pt>
              <c:pt idx="2545">
                <c:v>3.07</c:v>
              </c:pt>
              <c:pt idx="2546">
                <c:v>3.0693000000000001</c:v>
              </c:pt>
              <c:pt idx="2547">
                <c:v>2.9925000000000002</c:v>
              </c:pt>
              <c:pt idx="2548">
                <c:v>2.9001999999999999</c:v>
              </c:pt>
              <c:pt idx="2549">
                <c:v>2.7976999999999999</c:v>
              </c:pt>
              <c:pt idx="2550">
                <c:v>2.9942000000000002</c:v>
              </c:pt>
              <c:pt idx="2551">
                <c:v>3.2023999999999999</c:v>
              </c:pt>
              <c:pt idx="2552">
                <c:v>3.2183999999999999</c:v>
              </c:pt>
              <c:pt idx="2553">
                <c:v>3.3130000000000002</c:v>
              </c:pt>
              <c:pt idx="2554">
                <c:v>3.3565</c:v>
              </c:pt>
              <c:pt idx="2555">
                <c:v>3.2709999999999999</c:v>
              </c:pt>
              <c:pt idx="2556">
                <c:v>3.3273000000000001</c:v>
              </c:pt>
              <c:pt idx="2557">
                <c:v>3.2509000000000001</c:v>
              </c:pt>
              <c:pt idx="2558">
                <c:v>3.2463000000000002</c:v>
              </c:pt>
              <c:pt idx="2559">
                <c:v>3.3086000000000002</c:v>
              </c:pt>
              <c:pt idx="2560">
                <c:v>3.367</c:v>
              </c:pt>
              <c:pt idx="2561">
                <c:v>3.2720000000000002</c:v>
              </c:pt>
              <c:pt idx="2562">
                <c:v>3.2968999999999999</c:v>
              </c:pt>
              <c:pt idx="2563">
                <c:v>3.2968999999999999</c:v>
              </c:pt>
              <c:pt idx="2564">
                <c:v>3.4944999999999999</c:v>
              </c:pt>
              <c:pt idx="2565">
                <c:v>3.6008</c:v>
              </c:pt>
              <c:pt idx="2566">
                <c:v>3.5225</c:v>
              </c:pt>
              <c:pt idx="2567">
                <c:v>3.5916000000000001</c:v>
              </c:pt>
              <c:pt idx="2568">
                <c:v>3.5350000000000001</c:v>
              </c:pt>
              <c:pt idx="2569">
                <c:v>3.6009000000000002</c:v>
              </c:pt>
              <c:pt idx="2570">
                <c:v>3.6534</c:v>
              </c:pt>
              <c:pt idx="2571">
                <c:v>3.4931000000000001</c:v>
              </c:pt>
              <c:pt idx="2572">
                <c:v>3.4233000000000002</c:v>
              </c:pt>
              <c:pt idx="2573">
                <c:v>3.3904000000000001</c:v>
              </c:pt>
              <c:pt idx="2574">
                <c:v>3.4192999999999998</c:v>
              </c:pt>
              <c:pt idx="2575">
                <c:v>3.5632999999999999</c:v>
              </c:pt>
              <c:pt idx="2576">
                <c:v>3.6671</c:v>
              </c:pt>
              <c:pt idx="2577">
                <c:v>3.7709999999999999</c:v>
              </c:pt>
              <c:pt idx="2578">
                <c:v>3.7256999999999998</c:v>
              </c:pt>
              <c:pt idx="2579">
                <c:v>3.7690000000000001</c:v>
              </c:pt>
              <c:pt idx="2580">
                <c:v>3.5145999999999997</c:v>
              </c:pt>
              <c:pt idx="2581">
                <c:v>3.6181000000000001</c:v>
              </c:pt>
              <c:pt idx="2582">
                <c:v>3.653</c:v>
              </c:pt>
              <c:pt idx="2583">
                <c:v>3.8458000000000001</c:v>
              </c:pt>
              <c:pt idx="2584">
                <c:v>3.6707000000000001</c:v>
              </c:pt>
              <c:pt idx="2585">
                <c:v>3.9020000000000001</c:v>
              </c:pt>
              <c:pt idx="2586">
                <c:v>3.9088000000000003</c:v>
              </c:pt>
              <c:pt idx="2587">
                <c:v>4.0795000000000003</c:v>
              </c:pt>
              <c:pt idx="2588">
                <c:v>4.1184000000000003</c:v>
              </c:pt>
              <c:pt idx="2589">
                <c:v>4.2556000000000003</c:v>
              </c:pt>
              <c:pt idx="2590">
                <c:v>4.2850999999999999</c:v>
              </c:pt>
              <c:pt idx="2591">
                <c:v>4.2823000000000002</c:v>
              </c:pt>
              <c:pt idx="2592">
                <c:v>4.3193999999999999</c:v>
              </c:pt>
              <c:pt idx="2593">
                <c:v>4.2575000000000003</c:v>
              </c:pt>
              <c:pt idx="2594">
                <c:v>4.3120000000000003</c:v>
              </c:pt>
              <c:pt idx="2595">
                <c:v>4.2519999999999998</c:v>
              </c:pt>
              <c:pt idx="2596">
                <c:v>4.1901999999999999</c:v>
              </c:pt>
              <c:pt idx="2597">
                <c:v>4.3083</c:v>
              </c:pt>
              <c:pt idx="2598">
                <c:v>4.2465000000000002</c:v>
              </c:pt>
              <c:pt idx="2599">
                <c:v>4.2538999999999998</c:v>
              </c:pt>
              <c:pt idx="2600">
                <c:v>4.1722000000000001</c:v>
              </c:pt>
              <c:pt idx="2601">
                <c:v>4.1677</c:v>
              </c:pt>
              <c:pt idx="2602">
                <c:v>4.2083000000000004</c:v>
              </c:pt>
              <c:pt idx="2603">
                <c:v>4.2824</c:v>
              </c:pt>
              <c:pt idx="2604">
                <c:v>4.3662000000000001</c:v>
              </c:pt>
              <c:pt idx="2605">
                <c:v>4.3624999999999998</c:v>
              </c:pt>
              <c:pt idx="2606">
                <c:v>4.3727999999999998</c:v>
              </c:pt>
              <c:pt idx="2607">
                <c:v>4.3907999999999996</c:v>
              </c:pt>
              <c:pt idx="2608">
                <c:v>4.3907999999999996</c:v>
              </c:pt>
              <c:pt idx="2609">
                <c:v>4.3710000000000004</c:v>
              </c:pt>
              <c:pt idx="2610">
                <c:v>4.3765999999999998</c:v>
              </c:pt>
              <c:pt idx="2611">
                <c:v>4.3242000000000003</c:v>
              </c:pt>
              <c:pt idx="2612">
                <c:v>4.2953999999999999</c:v>
              </c:pt>
              <c:pt idx="2613">
                <c:v>4.1832000000000003</c:v>
              </c:pt>
              <c:pt idx="2614">
                <c:v>4.1680000000000001</c:v>
              </c:pt>
              <c:pt idx="2615">
                <c:v>4.2149000000000001</c:v>
              </c:pt>
              <c:pt idx="2616">
                <c:v>4.2184999999999997</c:v>
              </c:pt>
              <c:pt idx="2617">
                <c:v>4.1977000000000002</c:v>
              </c:pt>
              <c:pt idx="2618">
                <c:v>4.2050000000000001</c:v>
              </c:pt>
              <c:pt idx="2619">
                <c:v>4.1753</c:v>
              </c:pt>
              <c:pt idx="2620">
                <c:v>4.1996000000000002</c:v>
              </c:pt>
              <c:pt idx="2621">
                <c:v>4.2964000000000002</c:v>
              </c:pt>
              <c:pt idx="2622">
                <c:v>4.2004999999999999</c:v>
              </c:pt>
              <c:pt idx="2623">
                <c:v>4.1816000000000004</c:v>
              </c:pt>
              <c:pt idx="2624">
                <c:v>4.2149999999999999</c:v>
              </c:pt>
              <c:pt idx="2625">
                <c:v>4.1852999999999998</c:v>
              </c:pt>
              <c:pt idx="2626">
                <c:v>4.2579000000000002</c:v>
              </c:pt>
              <c:pt idx="2627">
                <c:v>4.2579000000000002</c:v>
              </c:pt>
              <c:pt idx="2628">
                <c:v>4.2224000000000004</c:v>
              </c:pt>
              <c:pt idx="2629">
                <c:v>4.2442000000000002</c:v>
              </c:pt>
              <c:pt idx="2630">
                <c:v>4.1414999999999997</c:v>
              </c:pt>
              <c:pt idx="2631">
                <c:v>4.2241999999999997</c:v>
              </c:pt>
              <c:pt idx="2632">
                <c:v>4.2423999999999999</c:v>
              </c:pt>
              <c:pt idx="2633">
                <c:v>4.2423999999999999</c:v>
              </c:pt>
              <c:pt idx="2634">
                <c:v>4.2225000000000001</c:v>
              </c:pt>
              <c:pt idx="2635">
                <c:v>4.2819000000000003</c:v>
              </c:pt>
              <c:pt idx="2636">
                <c:v>4.2497999999999996</c:v>
              </c:pt>
              <c:pt idx="2637">
                <c:v>4.2663000000000002</c:v>
              </c:pt>
              <c:pt idx="2638">
                <c:v>4.2976000000000001</c:v>
              </c:pt>
              <c:pt idx="2639">
                <c:v>4.3032000000000004</c:v>
              </c:pt>
              <c:pt idx="2640">
                <c:v>4.2949000000000002</c:v>
              </c:pt>
              <c:pt idx="2641">
                <c:v>4.2271000000000001</c:v>
              </c:pt>
              <c:pt idx="2642">
                <c:v>4.2718999999999996</c:v>
              </c:pt>
              <c:pt idx="2643">
                <c:v>4.3078000000000003</c:v>
              </c:pt>
              <c:pt idx="2644">
                <c:v>4.3468999999999998</c:v>
              </c:pt>
              <c:pt idx="2645">
                <c:v>4.3032000000000004</c:v>
              </c:pt>
              <c:pt idx="2646">
                <c:v>4.3506</c:v>
              </c:pt>
              <c:pt idx="2647">
                <c:v>4.3085000000000004</c:v>
              </c:pt>
              <c:pt idx="2648">
                <c:v>4.2854999999999999</c:v>
              </c:pt>
              <c:pt idx="2649">
                <c:v>4.2556000000000003</c:v>
              </c:pt>
              <c:pt idx="2650">
                <c:v>4.3211000000000004</c:v>
              </c:pt>
              <c:pt idx="2651">
                <c:v>4.3506999999999998</c:v>
              </c:pt>
              <c:pt idx="2652">
                <c:v>4.3785999999999996</c:v>
              </c:pt>
              <c:pt idx="2653">
                <c:v>4.3967999999999998</c:v>
              </c:pt>
              <c:pt idx="2654">
                <c:v>4.4141000000000004</c:v>
              </c:pt>
              <c:pt idx="2655">
                <c:v>4.4526000000000003</c:v>
              </c:pt>
              <c:pt idx="2656">
                <c:v>4.3905000000000003</c:v>
              </c:pt>
              <c:pt idx="2657">
                <c:v>4.4554</c:v>
              </c:pt>
              <c:pt idx="2658">
                <c:v>4.4645999999999999</c:v>
              </c:pt>
              <c:pt idx="2659">
                <c:v>4.4739000000000004</c:v>
              </c:pt>
              <c:pt idx="2660">
                <c:v>4.4656000000000002</c:v>
              </c:pt>
              <c:pt idx="2661">
                <c:v>4.4315999999999995</c:v>
              </c:pt>
              <c:pt idx="2662">
                <c:v>4.4564000000000004</c:v>
              </c:pt>
              <c:pt idx="2663">
                <c:v>4.4683999999999999</c:v>
              </c:pt>
              <c:pt idx="2664">
                <c:v>4.5484999999999998</c:v>
              </c:pt>
              <c:pt idx="2665">
                <c:v>4.5429000000000004</c:v>
              </c:pt>
              <c:pt idx="2666">
                <c:v>4.5750000000000002</c:v>
              </c:pt>
              <c:pt idx="2667">
                <c:v>4.6542000000000003</c:v>
              </c:pt>
              <c:pt idx="2668">
                <c:v>4.6417000000000002</c:v>
              </c:pt>
              <c:pt idx="2669">
                <c:v>4.6158999999999999</c:v>
              </c:pt>
              <c:pt idx="2670">
                <c:v>4.5949</c:v>
              </c:pt>
              <c:pt idx="2671">
                <c:v>4.5038</c:v>
              </c:pt>
              <c:pt idx="2672">
                <c:v>4.476</c:v>
              </c:pt>
              <c:pt idx="2673">
                <c:v>4.4852999999999996</c:v>
              </c:pt>
              <c:pt idx="2674">
                <c:v>4.5076000000000001</c:v>
              </c:pt>
              <c:pt idx="2675">
                <c:v>4.5019999999999998</c:v>
              </c:pt>
              <c:pt idx="2676">
                <c:v>4.5441000000000003</c:v>
              </c:pt>
              <c:pt idx="2677">
                <c:v>4.4946000000000002</c:v>
              </c:pt>
              <c:pt idx="2678">
                <c:v>4.5001999999999995</c:v>
              </c:pt>
              <c:pt idx="2679">
                <c:v>4.4825999999999997</c:v>
              </c:pt>
              <c:pt idx="2680">
                <c:v>4.4477000000000002</c:v>
              </c:pt>
              <c:pt idx="2681">
                <c:v>4.4367000000000001</c:v>
              </c:pt>
              <c:pt idx="2682">
                <c:v>4.4513999999999996</c:v>
              </c:pt>
              <c:pt idx="2683">
                <c:v>4.4165999999999999</c:v>
              </c:pt>
              <c:pt idx="2684">
                <c:v>4.4358000000000004</c:v>
              </c:pt>
              <c:pt idx="2685">
                <c:v>4.3552999999999997</c:v>
              </c:pt>
              <c:pt idx="2686">
                <c:v>4.4542000000000002</c:v>
              </c:pt>
              <c:pt idx="2687">
                <c:v>4.5349000000000004</c:v>
              </c:pt>
              <c:pt idx="2688">
                <c:v>4.548</c:v>
              </c:pt>
              <c:pt idx="2689">
                <c:v>4.4985999999999997</c:v>
              </c:pt>
              <c:pt idx="2690">
                <c:v>4.6067</c:v>
              </c:pt>
              <c:pt idx="2691">
                <c:v>4.6631999999999998</c:v>
              </c:pt>
              <c:pt idx="2692">
                <c:v>4.6219000000000001</c:v>
              </c:pt>
              <c:pt idx="2693">
                <c:v>4.5963000000000003</c:v>
              </c:pt>
              <c:pt idx="2694">
                <c:v>4.6190999999999995</c:v>
              </c:pt>
              <c:pt idx="2695">
                <c:v>4.5661000000000005</c:v>
              </c:pt>
              <c:pt idx="2696">
                <c:v>4.4794</c:v>
              </c:pt>
              <c:pt idx="2697">
                <c:v>4.5007000000000001</c:v>
              </c:pt>
              <c:pt idx="2698">
                <c:v>4.4960000000000004</c:v>
              </c:pt>
              <c:pt idx="2699">
                <c:v>4.5416999999999996</c:v>
              </c:pt>
              <c:pt idx="2700">
                <c:v>4.5822000000000003</c:v>
              </c:pt>
              <c:pt idx="2701">
                <c:v>4.6030999999999995</c:v>
              </c:pt>
              <c:pt idx="2702">
                <c:v>4.6836000000000002</c:v>
              </c:pt>
              <c:pt idx="2703">
                <c:v>4.6836000000000002</c:v>
              </c:pt>
              <c:pt idx="2704">
                <c:v>4.6681999999999997</c:v>
              </c:pt>
              <c:pt idx="2705">
                <c:v>4.6798000000000002</c:v>
              </c:pt>
              <c:pt idx="2706">
                <c:v>4.6615000000000002</c:v>
              </c:pt>
              <c:pt idx="2707">
                <c:v>4.6711</c:v>
              </c:pt>
              <c:pt idx="2708">
                <c:v>4.6875999999999998</c:v>
              </c:pt>
              <c:pt idx="2709">
                <c:v>4.7641999999999998</c:v>
              </c:pt>
              <c:pt idx="2710">
                <c:v>4.7110000000000003</c:v>
              </c:pt>
              <c:pt idx="2711">
                <c:v>4.7652000000000001</c:v>
              </c:pt>
              <c:pt idx="2712">
                <c:v>4.6965000000000003</c:v>
              </c:pt>
              <c:pt idx="2713">
                <c:v>4.7275</c:v>
              </c:pt>
              <c:pt idx="2714">
                <c:v>4.6645000000000003</c:v>
              </c:pt>
              <c:pt idx="2715">
                <c:v>4.6196000000000002</c:v>
              </c:pt>
              <c:pt idx="2716">
                <c:v>4.6165000000000003</c:v>
              </c:pt>
              <c:pt idx="2717">
                <c:v>4.5711000000000004</c:v>
              </c:pt>
              <c:pt idx="2718">
                <c:v>4.5282</c:v>
              </c:pt>
              <c:pt idx="2719">
                <c:v>4.5690999999999997</c:v>
              </c:pt>
              <c:pt idx="2720">
                <c:v>4.5861000000000001</c:v>
              </c:pt>
              <c:pt idx="2721">
                <c:v>4.4896000000000003</c:v>
              </c:pt>
              <c:pt idx="2722">
                <c:v>4.5570000000000004</c:v>
              </c:pt>
              <c:pt idx="2723">
                <c:v>4.5649999999999995</c:v>
              </c:pt>
              <c:pt idx="2724">
                <c:v>4.6093000000000002</c:v>
              </c:pt>
              <c:pt idx="2725">
                <c:v>4.5270999999999999</c:v>
              </c:pt>
              <c:pt idx="2726">
                <c:v>4.5629999999999997</c:v>
              </c:pt>
              <c:pt idx="2727">
                <c:v>4.5281000000000002</c:v>
              </c:pt>
              <c:pt idx="2728">
                <c:v>4.5301</c:v>
              </c:pt>
              <c:pt idx="2729">
                <c:v>4.4984000000000002</c:v>
              </c:pt>
              <c:pt idx="2730">
                <c:v>4.5309999999999997</c:v>
              </c:pt>
              <c:pt idx="2731">
                <c:v>4.4875999999999996</c:v>
              </c:pt>
              <c:pt idx="2732">
                <c:v>4.4611000000000001</c:v>
              </c:pt>
              <c:pt idx="2733">
                <c:v>4.4846000000000004</c:v>
              </c:pt>
              <c:pt idx="2734">
                <c:v>4.5111999999999997</c:v>
              </c:pt>
              <c:pt idx="2735">
                <c:v>4.5438999999999998</c:v>
              </c:pt>
              <c:pt idx="2736">
                <c:v>4.4105999999999996</c:v>
              </c:pt>
              <c:pt idx="2737">
                <c:v>4.3971</c:v>
              </c:pt>
              <c:pt idx="2738">
                <c:v>4.3341000000000003</c:v>
              </c:pt>
              <c:pt idx="2739">
                <c:v>4.4230999999999998</c:v>
              </c:pt>
              <c:pt idx="2740">
                <c:v>4.4309000000000003</c:v>
              </c:pt>
              <c:pt idx="2741">
                <c:v>4.5319000000000003</c:v>
              </c:pt>
              <c:pt idx="2742">
                <c:v>4.4019000000000004</c:v>
              </c:pt>
              <c:pt idx="2743">
                <c:v>4.4698000000000002</c:v>
              </c:pt>
              <c:pt idx="2744">
                <c:v>4.4698000000000002</c:v>
              </c:pt>
              <c:pt idx="2745">
                <c:v>4.4463999999999997</c:v>
              </c:pt>
              <c:pt idx="2746">
                <c:v>4.4183000000000003</c:v>
              </c:pt>
              <c:pt idx="2747">
                <c:v>4.4414999999999996</c:v>
              </c:pt>
              <c:pt idx="2748">
                <c:v>4.4367000000000001</c:v>
              </c:pt>
              <c:pt idx="2749">
                <c:v>4.5338000000000003</c:v>
              </c:pt>
              <c:pt idx="2750">
                <c:v>4.5946999999999996</c:v>
              </c:pt>
              <c:pt idx="2751">
                <c:v>4.5288000000000004</c:v>
              </c:pt>
              <c:pt idx="2752">
                <c:v>4.4076000000000004</c:v>
              </c:pt>
              <c:pt idx="2753">
                <c:v>4.4288999999999996</c:v>
              </c:pt>
              <c:pt idx="2754">
                <c:v>4.3979999999999997</c:v>
              </c:pt>
              <c:pt idx="2755">
                <c:v>4.4561000000000002</c:v>
              </c:pt>
              <c:pt idx="2756">
                <c:v>4.3673999999999999</c:v>
              </c:pt>
              <c:pt idx="2757">
                <c:v>4.2397</c:v>
              </c:pt>
              <c:pt idx="2758">
                <c:v>4.3143000000000002</c:v>
              </c:pt>
              <c:pt idx="2759">
                <c:v>4.2545000000000002</c:v>
              </c:pt>
              <c:pt idx="2760">
                <c:v>4.2397</c:v>
              </c:pt>
              <c:pt idx="2761">
                <c:v>4.1104000000000003</c:v>
              </c:pt>
              <c:pt idx="2762">
                <c:v>4.1401000000000003</c:v>
              </c:pt>
              <c:pt idx="2763">
                <c:v>4.2092999999999998</c:v>
              </c:pt>
              <c:pt idx="2764">
                <c:v>4.2750000000000004</c:v>
              </c:pt>
              <c:pt idx="2765">
                <c:v>4.2797000000000001</c:v>
              </c:pt>
              <c:pt idx="2766">
                <c:v>4.1901000000000002</c:v>
              </c:pt>
              <c:pt idx="2767">
                <c:v>4.2047999999999996</c:v>
              </c:pt>
              <c:pt idx="2768">
                <c:v>4.2443999999999997</c:v>
              </c:pt>
              <c:pt idx="2769">
                <c:v>4.2807000000000004</c:v>
              </c:pt>
              <c:pt idx="2770">
                <c:v>4.2853000000000003</c:v>
              </c:pt>
              <c:pt idx="2771">
                <c:v>4.2648000000000001</c:v>
              </c:pt>
              <c:pt idx="2772">
                <c:v>4.4153000000000002</c:v>
              </c:pt>
              <c:pt idx="2773">
                <c:v>4.2843999999999998</c:v>
              </c:pt>
              <c:pt idx="2774">
                <c:v>4.2430000000000003</c:v>
              </c:pt>
              <c:pt idx="2775">
                <c:v>4.2310999999999996</c:v>
              </c:pt>
              <c:pt idx="2776">
                <c:v>4.2465999999999999</c:v>
              </c:pt>
              <c:pt idx="2777">
                <c:v>4.1200999999999999</c:v>
              </c:pt>
              <c:pt idx="2778">
                <c:v>4.1192000000000002</c:v>
              </c:pt>
              <c:pt idx="2779">
                <c:v>4.0712999999999999</c:v>
              </c:pt>
              <c:pt idx="2780">
                <c:v>4.0397999999999996</c:v>
              </c:pt>
              <c:pt idx="2781">
                <c:v>3.9266000000000001</c:v>
              </c:pt>
              <c:pt idx="2782">
                <c:v>4.0029000000000003</c:v>
              </c:pt>
              <c:pt idx="2783">
                <c:v>3.9828000000000001</c:v>
              </c:pt>
              <c:pt idx="2784">
                <c:v>4.0490000000000004</c:v>
              </c:pt>
              <c:pt idx="2785">
                <c:v>4.0564</c:v>
              </c:pt>
              <c:pt idx="2786">
                <c:v>3.9946000000000002</c:v>
              </c:pt>
              <c:pt idx="2787">
                <c:v>3.9095</c:v>
              </c:pt>
              <c:pt idx="2788">
                <c:v>3.9293</c:v>
              </c:pt>
              <c:pt idx="2789">
                <c:v>3.9609000000000001</c:v>
              </c:pt>
              <c:pt idx="2790">
                <c:v>3.8898999999999999</c:v>
              </c:pt>
              <c:pt idx="2791">
                <c:v>3.9131</c:v>
              </c:pt>
              <c:pt idx="2792">
                <c:v>3.9537</c:v>
              </c:pt>
              <c:pt idx="2793">
                <c:v>3.9790999999999999</c:v>
              </c:pt>
              <c:pt idx="2794">
                <c:v>3.9149000000000003</c:v>
              </c:pt>
              <c:pt idx="2795">
                <c:v>3.8166000000000002</c:v>
              </c:pt>
              <c:pt idx="2796">
                <c:v>3.8191999999999999</c:v>
              </c:pt>
              <c:pt idx="2797">
                <c:v>3.7488999999999999</c:v>
              </c:pt>
              <c:pt idx="2798">
                <c:v>3.7488999999999999</c:v>
              </c:pt>
              <c:pt idx="2799">
                <c:v>3.7121</c:v>
              </c:pt>
              <c:pt idx="2800">
                <c:v>3.6747000000000001</c:v>
              </c:pt>
              <c:pt idx="2801">
                <c:v>3.7471999999999999</c:v>
              </c:pt>
              <c:pt idx="2802">
                <c:v>3.7061000000000002</c:v>
              </c:pt>
              <c:pt idx="2803">
                <c:v>3.7147000000000001</c:v>
              </c:pt>
              <c:pt idx="2804">
                <c:v>3.6848999999999998</c:v>
              </c:pt>
              <c:pt idx="2805">
                <c:v>3.6840999999999999</c:v>
              </c:pt>
              <c:pt idx="2806">
                <c:v>3.6579000000000002</c:v>
              </c:pt>
              <c:pt idx="2807">
                <c:v>3.7180999999999997</c:v>
              </c:pt>
              <c:pt idx="2808">
                <c:v>3.794</c:v>
              </c:pt>
              <c:pt idx="2809">
                <c:v>3.7301000000000002</c:v>
              </c:pt>
              <c:pt idx="2810">
                <c:v>3.7499000000000002</c:v>
              </c:pt>
              <c:pt idx="2811">
                <c:v>3.7845</c:v>
              </c:pt>
              <c:pt idx="2812">
                <c:v>3.8757000000000001</c:v>
              </c:pt>
              <c:pt idx="2813">
                <c:v>3.9032999999999998</c:v>
              </c:pt>
              <c:pt idx="2814">
                <c:v>3.9247999999999998</c:v>
              </c:pt>
              <c:pt idx="2815">
                <c:v>3.8712999999999997</c:v>
              </c:pt>
              <c:pt idx="2816">
                <c:v>3.7993000000000001</c:v>
              </c:pt>
              <c:pt idx="2817">
                <c:v>3.8483000000000001</c:v>
              </c:pt>
              <c:pt idx="2818">
                <c:v>3.8687</c:v>
              </c:pt>
              <c:pt idx="2819">
                <c:v>3.8387000000000002</c:v>
              </c:pt>
              <c:pt idx="2820">
                <c:v>3.7294</c:v>
              </c:pt>
              <c:pt idx="2821">
                <c:v>3.6616</c:v>
              </c:pt>
              <c:pt idx="2822">
                <c:v>3.7837000000000001</c:v>
              </c:pt>
              <c:pt idx="2823">
                <c:v>3.7810999999999999</c:v>
              </c:pt>
              <c:pt idx="2824">
                <c:v>3.7141000000000002</c:v>
              </c:pt>
              <c:pt idx="2825">
                <c:v>3.6457000000000002</c:v>
              </c:pt>
              <c:pt idx="2826">
                <c:v>3.5154999999999998</c:v>
              </c:pt>
              <c:pt idx="2827">
                <c:v>3.5808999999999997</c:v>
              </c:pt>
              <c:pt idx="2828">
                <c:v>3.6896</c:v>
              </c:pt>
              <c:pt idx="2829">
                <c:v>3.5114999999999998</c:v>
              </c:pt>
              <c:pt idx="2830">
                <c:v>3.5695000000000001</c:v>
              </c:pt>
              <c:pt idx="2831">
                <c:v>3.5605000000000002</c:v>
              </c:pt>
              <c:pt idx="2832">
                <c:v>3.6617999999999999</c:v>
              </c:pt>
              <c:pt idx="2833">
                <c:v>3.6600999999999999</c:v>
              </c:pt>
              <c:pt idx="2834">
                <c:v>3.6543000000000001</c:v>
              </c:pt>
              <c:pt idx="2835">
                <c:v>3.7330999999999999</c:v>
              </c:pt>
              <c:pt idx="2836">
                <c:v>3.7631999999999999</c:v>
              </c:pt>
              <c:pt idx="2837">
                <c:v>3.7109999999999999</c:v>
              </c:pt>
              <c:pt idx="2838">
                <c:v>3.8538000000000001</c:v>
              </c:pt>
              <c:pt idx="2839">
                <c:v>3.9476</c:v>
              </c:pt>
              <c:pt idx="2840">
                <c:v>3.9188000000000001</c:v>
              </c:pt>
              <c:pt idx="2841">
                <c:v>4.0044000000000004</c:v>
              </c:pt>
              <c:pt idx="2842">
                <c:v>4.0164999999999997</c:v>
              </c:pt>
              <c:pt idx="2843">
                <c:v>3.9939999999999998</c:v>
              </c:pt>
              <c:pt idx="2844">
                <c:v>4.0505000000000004</c:v>
              </c:pt>
              <c:pt idx="2845">
                <c:v>4.0795000000000003</c:v>
              </c:pt>
              <c:pt idx="2846">
                <c:v>4.0488</c:v>
              </c:pt>
              <c:pt idx="2847">
                <c:v>4.0618999999999996</c:v>
              </c:pt>
              <c:pt idx="2848">
                <c:v>3.9881000000000002</c:v>
              </c:pt>
              <c:pt idx="2849">
                <c:v>4.0777999999999999</c:v>
              </c:pt>
              <c:pt idx="2850">
                <c:v>4.0637999999999996</c:v>
              </c:pt>
              <c:pt idx="2851">
                <c:v>4.0787000000000004</c:v>
              </c:pt>
              <c:pt idx="2852">
                <c:v>4.0185000000000004</c:v>
              </c:pt>
              <c:pt idx="2853">
                <c:v>4.0141999999999998</c:v>
              </c:pt>
              <c:pt idx="2854">
                <c:v>3.9497999999999998</c:v>
              </c:pt>
              <c:pt idx="2855">
                <c:v>3.8889</c:v>
              </c:pt>
              <c:pt idx="2856">
                <c:v>3.9788999999999999</c:v>
              </c:pt>
              <c:pt idx="2857">
                <c:v>3.9771999999999998</c:v>
              </c:pt>
              <c:pt idx="2858">
                <c:v>3.9379</c:v>
              </c:pt>
              <c:pt idx="2859">
                <c:v>3.9859</c:v>
              </c:pt>
              <c:pt idx="2860">
                <c:v>4.0282</c:v>
              </c:pt>
              <c:pt idx="2861">
                <c:v>4.1063000000000001</c:v>
              </c:pt>
              <c:pt idx="2862">
                <c:v>4.0560999999999998</c:v>
              </c:pt>
              <c:pt idx="2863">
                <c:v>4.0361000000000002</c:v>
              </c:pt>
              <c:pt idx="2864">
                <c:v>4.0118999999999998</c:v>
              </c:pt>
              <c:pt idx="2865">
                <c:v>3.9569000000000001</c:v>
              </c:pt>
              <c:pt idx="2866">
                <c:v>3.89</c:v>
              </c:pt>
              <c:pt idx="2867">
                <c:v>3.9424999999999999</c:v>
              </c:pt>
              <c:pt idx="2868">
                <c:v>3.9424999999999999</c:v>
              </c:pt>
              <c:pt idx="2869">
                <c:v>3.8944000000000001</c:v>
              </c:pt>
              <c:pt idx="2870">
                <c:v>3.8885000000000001</c:v>
              </c:pt>
              <c:pt idx="2871">
                <c:v>3.9316</c:v>
              </c:pt>
              <c:pt idx="2872">
                <c:v>4.0008999999999997</c:v>
              </c:pt>
              <c:pt idx="2873">
                <c:v>4.0625</c:v>
              </c:pt>
              <c:pt idx="2874">
                <c:v>4.1039000000000003</c:v>
              </c:pt>
              <c:pt idx="2875">
                <c:v>4.0599999999999996</c:v>
              </c:pt>
              <c:pt idx="2876">
                <c:v>4.1003999999999996</c:v>
              </c:pt>
              <c:pt idx="2877">
                <c:v>4.1626000000000003</c:v>
              </c:pt>
              <c:pt idx="2878">
                <c:v>4.1439000000000004</c:v>
              </c:pt>
              <c:pt idx="2879">
                <c:v>4.1216999999999997</c:v>
              </c:pt>
              <c:pt idx="2880">
                <c:v>4.1816000000000004</c:v>
              </c:pt>
              <c:pt idx="2881">
                <c:v>4.2195</c:v>
              </c:pt>
              <c:pt idx="2882">
                <c:v>4.1788999999999996</c:v>
              </c:pt>
              <c:pt idx="2883">
                <c:v>4.1493000000000002</c:v>
              </c:pt>
              <c:pt idx="2884">
                <c:v>4.2332000000000001</c:v>
              </c:pt>
              <c:pt idx="2885">
                <c:v>4.1102999999999996</c:v>
              </c:pt>
              <c:pt idx="2886">
                <c:v>4.1102999999999996</c:v>
              </c:pt>
              <c:pt idx="2887">
                <c:v>4.0812999999999997</c:v>
              </c:pt>
              <c:pt idx="2888">
                <c:v>4.1299000000000001</c:v>
              </c:pt>
              <c:pt idx="2889">
                <c:v>4.2698</c:v>
              </c:pt>
              <c:pt idx="2890">
                <c:v>4.2388000000000003</c:v>
              </c:pt>
              <c:pt idx="2891">
                <c:v>4.1790000000000003</c:v>
              </c:pt>
              <c:pt idx="2892">
                <c:v>4.2042999999999999</c:v>
              </c:pt>
              <c:pt idx="2893">
                <c:v>4.2088000000000001</c:v>
              </c:pt>
              <c:pt idx="2894">
                <c:v>4.2553000000000001</c:v>
              </c:pt>
              <c:pt idx="2895">
                <c:v>4.0921000000000003</c:v>
              </c:pt>
              <c:pt idx="2896">
                <c:v>4.0570000000000004</c:v>
              </c:pt>
              <c:pt idx="2897">
                <c:v>4.0842000000000001</c:v>
              </c:pt>
              <c:pt idx="2898">
                <c:v>4.0991</c:v>
              </c:pt>
              <c:pt idx="2899">
                <c:v>4.0877999999999997</c:v>
              </c:pt>
              <c:pt idx="2900">
                <c:v>4.2435</c:v>
              </c:pt>
              <c:pt idx="2901">
                <c:v>4.2289000000000003</c:v>
              </c:pt>
              <c:pt idx="2902">
                <c:v>4.359</c:v>
              </c:pt>
              <c:pt idx="2903">
                <c:v>4.3357000000000001</c:v>
              </c:pt>
              <c:pt idx="2904">
                <c:v>4.4271000000000003</c:v>
              </c:pt>
              <c:pt idx="2905">
                <c:v>4.4802999999999997</c:v>
              </c:pt>
              <c:pt idx="2906">
                <c:v>4.4196999999999997</c:v>
              </c:pt>
              <c:pt idx="2907">
                <c:v>4.4104000000000001</c:v>
              </c:pt>
              <c:pt idx="2908">
                <c:v>4.2748999999999997</c:v>
              </c:pt>
              <c:pt idx="2909">
                <c:v>4.2003000000000004</c:v>
              </c:pt>
              <c:pt idx="2910">
                <c:v>4.3846999999999996</c:v>
              </c:pt>
              <c:pt idx="2911">
                <c:v>4.4123000000000001</c:v>
              </c:pt>
              <c:pt idx="2912">
                <c:v>4.5266000000000002</c:v>
              </c:pt>
              <c:pt idx="2913">
                <c:v>4.5171999999999999</c:v>
              </c:pt>
              <c:pt idx="2914">
                <c:v>4.5888</c:v>
              </c:pt>
              <c:pt idx="2915">
                <c:v>4.6265000000000001</c:v>
              </c:pt>
              <c:pt idx="2916">
                <c:v>4.5762999999999998</c:v>
              </c:pt>
              <c:pt idx="2917">
                <c:v>4.6646000000000001</c:v>
              </c:pt>
              <c:pt idx="2918">
                <c:v>4.6597</c:v>
              </c:pt>
              <c:pt idx="2919">
                <c:v>4.6363000000000003</c:v>
              </c:pt>
              <c:pt idx="2920">
                <c:v>4.6158999999999999</c:v>
              </c:pt>
              <c:pt idx="2921">
                <c:v>4.6734</c:v>
              </c:pt>
              <c:pt idx="2922">
                <c:v>4.6940999999999997</c:v>
              </c:pt>
              <c:pt idx="2923">
                <c:v>4.6704999999999997</c:v>
              </c:pt>
              <c:pt idx="2924">
                <c:v>4.7149000000000001</c:v>
              </c:pt>
              <c:pt idx="2925">
                <c:v>4.7298</c:v>
              </c:pt>
              <c:pt idx="2926">
                <c:v>4.6813000000000002</c:v>
              </c:pt>
              <c:pt idx="2927">
                <c:v>4.6961000000000004</c:v>
              </c:pt>
              <c:pt idx="2928">
                <c:v>4.7397</c:v>
              </c:pt>
              <c:pt idx="2929">
                <c:v>4.7526999999999999</c:v>
              </c:pt>
              <c:pt idx="2930">
                <c:v>4.7377000000000002</c:v>
              </c:pt>
              <c:pt idx="2931">
                <c:v>4.8323999999999998</c:v>
              </c:pt>
              <c:pt idx="2932">
                <c:v>4.8395000000000001</c:v>
              </c:pt>
              <c:pt idx="2933">
                <c:v>4.806</c:v>
              </c:pt>
              <c:pt idx="2934">
                <c:v>4.7278000000000002</c:v>
              </c:pt>
              <c:pt idx="2935">
                <c:v>4.7129000000000003</c:v>
              </c:pt>
              <c:pt idx="2936">
                <c:v>4.7457000000000003</c:v>
              </c:pt>
              <c:pt idx="2937">
                <c:v>4.7676999999999996</c:v>
              </c:pt>
              <c:pt idx="2938">
                <c:v>4.7457000000000003</c:v>
              </c:pt>
              <c:pt idx="2939">
                <c:v>4.7576999999999998</c:v>
              </c:pt>
              <c:pt idx="2940">
                <c:v>4.7317999999999998</c:v>
              </c:pt>
              <c:pt idx="2941">
                <c:v>4.6054000000000004</c:v>
              </c:pt>
              <c:pt idx="2942">
                <c:v>4.5678999999999998</c:v>
              </c:pt>
              <c:pt idx="2943">
                <c:v>4.5793999999999997</c:v>
              </c:pt>
              <c:pt idx="2944">
                <c:v>4.5910000000000002</c:v>
              </c:pt>
              <c:pt idx="2945">
                <c:v>4.5659999999999998</c:v>
              </c:pt>
              <c:pt idx="2946">
                <c:v>4.5870999999999995</c:v>
              </c:pt>
              <c:pt idx="2947">
                <c:v>4.6266999999999996</c:v>
              </c:pt>
              <c:pt idx="2948">
                <c:v>4.6248000000000005</c:v>
              </c:pt>
              <c:pt idx="2949">
                <c:v>4.6666999999999996</c:v>
              </c:pt>
              <c:pt idx="2950">
                <c:v>4.6912000000000003</c:v>
              </c:pt>
              <c:pt idx="2951">
                <c:v>4.6754999999999995</c:v>
              </c:pt>
              <c:pt idx="2952">
                <c:v>4.6863000000000001</c:v>
              </c:pt>
              <c:pt idx="2953">
                <c:v>4.6422999999999996</c:v>
              </c:pt>
              <c:pt idx="2954">
                <c:v>4.5556000000000001</c:v>
              </c:pt>
              <c:pt idx="2955">
                <c:v>4.5853000000000002</c:v>
              </c:pt>
              <c:pt idx="2956">
                <c:v>4.5670999999999999</c:v>
              </c:pt>
              <c:pt idx="2957">
                <c:v>4.5575999999999999</c:v>
              </c:pt>
              <c:pt idx="2958">
                <c:v>4.5565999999999995</c:v>
              </c:pt>
              <c:pt idx="2959">
                <c:v>4.5747999999999998</c:v>
              </c:pt>
              <c:pt idx="2960">
                <c:v>4.6356000000000002</c:v>
              </c:pt>
              <c:pt idx="2961">
                <c:v>4.6298000000000004</c:v>
              </c:pt>
              <c:pt idx="2962">
                <c:v>4.7268999999999997</c:v>
              </c:pt>
              <c:pt idx="2963">
                <c:v>4.7031000000000001</c:v>
              </c:pt>
              <c:pt idx="2964">
                <c:v>4.7309000000000001</c:v>
              </c:pt>
              <c:pt idx="2965">
                <c:v>4.6972000000000005</c:v>
              </c:pt>
              <c:pt idx="2966">
                <c:v>4.6318000000000001</c:v>
              </c:pt>
              <c:pt idx="2967">
                <c:v>4.6493000000000002</c:v>
              </c:pt>
              <c:pt idx="2968">
                <c:v>4.6463000000000001</c:v>
              </c:pt>
              <c:pt idx="2969">
                <c:v>4.6646000000000001</c:v>
              </c:pt>
              <c:pt idx="2970">
                <c:v>4.6364000000000001</c:v>
              </c:pt>
              <c:pt idx="2971">
                <c:v>4.5834999999999999</c:v>
              </c:pt>
              <c:pt idx="2972">
                <c:v>4.4972000000000003</c:v>
              </c:pt>
              <c:pt idx="2973">
                <c:v>4.5186000000000002</c:v>
              </c:pt>
              <c:pt idx="2974">
                <c:v>4.5499000000000001</c:v>
              </c:pt>
              <c:pt idx="2975">
                <c:v>4.6383000000000001</c:v>
              </c:pt>
              <c:pt idx="2976">
                <c:v>4.5587999999999997</c:v>
              </c:pt>
              <c:pt idx="2977">
                <c:v>4.5617000000000001</c:v>
              </c:pt>
              <c:pt idx="2978">
                <c:v>4.4884000000000004</c:v>
              </c:pt>
              <c:pt idx="2979">
                <c:v>4.5488999999999997</c:v>
              </c:pt>
              <c:pt idx="2980">
                <c:v>4.5626999999999995</c:v>
              </c:pt>
              <c:pt idx="2981">
                <c:v>4.5527999999999995</c:v>
              </c:pt>
              <c:pt idx="2982">
                <c:v>4.5468999999999999</c:v>
              </c:pt>
              <c:pt idx="2983">
                <c:v>4.5312000000000001</c:v>
              </c:pt>
              <c:pt idx="2984">
                <c:v>4.4931999999999999</c:v>
              </c:pt>
              <c:pt idx="2985">
                <c:v>4.5342000000000002</c:v>
              </c:pt>
              <c:pt idx="2986">
                <c:v>4.5872999999999999</c:v>
              </c:pt>
              <c:pt idx="2987">
                <c:v>4.5814000000000004</c:v>
              </c:pt>
              <c:pt idx="2988">
                <c:v>4.5814000000000004</c:v>
              </c:pt>
              <c:pt idx="2989">
                <c:v>4.6271000000000004</c:v>
              </c:pt>
              <c:pt idx="2990">
                <c:v>4.7119999999999997</c:v>
              </c:pt>
              <c:pt idx="2991">
                <c:v>4.6170999999999998</c:v>
              </c:pt>
              <c:pt idx="2992">
                <c:v>4.7313999999999998</c:v>
              </c:pt>
              <c:pt idx="2993">
                <c:v>4.7149999999999999</c:v>
              </c:pt>
              <c:pt idx="2994">
                <c:v>4.6855000000000002</c:v>
              </c:pt>
              <c:pt idx="2995">
                <c:v>4.6875</c:v>
              </c:pt>
              <c:pt idx="2996">
                <c:v>4.6090999999999998</c:v>
              </c:pt>
              <c:pt idx="2997">
                <c:v>4.6431000000000004</c:v>
              </c:pt>
              <c:pt idx="2998">
                <c:v>4.6280999999999999</c:v>
              </c:pt>
              <c:pt idx="2999">
                <c:v>4.6410999999999998</c:v>
              </c:pt>
              <c:pt idx="3000">
                <c:v>4.6090999999999998</c:v>
              </c:pt>
              <c:pt idx="3001">
                <c:v>4.6370000000000005</c:v>
              </c:pt>
              <c:pt idx="3002">
                <c:v>4.6894</c:v>
              </c:pt>
              <c:pt idx="3003">
                <c:v>4.6833999999999998</c:v>
              </c:pt>
              <c:pt idx="3004">
                <c:v>4.6833</c:v>
              </c:pt>
              <c:pt idx="3005">
                <c:v>4.6070000000000002</c:v>
              </c:pt>
              <c:pt idx="3006">
                <c:v>4.6100000000000003</c:v>
              </c:pt>
              <c:pt idx="3007">
                <c:v>4.5586000000000002</c:v>
              </c:pt>
              <c:pt idx="3008">
                <c:v>4.4574999999999996</c:v>
              </c:pt>
              <c:pt idx="3009">
                <c:v>4.4164000000000003</c:v>
              </c:pt>
              <c:pt idx="3010">
                <c:v>4.5243000000000002</c:v>
              </c:pt>
              <c:pt idx="3011">
                <c:v>4.5213999999999999</c:v>
              </c:pt>
              <c:pt idx="3012">
                <c:v>4.4816000000000003</c:v>
              </c:pt>
              <c:pt idx="3013">
                <c:v>4.5008999999999997</c:v>
              </c:pt>
              <c:pt idx="3014">
                <c:v>4.5057999999999998</c:v>
              </c:pt>
              <c:pt idx="3015">
                <c:v>4.4184000000000001</c:v>
              </c:pt>
              <c:pt idx="3016">
                <c:v>4.3738999999999999</c:v>
              </c:pt>
              <c:pt idx="3017">
                <c:v>4.3842999999999996</c:v>
              </c:pt>
              <c:pt idx="3018">
                <c:v>4.3947000000000003</c:v>
              </c:pt>
              <c:pt idx="3019">
                <c:v>4.3318000000000003</c:v>
              </c:pt>
              <c:pt idx="3020">
                <c:v>4.2515000000000001</c:v>
              </c:pt>
              <c:pt idx="3021">
                <c:v>4.2735000000000003</c:v>
              </c:pt>
              <c:pt idx="3022">
                <c:v>4.1917</c:v>
              </c:pt>
              <c:pt idx="3023">
                <c:v>4.1997999999999998</c:v>
              </c:pt>
              <c:pt idx="3024">
                <c:v>4.2351999999999999</c:v>
              </c:pt>
              <c:pt idx="3025">
                <c:v>4.2333999999999996</c:v>
              </c:pt>
              <c:pt idx="3026">
                <c:v>4.2462</c:v>
              </c:pt>
              <c:pt idx="3027">
                <c:v>4.2763999999999998</c:v>
              </c:pt>
              <c:pt idx="3028">
                <c:v>4.2948000000000004</c:v>
              </c:pt>
              <c:pt idx="3029">
                <c:v>4.2774000000000001</c:v>
              </c:pt>
              <c:pt idx="3030">
                <c:v>4.2976000000000001</c:v>
              </c:pt>
              <c:pt idx="3031">
                <c:v>4.2572000000000001</c:v>
              </c:pt>
              <c:pt idx="3032">
                <c:v>4.2736999999999998</c:v>
              </c:pt>
              <c:pt idx="3033">
                <c:v>4.3516000000000004</c:v>
              </c:pt>
              <c:pt idx="3034">
                <c:v>4.3909000000000002</c:v>
              </c:pt>
              <c:pt idx="3035">
                <c:v>4.4123999999999999</c:v>
              </c:pt>
              <c:pt idx="3036">
                <c:v>4.4123999999999999</c:v>
              </c:pt>
              <c:pt idx="3037">
                <c:v>4.3993000000000002</c:v>
              </c:pt>
              <c:pt idx="3038">
                <c:v>4.3974000000000002</c:v>
              </c:pt>
              <c:pt idx="3039">
                <c:v>4.3983999999999996</c:v>
              </c:pt>
              <c:pt idx="3040">
                <c:v>4.3993000000000002</c:v>
              </c:pt>
              <c:pt idx="3041">
                <c:v>4.3288000000000002</c:v>
              </c:pt>
              <c:pt idx="3042">
                <c:v>4.2603999999999997</c:v>
              </c:pt>
              <c:pt idx="3043">
                <c:v>4.2252999999999998</c:v>
              </c:pt>
              <c:pt idx="3044">
                <c:v>4.3353000000000002</c:v>
              </c:pt>
              <c:pt idx="3045">
                <c:v>4.2587000000000002</c:v>
              </c:pt>
              <c:pt idx="3046">
                <c:v>4.2759</c:v>
              </c:pt>
              <c:pt idx="3047">
                <c:v>4.3649000000000004</c:v>
              </c:pt>
              <c:pt idx="3048">
                <c:v>4.2923</c:v>
              </c:pt>
              <c:pt idx="3049">
                <c:v>4.2362000000000002</c:v>
              </c:pt>
              <c:pt idx="3050">
                <c:v>4.2074999999999996</c:v>
              </c:pt>
              <c:pt idx="3051">
                <c:v>4.1657000000000002</c:v>
              </c:pt>
              <c:pt idx="3052">
                <c:v>4.1995000000000005</c:v>
              </c:pt>
              <c:pt idx="3053">
                <c:v>4.2443</c:v>
              </c:pt>
              <c:pt idx="3054">
                <c:v>4.3024000000000004</c:v>
              </c:pt>
              <c:pt idx="3055">
                <c:v>4.2633999999999999</c:v>
              </c:pt>
              <c:pt idx="3056">
                <c:v>4.1996000000000002</c:v>
              </c:pt>
              <c:pt idx="3057">
                <c:v>4.2282000000000002</c:v>
              </c:pt>
              <c:pt idx="3058">
                <c:v>4.2229000000000001</c:v>
              </c:pt>
              <c:pt idx="3059">
                <c:v>4.0880000000000001</c:v>
              </c:pt>
              <c:pt idx="3060">
                <c:v>4.0021000000000004</c:v>
              </c:pt>
              <c:pt idx="3061">
                <c:v>4.0663999999999998</c:v>
              </c:pt>
              <c:pt idx="3062">
                <c:v>4.0157999999999996</c:v>
              </c:pt>
              <c:pt idx="3063">
                <c:v>3.9962</c:v>
              </c:pt>
              <c:pt idx="3064">
                <c:v>3.9557000000000002</c:v>
              </c:pt>
              <c:pt idx="3065">
                <c:v>4.0500999999999996</c:v>
              </c:pt>
              <c:pt idx="3066">
                <c:v>4.0175999999999998</c:v>
              </c:pt>
              <c:pt idx="3067">
                <c:v>4.0321999999999996</c:v>
              </c:pt>
              <c:pt idx="3068">
                <c:v>4.09</c:v>
              </c:pt>
              <c:pt idx="3069">
                <c:v>4.1723999999999997</c:v>
              </c:pt>
              <c:pt idx="3070">
                <c:v>4.1973000000000003</c:v>
              </c:pt>
              <c:pt idx="3071">
                <c:v>4.1963999999999997</c:v>
              </c:pt>
              <c:pt idx="3072">
                <c:v>4.2347999999999999</c:v>
              </c:pt>
              <c:pt idx="3073">
                <c:v>4.2168999999999999</c:v>
              </c:pt>
              <c:pt idx="3074">
                <c:v>4.1654999999999998</c:v>
              </c:pt>
              <c:pt idx="3075">
                <c:v>4.2573999999999996</c:v>
              </c:pt>
              <c:pt idx="3076">
                <c:v>4.2656000000000001</c:v>
              </c:pt>
              <c:pt idx="3077">
                <c:v>4.2286999999999999</c:v>
              </c:pt>
              <c:pt idx="3078">
                <c:v>4.1797000000000004</c:v>
              </c:pt>
              <c:pt idx="3079">
                <c:v>4.1984000000000004</c:v>
              </c:pt>
              <c:pt idx="3080">
                <c:v>4.3285</c:v>
              </c:pt>
              <c:pt idx="3081">
                <c:v>4.3184000000000005</c:v>
              </c:pt>
              <c:pt idx="3082">
                <c:v>4.2693000000000003</c:v>
              </c:pt>
              <c:pt idx="3083">
                <c:v>4.2666000000000004</c:v>
              </c:pt>
              <c:pt idx="3084">
                <c:v>4.1604000000000001</c:v>
              </c:pt>
              <c:pt idx="3085">
                <c:v>4.1200999999999999</c:v>
              </c:pt>
              <c:pt idx="3086">
                <c:v>4.1923000000000004</c:v>
              </c:pt>
              <c:pt idx="3087">
                <c:v>4.1782000000000004</c:v>
              </c:pt>
              <c:pt idx="3088">
                <c:v>4.2004000000000001</c:v>
              </c:pt>
              <c:pt idx="3089">
                <c:v>4.2236000000000002</c:v>
              </c:pt>
              <c:pt idx="3090">
                <c:v>4.1951000000000001</c:v>
              </c:pt>
              <c:pt idx="3091">
                <c:v>4.2228000000000003</c:v>
              </c:pt>
              <c:pt idx="3092">
                <c:v>4.2659000000000002</c:v>
              </c:pt>
              <c:pt idx="3093">
                <c:v>4.3748000000000005</c:v>
              </c:pt>
              <c:pt idx="3094">
                <c:v>4.2426000000000004</c:v>
              </c:pt>
              <c:pt idx="3095">
                <c:v>4.2914000000000003</c:v>
              </c:pt>
              <c:pt idx="3096">
                <c:v>4.3527000000000005</c:v>
              </c:pt>
              <c:pt idx="3097">
                <c:v>4.3242000000000003</c:v>
              </c:pt>
              <c:pt idx="3098">
                <c:v>4.4206000000000003</c:v>
              </c:pt>
              <c:pt idx="3099">
                <c:v>4.4272999999999998</c:v>
              </c:pt>
              <c:pt idx="3100">
                <c:v>4.5373000000000001</c:v>
              </c:pt>
              <c:pt idx="3101">
                <c:v>4.4359999999999999</c:v>
              </c:pt>
              <c:pt idx="3102">
                <c:v>4.5312999999999999</c:v>
              </c:pt>
              <c:pt idx="3103">
                <c:v>4.6044999999999998</c:v>
              </c:pt>
              <c:pt idx="3104">
                <c:v>4.5332999999999997</c:v>
              </c:pt>
              <c:pt idx="3105">
                <c:v>4.5491999999999999</c:v>
              </c:pt>
              <c:pt idx="3106">
                <c:v>4.4631999999999996</c:v>
              </c:pt>
              <c:pt idx="3107">
                <c:v>4.4039999999999999</c:v>
              </c:pt>
              <c:pt idx="3108">
                <c:v>4.2983000000000002</c:v>
              </c:pt>
              <c:pt idx="3109">
                <c:v>4.4107000000000003</c:v>
              </c:pt>
              <c:pt idx="3110">
                <c:v>4.5073999999999996</c:v>
              </c:pt>
              <c:pt idx="3111">
                <c:v>4.5491000000000001</c:v>
              </c:pt>
              <c:pt idx="3112">
                <c:v>4.6256000000000004</c:v>
              </c:pt>
              <c:pt idx="3113">
                <c:v>4.5391000000000004</c:v>
              </c:pt>
              <c:pt idx="3114">
                <c:v>4.55</c:v>
              </c:pt>
              <c:pt idx="3115">
                <c:v>4.4465000000000003</c:v>
              </c:pt>
              <c:pt idx="3116">
                <c:v>4.3905000000000003</c:v>
              </c:pt>
              <c:pt idx="3117">
                <c:v>4.5141999999999998</c:v>
              </c:pt>
              <c:pt idx="3118">
                <c:v>4.5350000000000001</c:v>
              </c:pt>
              <c:pt idx="3119">
                <c:v>4.4474999999999998</c:v>
              </c:pt>
              <c:pt idx="3120">
                <c:v>4.4885999999999999</c:v>
              </c:pt>
              <c:pt idx="3121">
                <c:v>4.3741000000000003</c:v>
              </c:pt>
              <c:pt idx="3122">
                <c:v>4.2321</c:v>
              </c:pt>
              <c:pt idx="3123">
                <c:v>4.1989000000000001</c:v>
              </c:pt>
              <c:pt idx="3124">
                <c:v>4.3002000000000002</c:v>
              </c:pt>
              <c:pt idx="3125">
                <c:v>4.1935000000000002</c:v>
              </c:pt>
              <c:pt idx="3126">
                <c:v>4.3086000000000002</c:v>
              </c:pt>
              <c:pt idx="3127">
                <c:v>4.3578999999999999</c:v>
              </c:pt>
              <c:pt idx="3128">
                <c:v>4.3209</c:v>
              </c:pt>
              <c:pt idx="3129">
                <c:v>4.3181000000000003</c:v>
              </c:pt>
              <c:pt idx="3130">
                <c:v>4.3285</c:v>
              </c:pt>
              <c:pt idx="3131">
                <c:v>4.3293999999999997</c:v>
              </c:pt>
              <c:pt idx="3132">
                <c:v>4.2869999999999999</c:v>
              </c:pt>
              <c:pt idx="3133">
                <c:v>4.3360000000000003</c:v>
              </c:pt>
              <c:pt idx="3134">
                <c:v>4.3341000000000003</c:v>
              </c:pt>
              <c:pt idx="3135">
                <c:v>4.4269999999999996</c:v>
              </c:pt>
              <c:pt idx="3136">
                <c:v>4.3568999999999996</c:v>
              </c:pt>
              <c:pt idx="3137">
                <c:v>4.4375999999999998</c:v>
              </c:pt>
              <c:pt idx="3138">
                <c:v>4.5041000000000002</c:v>
              </c:pt>
              <c:pt idx="3139">
                <c:v>4.6037999999999997</c:v>
              </c:pt>
              <c:pt idx="3140">
                <c:v>4.51</c:v>
              </c:pt>
              <c:pt idx="3141">
                <c:v>4.4726999999999997</c:v>
              </c:pt>
              <c:pt idx="3142">
                <c:v>4.5606</c:v>
              </c:pt>
              <c:pt idx="3143">
                <c:v>4.6443000000000003</c:v>
              </c:pt>
              <c:pt idx="3144">
                <c:v>4.6965000000000003</c:v>
              </c:pt>
              <c:pt idx="3145">
                <c:v>4.7620000000000005</c:v>
              </c:pt>
              <c:pt idx="3146">
                <c:v>4.6524000000000001</c:v>
              </c:pt>
              <c:pt idx="3147">
                <c:v>4.6138000000000003</c:v>
              </c:pt>
              <c:pt idx="3148">
                <c:v>4.6330999999999998</c:v>
              </c:pt>
              <c:pt idx="3149">
                <c:v>4.5785</c:v>
              </c:pt>
              <c:pt idx="3150">
                <c:v>4.4452999999999996</c:v>
              </c:pt>
              <c:pt idx="3151">
                <c:v>4.4824000000000002</c:v>
              </c:pt>
              <c:pt idx="3152">
                <c:v>4.5336999999999996</c:v>
              </c:pt>
              <c:pt idx="3153">
                <c:v>4.3361000000000001</c:v>
              </c:pt>
              <c:pt idx="3154">
                <c:v>4.4873000000000003</c:v>
              </c:pt>
              <c:pt idx="3155">
                <c:v>4.6318999999999999</c:v>
              </c:pt>
              <c:pt idx="3156">
                <c:v>4.4912000000000001</c:v>
              </c:pt>
              <c:pt idx="3157">
                <c:v>4.3836000000000004</c:v>
              </c:pt>
              <c:pt idx="3158">
                <c:v>4.3836000000000004</c:v>
              </c:pt>
              <c:pt idx="3159">
                <c:v>4.3125</c:v>
              </c:pt>
              <c:pt idx="3160">
                <c:v>4.1437999999999997</c:v>
              </c:pt>
              <c:pt idx="3161">
                <c:v>4.2084999999999999</c:v>
              </c:pt>
              <c:pt idx="3162">
                <c:v>4.1984000000000004</c:v>
              </c:pt>
              <c:pt idx="3163">
                <c:v>4.0838000000000001</c:v>
              </c:pt>
              <c:pt idx="3164">
                <c:v>4.0483000000000002</c:v>
              </c:pt>
              <c:pt idx="3165">
                <c:v>4.0990000000000002</c:v>
              </c:pt>
              <c:pt idx="3166">
                <c:v>4.1593</c:v>
              </c:pt>
              <c:pt idx="3167">
                <c:v>4.1847000000000003</c:v>
              </c:pt>
              <c:pt idx="3168">
                <c:v>4.2675999999999998</c:v>
              </c:pt>
              <c:pt idx="3169">
                <c:v>4.3056999999999999</c:v>
              </c:pt>
              <c:pt idx="3170">
                <c:v>4.0949</c:v>
              </c:pt>
              <c:pt idx="3171">
                <c:v>4.0655000000000001</c:v>
              </c:pt>
              <c:pt idx="3172">
                <c:v>4.048</c:v>
              </c:pt>
              <c:pt idx="3173">
                <c:v>4.0702999999999996</c:v>
              </c:pt>
              <c:pt idx="3174">
                <c:v>4.0324</c:v>
              </c:pt>
              <c:pt idx="3175">
                <c:v>4.0274999999999999</c:v>
              </c:pt>
              <c:pt idx="3176">
                <c:v>3.9537</c:v>
              </c:pt>
              <c:pt idx="3177">
                <c:v>3.8294000000000001</c:v>
              </c:pt>
              <c:pt idx="3178">
                <c:v>3.8813</c:v>
              </c:pt>
              <c:pt idx="3179">
                <c:v>3.7917999999999998</c:v>
              </c:pt>
              <c:pt idx="3180">
                <c:v>3.8035999999999999</c:v>
              </c:pt>
              <c:pt idx="3181">
                <c:v>3.7391999999999999</c:v>
              </c:pt>
              <c:pt idx="3182">
                <c:v>3.6890999999999998</c:v>
              </c:pt>
              <c:pt idx="3183">
                <c:v>3.7980999999999998</c:v>
              </c:pt>
              <c:pt idx="3184">
                <c:v>3.714</c:v>
              </c:pt>
              <c:pt idx="3185">
                <c:v>3.6625000000000001</c:v>
              </c:pt>
              <c:pt idx="3186">
                <c:v>3.6545000000000001</c:v>
              </c:pt>
              <c:pt idx="3187">
                <c:v>3.7103999999999999</c:v>
              </c:pt>
              <c:pt idx="3188">
                <c:v>3.7499000000000002</c:v>
              </c:pt>
              <c:pt idx="3189">
                <c:v>3.7517</c:v>
              </c:pt>
              <c:pt idx="3190">
                <c:v>3.6686000000000001</c:v>
              </c:pt>
              <c:pt idx="3191">
                <c:v>3.7138999999999998</c:v>
              </c:pt>
              <c:pt idx="3192">
                <c:v>3.7246999999999999</c:v>
              </c:pt>
              <c:pt idx="3193">
                <c:v>3.6898999999999997</c:v>
              </c:pt>
              <c:pt idx="3194">
                <c:v>3.5968</c:v>
              </c:pt>
              <c:pt idx="3195">
                <c:v>3.5015000000000001</c:v>
              </c:pt>
              <c:pt idx="3196">
                <c:v>3.5339</c:v>
              </c:pt>
              <c:pt idx="3197">
                <c:v>3.5985</c:v>
              </c:pt>
              <c:pt idx="3198">
                <c:v>3.6124000000000001</c:v>
              </c:pt>
              <c:pt idx="3199">
                <c:v>3.6518000000000002</c:v>
              </c:pt>
              <c:pt idx="3200">
                <c:v>3.7406999999999999</c:v>
              </c:pt>
              <c:pt idx="3201">
                <c:v>3.6385999999999998</c:v>
              </c:pt>
              <c:pt idx="3202">
                <c:v>3.6915</c:v>
              </c:pt>
              <c:pt idx="3203">
                <c:v>3.6606000000000001</c:v>
              </c:pt>
              <c:pt idx="3204">
                <c:v>3.629</c:v>
              </c:pt>
              <c:pt idx="3205">
                <c:v>3.5322</c:v>
              </c:pt>
              <c:pt idx="3206">
                <c:v>3.8250999999999999</c:v>
              </c:pt>
              <c:pt idx="3207">
                <c:v>3.7576999999999998</c:v>
              </c:pt>
              <c:pt idx="3208">
                <c:v>3.6729000000000003</c:v>
              </c:pt>
              <c:pt idx="3209">
                <c:v>3.6105999999999998</c:v>
              </c:pt>
              <c:pt idx="3210">
                <c:v>3.6614</c:v>
              </c:pt>
              <c:pt idx="3211">
                <c:v>3.7252999999999998</c:v>
              </c:pt>
              <c:pt idx="3212">
                <c:v>3.5665</c:v>
              </c:pt>
              <c:pt idx="3213">
                <c:v>3.5535999999999999</c:v>
              </c:pt>
              <c:pt idx="3214">
                <c:v>3.4881000000000002</c:v>
              </c:pt>
              <c:pt idx="3215">
                <c:v>3.6667000000000001</c:v>
              </c:pt>
              <c:pt idx="3216">
                <c:v>3.601</c:v>
              </c:pt>
              <c:pt idx="3217">
                <c:v>3.6105999999999998</c:v>
              </c:pt>
              <c:pt idx="3218">
                <c:v>3.7082999999999999</c:v>
              </c:pt>
              <c:pt idx="3219">
                <c:v>3.6745999999999999</c:v>
              </c:pt>
              <c:pt idx="3220">
                <c:v>3.5872000000000002</c:v>
              </c:pt>
              <c:pt idx="3221">
                <c:v>3.4923999999999999</c:v>
              </c:pt>
              <c:pt idx="3222">
                <c:v>3.5066999999999999</c:v>
              </c:pt>
              <c:pt idx="3223">
                <c:v>3.5672999999999999</c:v>
              </c:pt>
              <c:pt idx="3224">
                <c:v>3.6701000000000001</c:v>
              </c:pt>
              <c:pt idx="3225">
                <c:v>3.5468000000000002</c:v>
              </c:pt>
              <c:pt idx="3226">
                <c:v>3.4797000000000002</c:v>
              </c:pt>
              <c:pt idx="3227">
                <c:v>3.6710000000000003</c:v>
              </c:pt>
              <c:pt idx="3228">
                <c:v>3.6728000000000001</c:v>
              </c:pt>
              <c:pt idx="3229">
                <c:v>3.5196000000000001</c:v>
              </c:pt>
              <c:pt idx="3230">
                <c:v>3.4443000000000001</c:v>
              </c:pt>
              <c:pt idx="3231">
                <c:v>3.4874999999999998</c:v>
              </c:pt>
              <c:pt idx="3232">
                <c:v>3.6452</c:v>
              </c:pt>
              <c:pt idx="3233">
                <c:v>3.6960999999999999</c:v>
              </c:pt>
              <c:pt idx="3234">
                <c:v>3.6476999999999999</c:v>
              </c:pt>
              <c:pt idx="3235">
                <c:v>3.6810999999999998</c:v>
              </c:pt>
              <c:pt idx="3236">
                <c:v>3.6771000000000003</c:v>
              </c:pt>
              <c:pt idx="3237">
                <c:v>3.4742999999999999</c:v>
              </c:pt>
              <c:pt idx="3238">
                <c:v>3.6029999999999998</c:v>
              </c:pt>
              <c:pt idx="3239">
                <c:v>3.6063000000000001</c:v>
              </c:pt>
              <c:pt idx="3240">
                <c:v>3.4232</c:v>
              </c:pt>
              <c:pt idx="3241">
                <c:v>3.2435</c:v>
              </c:pt>
              <c:pt idx="3242">
                <c:v>3.3771</c:v>
              </c:pt>
              <c:pt idx="3243">
                <c:v>3.3212000000000002</c:v>
              </c:pt>
              <c:pt idx="3244">
                <c:v>3.2574999999999998</c:v>
              </c:pt>
              <c:pt idx="3245">
                <c:v>3.1579000000000002</c:v>
              </c:pt>
              <c:pt idx="3246">
                <c:v>2.9803999999999999</c:v>
              </c:pt>
              <c:pt idx="3247">
                <c:v>2.8746999999999998</c:v>
              </c:pt>
              <c:pt idx="3248">
                <c:v>2.8746999999999998</c:v>
              </c:pt>
              <c:pt idx="3249">
                <c:v>2.8672</c:v>
              </c:pt>
              <c:pt idx="3250">
                <c:v>2.8862999999999999</c:v>
              </c:pt>
              <c:pt idx="3251">
                <c:v>3.0026000000000002</c:v>
              </c:pt>
              <c:pt idx="3252">
                <c:v>2.9897999999999998</c:v>
              </c:pt>
              <c:pt idx="3253">
                <c:v>3.06</c:v>
              </c:pt>
              <c:pt idx="3254">
                <c:v>3.0457999999999998</c:v>
              </c:pt>
              <c:pt idx="3255">
                <c:v>3.0362999999999998</c:v>
              </c:pt>
              <c:pt idx="3256">
                <c:v>2.9950000000000001</c:v>
              </c:pt>
              <c:pt idx="3257">
                <c:v>3.0283000000000002</c:v>
              </c:pt>
              <c:pt idx="3258">
                <c:v>2.7948</c:v>
              </c:pt>
              <c:pt idx="3259">
                <c:v>2.6756000000000002</c:v>
              </c:pt>
              <c:pt idx="3260">
                <c:v>2.6757999999999997</c:v>
              </c:pt>
              <c:pt idx="3261">
                <c:v>2.5548000000000002</c:v>
              </c:pt>
              <c:pt idx="3262">
                <c:v>2.6320000000000001</c:v>
              </c:pt>
              <c:pt idx="3263">
                <c:v>2.6055999999999999</c:v>
              </c:pt>
              <c:pt idx="3264">
                <c:v>2.6315</c:v>
              </c:pt>
              <c:pt idx="3265">
                <c:v>2.6318000000000001</c:v>
              </c:pt>
              <c:pt idx="3266">
                <c:v>2.6375000000000002</c:v>
              </c:pt>
              <c:pt idx="3267">
                <c:v>2.6166</c:v>
              </c:pt>
              <c:pt idx="3268">
                <c:v>2.5502000000000002</c:v>
              </c:pt>
              <c:pt idx="3269">
                <c:v>2.5209999999999999</c:v>
              </c:pt>
              <c:pt idx="3270">
                <c:v>2.6505000000000001</c:v>
              </c:pt>
              <c:pt idx="3271">
                <c:v>2.7351999999999999</c:v>
              </c:pt>
              <c:pt idx="3272">
                <c:v>2.9550000000000001</c:v>
              </c:pt>
              <c:pt idx="3273">
                <c:v>3.0436000000000001</c:v>
              </c:pt>
              <c:pt idx="3274">
                <c:v>3.0609000000000002</c:v>
              </c:pt>
              <c:pt idx="3275">
                <c:v>3.0857000000000001</c:v>
              </c:pt>
              <c:pt idx="3276">
                <c:v>3.0411999999999999</c:v>
              </c:pt>
              <c:pt idx="3277">
                <c:v>3.1503999999999999</c:v>
              </c:pt>
              <c:pt idx="3278">
                <c:v>3.1254</c:v>
              </c:pt>
              <c:pt idx="3279">
                <c:v>3.0409000000000002</c:v>
              </c:pt>
              <c:pt idx="3280">
                <c:v>3.1619999999999999</c:v>
              </c:pt>
              <c:pt idx="3281">
                <c:v>3.1739999999999999</c:v>
              </c:pt>
              <c:pt idx="3282">
                <c:v>3.2136</c:v>
              </c:pt>
              <c:pt idx="3283">
                <c:v>3.4369000000000001</c:v>
              </c:pt>
              <c:pt idx="3284">
                <c:v>3.5225</c:v>
              </c:pt>
              <c:pt idx="3285">
                <c:v>3.5225999999999997</c:v>
              </c:pt>
              <c:pt idx="3286">
                <c:v>3.6193999999999997</c:v>
              </c:pt>
              <c:pt idx="3287">
                <c:v>3.7805</c:v>
              </c:pt>
              <c:pt idx="3288">
                <c:v>3.6936999999999998</c:v>
              </c:pt>
              <c:pt idx="3289">
                <c:v>3.4857</c:v>
              </c:pt>
              <c:pt idx="3290">
                <c:v>3.9053</c:v>
              </c:pt>
              <c:pt idx="3291">
                <c:v>4.1138000000000003</c:v>
              </c:pt>
              <c:pt idx="3292">
                <c:v>4.1919000000000004</c:v>
              </c:pt>
              <c:pt idx="3293">
                <c:v>4.2279</c:v>
              </c:pt>
              <c:pt idx="3294">
                <c:v>4.3562000000000003</c:v>
              </c:pt>
              <c:pt idx="3295">
                <c:v>4.1687000000000003</c:v>
              </c:pt>
              <c:pt idx="3296">
                <c:v>4.1920000000000002</c:v>
              </c:pt>
              <c:pt idx="3297">
                <c:v>4.1920000000000002</c:v>
              </c:pt>
              <c:pt idx="3298">
                <c:v>4.2732999999999999</c:v>
              </c:pt>
              <c:pt idx="3299">
                <c:v>4.1982999999999997</c:v>
              </c:pt>
              <c:pt idx="3300">
                <c:v>4.1749999999999998</c:v>
              </c:pt>
              <c:pt idx="3301">
                <c:v>4.1920000000000002</c:v>
              </c:pt>
              <c:pt idx="3302">
                <c:v>4.3219000000000003</c:v>
              </c:pt>
              <c:pt idx="3303">
                <c:v>4.3663999999999996</c:v>
              </c:pt>
              <c:pt idx="3304">
                <c:v>4.3301999999999996</c:v>
              </c:pt>
              <c:pt idx="3305">
                <c:v>4.2370000000000001</c:v>
              </c:pt>
              <c:pt idx="3306">
                <c:v>4.1912000000000003</c:v>
              </c:pt>
              <c:pt idx="3307">
                <c:v>4.0453000000000001</c:v>
              </c:pt>
              <c:pt idx="3308">
                <c:v>4.0686999999999998</c:v>
              </c:pt>
              <c:pt idx="3309">
                <c:v>4.0495999999999999</c:v>
              </c:pt>
              <c:pt idx="3310">
                <c:v>4.0548000000000002</c:v>
              </c:pt>
              <c:pt idx="3311">
                <c:v>4.2163000000000004</c:v>
              </c:pt>
              <c:pt idx="3312">
                <c:v>4.2552000000000003</c:v>
              </c:pt>
              <c:pt idx="3313">
                <c:v>4.3228999999999997</c:v>
              </c:pt>
              <c:pt idx="3314">
                <c:v>4.2561</c:v>
              </c:pt>
              <c:pt idx="3315">
                <c:v>4.1913</c:v>
              </c:pt>
              <c:pt idx="3316">
                <c:v>4.2760999999999996</c:v>
              </c:pt>
              <c:pt idx="3317">
                <c:v>4.1361999999999997</c:v>
              </c:pt>
              <c:pt idx="3318">
                <c:v>4.1363000000000003</c:v>
              </c:pt>
              <c:pt idx="3319">
                <c:v>4.1020000000000003</c:v>
              </c:pt>
              <c:pt idx="3320">
                <c:v>4.0481999999999996</c:v>
              </c:pt>
              <c:pt idx="3321">
                <c:v>4.0301</c:v>
              </c:pt>
              <c:pt idx="3322">
                <c:v>3.972</c:v>
              </c:pt>
              <c:pt idx="3323">
                <c:v>4.0872000000000002</c:v>
              </c:pt>
              <c:pt idx="3324">
                <c:v>4.1513999999999998</c:v>
              </c:pt>
              <c:pt idx="3325">
                <c:v>4.2146999999999997</c:v>
              </c:pt>
              <c:pt idx="3326">
                <c:v>4.3109999999999999</c:v>
              </c:pt>
              <c:pt idx="3327">
                <c:v>4.1127000000000002</c:v>
              </c:pt>
              <c:pt idx="3328">
                <c:v>4.3701999999999996</c:v>
              </c:pt>
              <c:pt idx="3329">
                <c:v>4.4094999999999995</c:v>
              </c:pt>
              <c:pt idx="3330">
                <c:v>4.4123000000000001</c:v>
              </c:pt>
              <c:pt idx="3331">
                <c:v>4.3804999999999996</c:v>
              </c:pt>
              <c:pt idx="3332">
                <c:v>4.4207999999999998</c:v>
              </c:pt>
              <c:pt idx="3333">
                <c:v>4.3822999999999999</c:v>
              </c:pt>
              <c:pt idx="3334">
                <c:v>4.1889000000000003</c:v>
              </c:pt>
              <c:pt idx="3335">
                <c:v>4.0735999999999999</c:v>
              </c:pt>
              <c:pt idx="3336">
                <c:v>4.0910000000000002</c:v>
              </c:pt>
              <c:pt idx="3337">
                <c:v>4.0227000000000004</c:v>
              </c:pt>
              <c:pt idx="3338">
                <c:v>4.3147000000000002</c:v>
              </c:pt>
              <c:pt idx="3339">
                <c:v>4.2211999999999996</c:v>
              </c:pt>
              <c:pt idx="3340">
                <c:v>4.2256999999999998</c:v>
              </c:pt>
              <c:pt idx="3341">
                <c:v>4.1703000000000001</c:v>
              </c:pt>
              <c:pt idx="3342">
                <c:v>4.2664</c:v>
              </c:pt>
              <c:pt idx="3343">
                <c:v>4.3018999999999998</c:v>
              </c:pt>
              <c:pt idx="3344">
                <c:v>4.2591999999999999</c:v>
              </c:pt>
              <c:pt idx="3345">
                <c:v>4.3185000000000002</c:v>
              </c:pt>
              <c:pt idx="3346">
                <c:v>4.3554000000000004</c:v>
              </c:pt>
              <c:pt idx="3347">
                <c:v>4.4226999999999999</c:v>
              </c:pt>
              <c:pt idx="3348">
                <c:v>4.4226999999999999</c:v>
              </c:pt>
              <c:pt idx="3349">
                <c:v>4.3758999999999997</c:v>
              </c:pt>
              <c:pt idx="3350">
                <c:v>4.3815</c:v>
              </c:pt>
              <c:pt idx="3351">
                <c:v>4.3871000000000002</c:v>
              </c:pt>
              <c:pt idx="3352">
                <c:v>4.3936000000000002</c:v>
              </c:pt>
              <c:pt idx="3353">
                <c:v>4.4661999999999997</c:v>
              </c:pt>
              <c:pt idx="3354">
                <c:v>4.4623999999999997</c:v>
              </c:pt>
              <c:pt idx="3355">
                <c:v>4.4452999999999996</c:v>
              </c:pt>
              <c:pt idx="3356">
                <c:v>4.4615</c:v>
              </c:pt>
              <c:pt idx="3357">
                <c:v>4.4340000000000002</c:v>
              </c:pt>
              <c:pt idx="3358">
                <c:v>4.4634</c:v>
              </c:pt>
              <c:pt idx="3359">
                <c:v>4.5168999999999997</c:v>
              </c:pt>
              <c:pt idx="3360">
                <c:v>4.5594000000000001</c:v>
              </c:pt>
              <c:pt idx="3361">
                <c:v>4.5332999999999997</c:v>
              </c:pt>
              <c:pt idx="3362">
                <c:v>4.6024000000000003</c:v>
              </c:pt>
              <c:pt idx="3363">
                <c:v>4.5332999999999997</c:v>
              </c:pt>
              <c:pt idx="3364">
                <c:v>4.5549999999999997</c:v>
              </c:pt>
              <c:pt idx="3365">
                <c:v>4.6924999999999999</c:v>
              </c:pt>
              <c:pt idx="3366">
                <c:v>4.6408000000000005</c:v>
              </c:pt>
              <c:pt idx="3367">
                <c:v>4.5895999999999999</c:v>
              </c:pt>
              <c:pt idx="3368">
                <c:v>4.5608000000000004</c:v>
              </c:pt>
              <c:pt idx="3369">
                <c:v>4.5727000000000002</c:v>
              </c:pt>
              <c:pt idx="3370">
                <c:v>4.6447000000000003</c:v>
              </c:pt>
              <c:pt idx="3371">
                <c:v>4.6234999999999999</c:v>
              </c:pt>
              <c:pt idx="3372">
                <c:v>4.6014999999999997</c:v>
              </c:pt>
              <c:pt idx="3373">
                <c:v>4.6852</c:v>
              </c:pt>
              <c:pt idx="3374">
                <c:v>4.6013999999999999</c:v>
              </c:pt>
              <c:pt idx="3375">
                <c:v>4.6738999999999997</c:v>
              </c:pt>
              <c:pt idx="3376">
                <c:v>4.6586999999999996</c:v>
              </c:pt>
              <c:pt idx="3377">
                <c:v>4.6213999999999995</c:v>
              </c:pt>
              <c:pt idx="3378">
                <c:v>4.6475</c:v>
              </c:pt>
              <c:pt idx="3379">
                <c:v>4.6073000000000004</c:v>
              </c:pt>
              <c:pt idx="3380">
                <c:v>4.5853000000000002</c:v>
              </c:pt>
              <c:pt idx="3381">
                <c:v>4.4580000000000002</c:v>
              </c:pt>
              <c:pt idx="3382">
                <c:v>4.4463999999999997</c:v>
              </c:pt>
              <c:pt idx="3383">
                <c:v>4.5397999999999996</c:v>
              </c:pt>
              <c:pt idx="3384">
                <c:v>4.4138000000000002</c:v>
              </c:pt>
              <c:pt idx="3385">
                <c:v>4.4176000000000002</c:v>
              </c:pt>
              <c:pt idx="3386">
                <c:v>4.4501999999999997</c:v>
              </c:pt>
              <c:pt idx="3387">
                <c:v>4.484</c:v>
              </c:pt>
              <c:pt idx="3388">
                <c:v>4.5327999999999999</c:v>
              </c:pt>
              <c:pt idx="3389">
                <c:v>4.5347999999999997</c:v>
              </c:pt>
              <c:pt idx="3390">
                <c:v>4.5024999999999995</c:v>
              </c:pt>
              <c:pt idx="3391">
                <c:v>4.5484999999999998</c:v>
              </c:pt>
              <c:pt idx="3392">
                <c:v>4.5239000000000003</c:v>
              </c:pt>
              <c:pt idx="3393">
                <c:v>4.5209999999999999</c:v>
              </c:pt>
              <c:pt idx="3394">
                <c:v>4.601</c:v>
              </c:pt>
              <c:pt idx="3395">
                <c:v>4.6429999999999998</c:v>
              </c:pt>
              <c:pt idx="3396">
                <c:v>4.6360000000000001</c:v>
              </c:pt>
              <c:pt idx="3397">
                <c:v>4.7008000000000001</c:v>
              </c:pt>
              <c:pt idx="3398">
                <c:v>4.7243000000000004</c:v>
              </c:pt>
              <c:pt idx="3399">
                <c:v>4.7582000000000004</c:v>
              </c:pt>
              <c:pt idx="3400">
                <c:v>4.7130000000000001</c:v>
              </c:pt>
              <c:pt idx="3401">
                <c:v>4.7675000000000001</c:v>
              </c:pt>
              <c:pt idx="3402">
                <c:v>4.7914000000000003</c:v>
              </c:pt>
              <c:pt idx="3403">
                <c:v>4.7892999999999999</c:v>
              </c:pt>
              <c:pt idx="3404">
                <c:v>4.7571000000000003</c:v>
              </c:pt>
              <c:pt idx="3405">
                <c:v>4.6944999999999997</c:v>
              </c:pt>
              <c:pt idx="3406">
                <c:v>4.6985000000000001</c:v>
              </c:pt>
              <c:pt idx="3407">
                <c:v>4.6296999999999997</c:v>
              </c:pt>
              <c:pt idx="3408">
                <c:v>4.6237000000000004</c:v>
              </c:pt>
              <c:pt idx="3409">
                <c:v>4.7363</c:v>
              </c:pt>
              <c:pt idx="3410">
                <c:v>4.6984000000000004</c:v>
              </c:pt>
              <c:pt idx="3411">
                <c:v>4.6205999999999996</c:v>
              </c:pt>
              <c:pt idx="3412">
                <c:v>4.67</c:v>
              </c:pt>
              <c:pt idx="3413">
                <c:v>4.7146999999999997</c:v>
              </c:pt>
              <c:pt idx="3414">
                <c:v>4.7475000000000005</c:v>
              </c:pt>
              <c:pt idx="3415">
                <c:v>4.6881000000000004</c:v>
              </c:pt>
              <c:pt idx="3416">
                <c:v>4.6406000000000001</c:v>
              </c:pt>
              <c:pt idx="3417">
                <c:v>4.5728</c:v>
              </c:pt>
              <c:pt idx="3418">
                <c:v>4.5678000000000001</c:v>
              </c:pt>
              <c:pt idx="3419">
                <c:v>4.6204999999999998</c:v>
              </c:pt>
              <c:pt idx="3420">
                <c:v>4.5392000000000001</c:v>
              </c:pt>
              <c:pt idx="3421">
                <c:v>4.5293999999999999</c:v>
              </c:pt>
              <c:pt idx="3422">
                <c:v>4.5716999999999999</c:v>
              </c:pt>
              <c:pt idx="3423">
                <c:v>4.5736999999999997</c:v>
              </c:pt>
              <c:pt idx="3424">
                <c:v>4.5510000000000002</c:v>
              </c:pt>
              <c:pt idx="3425">
                <c:v>4.6134000000000004</c:v>
              </c:pt>
              <c:pt idx="3426">
                <c:v>4.6383999999999999</c:v>
              </c:pt>
              <c:pt idx="3427">
                <c:v>4.5343</c:v>
              </c:pt>
              <c:pt idx="3428">
                <c:v>4.5216000000000003</c:v>
              </c:pt>
              <c:pt idx="3429">
                <c:v>4.5420999999999996</c:v>
              </c:pt>
              <c:pt idx="3430">
                <c:v>4.6054000000000004</c:v>
              </c:pt>
              <c:pt idx="3431">
                <c:v>4.6624999999999996</c:v>
              </c:pt>
              <c:pt idx="3432">
                <c:v>4.6013999999999999</c:v>
              </c:pt>
              <c:pt idx="3433">
                <c:v>4.5774999999999997</c:v>
              </c:pt>
              <c:pt idx="3434">
                <c:v>4.4991000000000003</c:v>
              </c:pt>
              <c:pt idx="3435">
                <c:v>4.4672000000000001</c:v>
              </c:pt>
              <c:pt idx="3436">
                <c:v>4.5509000000000004</c:v>
              </c:pt>
              <c:pt idx="3437">
                <c:v>4.5597000000000003</c:v>
              </c:pt>
              <c:pt idx="3438">
                <c:v>4.5914000000000001</c:v>
              </c:pt>
              <c:pt idx="3439">
                <c:v>4.5458999999999996</c:v>
              </c:pt>
              <c:pt idx="3440">
                <c:v>4.4912999999999998</c:v>
              </c:pt>
              <c:pt idx="3441">
                <c:v>4.4440999999999997</c:v>
              </c:pt>
              <c:pt idx="3442">
                <c:v>4.4884000000000004</c:v>
              </c:pt>
              <c:pt idx="3443">
                <c:v>4.4961000000000002</c:v>
              </c:pt>
              <c:pt idx="3444">
                <c:v>4.5263</c:v>
              </c:pt>
              <c:pt idx="3445">
                <c:v>4.4931999999999999</c:v>
              </c:pt>
              <c:pt idx="3446">
                <c:v>4.4412000000000003</c:v>
              </c:pt>
              <c:pt idx="3447">
                <c:v>4.3493000000000004</c:v>
              </c:pt>
              <c:pt idx="3448">
                <c:v>4.2990000000000004</c:v>
              </c:pt>
              <c:pt idx="3449">
                <c:v>4.3483999999999998</c:v>
              </c:pt>
              <c:pt idx="3450">
                <c:v>4.3204000000000002</c:v>
              </c:pt>
              <c:pt idx="3451">
                <c:v>4.3794000000000004</c:v>
              </c:pt>
              <c:pt idx="3452">
                <c:v>4.3446999999999996</c:v>
              </c:pt>
              <c:pt idx="3453">
                <c:v>4.3055000000000003</c:v>
              </c:pt>
              <c:pt idx="3454">
                <c:v>4.3784999999999998</c:v>
              </c:pt>
              <c:pt idx="3455">
                <c:v>4.4050000000000002</c:v>
              </c:pt>
              <c:pt idx="3456">
                <c:v>4.3993000000000002</c:v>
              </c:pt>
              <c:pt idx="3457">
                <c:v>4.2916999999999996</c:v>
              </c:pt>
              <c:pt idx="3458">
                <c:v>4.3177000000000003</c:v>
              </c:pt>
              <c:pt idx="3459">
                <c:v>4.3898000000000001</c:v>
              </c:pt>
              <c:pt idx="3460">
                <c:v>4.3064999999999998</c:v>
              </c:pt>
              <c:pt idx="3461">
                <c:v>4.3028000000000004</c:v>
              </c:pt>
              <c:pt idx="3462">
                <c:v>4.3643999999999998</c:v>
              </c:pt>
              <c:pt idx="3463">
                <c:v>4.1599000000000004</c:v>
              </c:pt>
              <c:pt idx="3464">
                <c:v>4.1599000000000004</c:v>
              </c:pt>
              <c:pt idx="3465">
                <c:v>4.2103999999999999</c:v>
              </c:pt>
              <c:pt idx="3466">
                <c:v>4.3484999999999996</c:v>
              </c:pt>
              <c:pt idx="3467">
                <c:v>4.2854000000000001</c:v>
              </c:pt>
              <c:pt idx="3468">
                <c:v>4.3635000000000002</c:v>
              </c:pt>
              <c:pt idx="3469">
                <c:v>4.4470000000000001</c:v>
              </c:pt>
              <c:pt idx="3470">
                <c:v>4.4097999999999997</c:v>
              </c:pt>
              <c:pt idx="3471">
                <c:v>4.5076999999999998</c:v>
              </c:pt>
              <c:pt idx="3472">
                <c:v>4.4633000000000003</c:v>
              </c:pt>
              <c:pt idx="3473">
                <c:v>4.5399000000000003</c:v>
              </c:pt>
              <c:pt idx="3474">
                <c:v>4.5605000000000002</c:v>
              </c:pt>
              <c:pt idx="3475">
                <c:v>4.5979999999999999</c:v>
              </c:pt>
              <c:pt idx="3476">
                <c:v>4.5068000000000001</c:v>
              </c:pt>
              <c:pt idx="3477">
                <c:v>4.4326999999999996</c:v>
              </c:pt>
              <c:pt idx="3478">
                <c:v>4.4023000000000003</c:v>
              </c:pt>
              <c:pt idx="3479">
                <c:v>4.5213000000000001</c:v>
              </c:pt>
              <c:pt idx="3480">
                <c:v>4.6498999999999997</c:v>
              </c:pt>
              <c:pt idx="3481">
                <c:v>4.6558999999999999</c:v>
              </c:pt>
              <c:pt idx="3482">
                <c:v>4.6548999999999996</c:v>
              </c:pt>
              <c:pt idx="3483">
                <c:v>4.5732999999999997</c:v>
              </c:pt>
              <c:pt idx="3484">
                <c:v>4.5438000000000001</c:v>
              </c:pt>
              <c:pt idx="3485">
                <c:v>4.6078999999999999</c:v>
              </c:pt>
              <c:pt idx="3486">
                <c:v>4.6649000000000003</c:v>
              </c:pt>
              <c:pt idx="3487">
                <c:v>4.5762</c:v>
              </c:pt>
              <c:pt idx="3488">
                <c:v>4.5762</c:v>
              </c:pt>
              <c:pt idx="3489">
                <c:v>4.6368</c:v>
              </c:pt>
              <c:pt idx="3490">
                <c:v>4.5369999999999999</c:v>
              </c:pt>
              <c:pt idx="3491">
                <c:v>4.4576000000000002</c:v>
              </c:pt>
              <c:pt idx="3492">
                <c:v>4.3986000000000001</c:v>
              </c:pt>
              <c:pt idx="3493">
                <c:v>4.4165999999999999</c:v>
              </c:pt>
              <c:pt idx="3494">
                <c:v>4.5176999999999996</c:v>
              </c:pt>
              <c:pt idx="3495">
                <c:v>4.3548999999999998</c:v>
              </c:pt>
              <c:pt idx="3496">
                <c:v>4.3258000000000001</c:v>
              </c:pt>
              <c:pt idx="3497">
                <c:v>4.3779000000000003</c:v>
              </c:pt>
              <c:pt idx="3498">
                <c:v>4.3083999999999998</c:v>
              </c:pt>
              <c:pt idx="3499">
                <c:v>4.3224999999999998</c:v>
              </c:pt>
              <c:pt idx="3500">
                <c:v>4.3842999999999996</c:v>
              </c:pt>
              <c:pt idx="3501">
                <c:v>4.3551000000000002</c:v>
              </c:pt>
              <c:pt idx="3502">
                <c:v>4.2781000000000002</c:v>
              </c:pt>
              <c:pt idx="3503">
                <c:v>4.2633999999999999</c:v>
              </c:pt>
              <c:pt idx="3504">
                <c:v>4.3925000000000001</c:v>
              </c:pt>
              <c:pt idx="3505">
                <c:v>4.3140000000000001</c:v>
              </c:pt>
              <c:pt idx="3506">
                <c:v>4.1942000000000004</c:v>
              </c:pt>
              <c:pt idx="3507">
                <c:v>4.2808999999999999</c:v>
              </c:pt>
              <c:pt idx="3508">
                <c:v>4.2809999999999997</c:v>
              </c:pt>
              <c:pt idx="3509">
                <c:v>4.2550999999999997</c:v>
              </c:pt>
              <c:pt idx="3510">
                <c:v>4.3422999999999998</c:v>
              </c:pt>
              <c:pt idx="3511">
                <c:v>4.2725</c:v>
              </c:pt>
              <c:pt idx="3512">
                <c:v>4.3582000000000001</c:v>
              </c:pt>
              <c:pt idx="3513">
                <c:v>4.375</c:v>
              </c:pt>
              <c:pt idx="3514">
                <c:v>4.4501999999999997</c:v>
              </c:pt>
              <c:pt idx="3515">
                <c:v>4.3407</c:v>
              </c:pt>
              <c:pt idx="3516">
                <c:v>4.3101000000000003</c:v>
              </c:pt>
              <c:pt idx="3517">
                <c:v>4.3381999999999996</c:v>
              </c:pt>
              <c:pt idx="3518">
                <c:v>4.3761000000000001</c:v>
              </c:pt>
              <c:pt idx="3519">
                <c:v>4.3638000000000003</c:v>
              </c:pt>
              <c:pt idx="3520">
                <c:v>4.3524000000000003</c:v>
              </c:pt>
              <c:pt idx="3521">
                <c:v>4.4522000000000004</c:v>
              </c:pt>
              <c:pt idx="3522">
                <c:v>4.4522000000000004</c:v>
              </c:pt>
              <c:pt idx="3523">
                <c:v>4.4949000000000003</c:v>
              </c:pt>
              <c:pt idx="3524">
                <c:v>4.6111000000000004</c:v>
              </c:pt>
              <c:pt idx="3525">
                <c:v>4.6703999999999999</c:v>
              </c:pt>
              <c:pt idx="3526">
                <c:v>4.6149000000000004</c:v>
              </c:pt>
              <c:pt idx="3527">
                <c:v>4.6149000000000004</c:v>
              </c:pt>
              <c:pt idx="3528">
                <c:v>4.5823</c:v>
              </c:pt>
              <c:pt idx="3529">
                <c:v>4.4787999999999997</c:v>
              </c:pt>
              <c:pt idx="3530">
                <c:v>4.4471999999999996</c:v>
              </c:pt>
              <c:pt idx="3531">
                <c:v>4.5354000000000001</c:v>
              </c:pt>
              <c:pt idx="3532">
                <c:v>4.5788000000000002</c:v>
              </c:pt>
              <c:pt idx="3533">
                <c:v>4.6582999999999997</c:v>
              </c:pt>
              <c:pt idx="3534">
                <c:v>4.6105</c:v>
              </c:pt>
              <c:pt idx="3535">
                <c:v>4.5411000000000001</c:v>
              </c:pt>
              <c:pt idx="3536">
                <c:v>4.4664000000000001</c:v>
              </c:pt>
              <c:pt idx="3537">
                <c:v>4.6189999999999998</c:v>
              </c:pt>
              <c:pt idx="3538">
                <c:v>4.5697000000000001</c:v>
              </c:pt>
              <c:pt idx="3539">
                <c:v>4.4756</c:v>
              </c:pt>
              <c:pt idx="3540">
                <c:v>4.4413</c:v>
              </c:pt>
              <c:pt idx="3541">
                <c:v>4.3559999999999999</c:v>
              </c:pt>
              <c:pt idx="3542">
                <c:v>4.3253000000000004</c:v>
              </c:pt>
              <c:pt idx="3543">
                <c:v>4.3789999999999996</c:v>
              </c:pt>
              <c:pt idx="3544">
                <c:v>4.3456000000000001</c:v>
              </c:pt>
              <c:pt idx="3545">
                <c:v>4.4183000000000003</c:v>
              </c:pt>
              <c:pt idx="3546">
                <c:v>4.3632999999999997</c:v>
              </c:pt>
              <c:pt idx="3547">
                <c:v>4.2899000000000003</c:v>
              </c:pt>
              <c:pt idx="3548">
                <c:v>4.4245999999999999</c:v>
              </c:pt>
              <c:pt idx="3549">
                <c:v>4.4587000000000003</c:v>
              </c:pt>
              <c:pt idx="3550">
                <c:v>4.4588000000000001</c:v>
              </c:pt>
              <c:pt idx="3551">
                <c:v>4.4977999999999998</c:v>
              </c:pt>
              <c:pt idx="3552">
                <c:v>4.4760999999999997</c:v>
              </c:pt>
              <c:pt idx="3553">
                <c:v>4.5343999999999998</c:v>
              </c:pt>
              <c:pt idx="3554">
                <c:v>4.5189000000000004</c:v>
              </c:pt>
              <c:pt idx="3555">
                <c:v>4.5972</c:v>
              </c:pt>
              <c:pt idx="3556">
                <c:v>4.6150000000000002</c:v>
              </c:pt>
              <c:pt idx="3557">
                <c:v>4.6028000000000002</c:v>
              </c:pt>
              <c:pt idx="3558">
                <c:v>4.6028000000000002</c:v>
              </c:pt>
              <c:pt idx="3559">
                <c:v>4.6676000000000002</c:v>
              </c:pt>
              <c:pt idx="3560">
                <c:v>4.6533999999999995</c:v>
              </c:pt>
              <c:pt idx="3561">
                <c:v>4.6665999999999999</c:v>
              </c:pt>
              <c:pt idx="3562">
                <c:v>4.6272000000000002</c:v>
              </c:pt>
              <c:pt idx="3563">
                <c:v>4.6158999999999999</c:v>
              </c:pt>
              <c:pt idx="3564">
                <c:v>4.6364999999999998</c:v>
              </c:pt>
              <c:pt idx="3565">
                <c:v>4.7457000000000003</c:v>
              </c:pt>
              <c:pt idx="3566">
                <c:v>4.6741999999999999</c:v>
              </c:pt>
              <c:pt idx="3567">
                <c:v>4.6638000000000002</c:v>
              </c:pt>
              <c:pt idx="3568">
                <c:v>4.6978999999999997</c:v>
              </c:pt>
              <c:pt idx="3569">
                <c:v>4.6828000000000003</c:v>
              </c:pt>
              <c:pt idx="3570">
                <c:v>4.6421999999999999</c:v>
              </c:pt>
              <c:pt idx="3571">
                <c:v>4.6942000000000004</c:v>
              </c:pt>
              <c:pt idx="3572">
                <c:v>4.6885000000000003</c:v>
              </c:pt>
              <c:pt idx="3573">
                <c:v>4.6856</c:v>
              </c:pt>
              <c:pt idx="3574">
                <c:v>4.7698</c:v>
              </c:pt>
              <c:pt idx="3575">
                <c:v>4.8251999999999997</c:v>
              </c:pt>
              <c:pt idx="3576">
                <c:v>4.9031000000000002</c:v>
              </c:pt>
              <c:pt idx="3577">
                <c:v>4.9120999999999997</c:v>
              </c:pt>
              <c:pt idx="3578">
                <c:v>4.9010999999999996</c:v>
              </c:pt>
              <c:pt idx="3579">
                <c:v>4.8635000000000002</c:v>
              </c:pt>
              <c:pt idx="3580">
                <c:v>4.8673999999999999</c:v>
              </c:pt>
              <c:pt idx="3581">
                <c:v>4.8615000000000004</c:v>
              </c:pt>
              <c:pt idx="3582">
                <c:v>4.8654999999999999</c:v>
              </c:pt>
              <c:pt idx="3583">
                <c:v>4.8654999999999999</c:v>
              </c:pt>
              <c:pt idx="3584">
                <c:v>4.7564000000000002</c:v>
              </c:pt>
              <c:pt idx="3585">
                <c:v>4.7960000000000003</c:v>
              </c:pt>
              <c:pt idx="3586">
                <c:v>4.7670000000000003</c:v>
              </c:pt>
              <c:pt idx="3587">
                <c:v>4.7862999999999998</c:v>
              </c:pt>
              <c:pt idx="3588">
                <c:v>4.8360000000000003</c:v>
              </c:pt>
              <c:pt idx="3589">
                <c:v>4.8339999999999996</c:v>
              </c:pt>
              <c:pt idx="3590">
                <c:v>4.8921999999999999</c:v>
              </c:pt>
              <c:pt idx="3591">
                <c:v>4.9020999999999999</c:v>
              </c:pt>
              <c:pt idx="3592">
                <c:v>4.8822999999999999</c:v>
              </c:pt>
              <c:pt idx="3593">
                <c:v>4.8852000000000002</c:v>
              </c:pt>
              <c:pt idx="3594">
                <c:v>4.9641999999999999</c:v>
              </c:pt>
              <c:pt idx="3595">
                <c:v>4.835</c:v>
              </c:pt>
              <c:pt idx="3596">
                <c:v>4.7545000000000002</c:v>
              </c:pt>
              <c:pt idx="3597">
                <c:v>4.6981999999999999</c:v>
              </c:pt>
              <c:pt idx="3598">
                <c:v>4.7191000000000001</c:v>
              </c:pt>
              <c:pt idx="3599">
                <c:v>4.7324999999999999</c:v>
              </c:pt>
              <c:pt idx="3600">
                <c:v>4.6859000000000002</c:v>
              </c:pt>
              <c:pt idx="3601">
                <c:v>4.6530000000000005</c:v>
              </c:pt>
              <c:pt idx="3602">
                <c:v>4.6371000000000002</c:v>
              </c:pt>
              <c:pt idx="3603">
                <c:v>4.6973000000000003</c:v>
              </c:pt>
              <c:pt idx="3604">
                <c:v>4.7950999999999997</c:v>
              </c:pt>
              <c:pt idx="3605">
                <c:v>4.7699999999999996</c:v>
              </c:pt>
              <c:pt idx="3606">
                <c:v>4.8301999999999996</c:v>
              </c:pt>
              <c:pt idx="3607">
                <c:v>4.8224</c:v>
              </c:pt>
              <c:pt idx="3608">
                <c:v>4.8224</c:v>
              </c:pt>
              <c:pt idx="3609">
                <c:v>4.8243999999999998</c:v>
              </c:pt>
              <c:pt idx="3610">
                <c:v>4.8792999999999997</c:v>
              </c:pt>
              <c:pt idx="3611">
                <c:v>4.84</c:v>
              </c:pt>
              <c:pt idx="3612">
                <c:v>4.8577000000000004</c:v>
              </c:pt>
              <c:pt idx="3613">
                <c:v>4.8842999999999996</c:v>
              </c:pt>
              <c:pt idx="3614">
                <c:v>4.9359999999999999</c:v>
              </c:pt>
              <c:pt idx="3615">
                <c:v>4.9611000000000001</c:v>
              </c:pt>
              <c:pt idx="3616">
                <c:v>4.9480000000000004</c:v>
              </c:pt>
              <c:pt idx="3617">
                <c:v>4.9650999999999996</c:v>
              </c:pt>
              <c:pt idx="3618">
                <c:v>4.9863</c:v>
              </c:pt>
              <c:pt idx="3619">
                <c:v>4.9581</c:v>
              </c:pt>
              <c:pt idx="3620">
                <c:v>5.0259999999999998</c:v>
              </c:pt>
              <c:pt idx="3621">
                <c:v>4.9884000000000004</c:v>
              </c:pt>
              <c:pt idx="3622">
                <c:v>4.9995000000000003</c:v>
              </c:pt>
              <c:pt idx="3623">
                <c:v>5.0331000000000001</c:v>
              </c:pt>
              <c:pt idx="3624">
                <c:v>5.0204000000000004</c:v>
              </c:pt>
              <c:pt idx="3625">
                <c:v>5.0404</c:v>
              </c:pt>
              <c:pt idx="3626">
                <c:v>4.9267000000000003</c:v>
              </c:pt>
              <c:pt idx="3627">
                <c:v>4.9092000000000002</c:v>
              </c:pt>
              <c:pt idx="3628">
                <c:v>4.8651999999999997</c:v>
              </c:pt>
              <c:pt idx="3629">
                <c:v>4.9122000000000003</c:v>
              </c:pt>
              <c:pt idx="3630">
                <c:v>4.9223999999999997</c:v>
              </c:pt>
              <c:pt idx="3631">
                <c:v>4.9019000000000004</c:v>
              </c:pt>
              <c:pt idx="3632">
                <c:v>4.9543999999999997</c:v>
              </c:pt>
              <c:pt idx="3633">
                <c:v>4.9317000000000002</c:v>
              </c:pt>
              <c:pt idx="3634">
                <c:v>4.9533000000000005</c:v>
              </c:pt>
              <c:pt idx="3635">
                <c:v>5.0243000000000002</c:v>
              </c:pt>
              <c:pt idx="3636">
                <c:v>5.0296000000000003</c:v>
              </c:pt>
              <c:pt idx="3637">
                <c:v>5.0570000000000004</c:v>
              </c:pt>
              <c:pt idx="3638">
                <c:v>5.0580999999999996</c:v>
              </c:pt>
              <c:pt idx="3639">
                <c:v>5.1092000000000004</c:v>
              </c:pt>
              <c:pt idx="3640">
                <c:v>5.1231999999999998</c:v>
              </c:pt>
              <c:pt idx="3641">
                <c:v>5.1383000000000001</c:v>
              </c:pt>
              <c:pt idx="3642">
                <c:v>5.1264000000000003</c:v>
              </c:pt>
              <c:pt idx="3643">
                <c:v>5.1848999999999998</c:v>
              </c:pt>
              <c:pt idx="3644">
                <c:v>5.2221000000000002</c:v>
              </c:pt>
              <c:pt idx="3645">
                <c:v>5.1901999999999999</c:v>
              </c:pt>
              <c:pt idx="3646">
                <c:v>5.1176000000000004</c:v>
              </c:pt>
              <c:pt idx="3647">
                <c:v>5.2363</c:v>
              </c:pt>
              <c:pt idx="3648">
                <c:v>5.2683999999999997</c:v>
              </c:pt>
              <c:pt idx="3649">
                <c:v>5.2308000000000003</c:v>
              </c:pt>
              <c:pt idx="3650">
                <c:v>5.1390000000000002</c:v>
              </c:pt>
              <c:pt idx="3651">
                <c:v>5.1390000000000002</c:v>
              </c:pt>
              <c:pt idx="3652">
                <c:v>5.0895999999999999</c:v>
              </c:pt>
              <c:pt idx="3653">
                <c:v>5.1238999999999999</c:v>
              </c:pt>
              <c:pt idx="3654">
                <c:v>5.202</c:v>
              </c:pt>
              <c:pt idx="3655">
                <c:v>5.1943000000000001</c:v>
              </c:pt>
              <c:pt idx="3656">
                <c:v>5.1985999999999999</c:v>
              </c:pt>
              <c:pt idx="3657">
                <c:v>5.2030000000000003</c:v>
              </c:pt>
              <c:pt idx="3658">
                <c:v>5.2481</c:v>
              </c:pt>
              <c:pt idx="3659">
                <c:v>5.3037000000000001</c:v>
              </c:pt>
              <c:pt idx="3660">
                <c:v>5.2412999999999998</c:v>
              </c:pt>
              <c:pt idx="3661">
                <c:v>5.1951999999999998</c:v>
              </c:pt>
              <c:pt idx="3662">
                <c:v>5.2523</c:v>
              </c:pt>
              <c:pt idx="3663">
                <c:v>5.2590000000000003</c:v>
              </c:pt>
              <c:pt idx="3664">
                <c:v>5.3011999999999997</c:v>
              </c:pt>
              <c:pt idx="3665">
                <c:v>5.2789000000000001</c:v>
              </c:pt>
              <c:pt idx="3666">
                <c:v>5.4019000000000004</c:v>
              </c:pt>
              <c:pt idx="3667">
                <c:v>5.2554999999999996</c:v>
              </c:pt>
              <c:pt idx="3668">
                <c:v>5.2069999999999999</c:v>
              </c:pt>
              <c:pt idx="3669">
                <c:v>5.23</c:v>
              </c:pt>
              <c:pt idx="3670">
                <c:v>5.0806000000000004</c:v>
              </c:pt>
              <c:pt idx="3671">
                <c:v>5.0869999999999997</c:v>
              </c:pt>
              <c:pt idx="3672">
                <c:v>5.0224000000000002</c:v>
              </c:pt>
              <c:pt idx="3673">
                <c:v>5.0571999999999999</c:v>
              </c:pt>
              <c:pt idx="3674">
                <c:v>5.0098000000000003</c:v>
              </c:pt>
              <c:pt idx="3675">
                <c:v>5.0014000000000003</c:v>
              </c:pt>
              <c:pt idx="3676">
                <c:v>5.0171000000000001</c:v>
              </c:pt>
              <c:pt idx="3677">
                <c:v>5.0023999999999997</c:v>
              </c:pt>
              <c:pt idx="3678">
                <c:v>5.0023999999999997</c:v>
              </c:pt>
              <c:pt idx="3679">
                <c:v>4.9897999999999998</c:v>
              </c:pt>
              <c:pt idx="3680">
                <c:v>5.0034000000000001</c:v>
              </c:pt>
              <c:pt idx="3681">
                <c:v>4.9804000000000004</c:v>
              </c:pt>
              <c:pt idx="3682">
                <c:v>4.9370000000000003</c:v>
              </c:pt>
              <c:pt idx="3683">
                <c:v>4.9576000000000002</c:v>
              </c:pt>
              <c:pt idx="3684">
                <c:v>4.9132999999999996</c:v>
              </c:pt>
              <c:pt idx="3685">
                <c:v>4.8787000000000003</c:v>
              </c:pt>
              <c:pt idx="3686">
                <c:v>4.8746</c:v>
              </c:pt>
              <c:pt idx="3687">
                <c:v>4.8674999999999997</c:v>
              </c:pt>
              <c:pt idx="3688">
                <c:v>4.8493000000000004</c:v>
              </c:pt>
              <c:pt idx="3689">
                <c:v>4.8220999999999998</c:v>
              </c:pt>
              <c:pt idx="3690">
                <c:v>4.8361999999999998</c:v>
              </c:pt>
              <c:pt idx="3691">
                <c:v>4.8021000000000003</c:v>
              </c:pt>
              <c:pt idx="3692">
                <c:v>4.7821999999999996</c:v>
              </c:pt>
              <c:pt idx="3693">
                <c:v>4.8051000000000004</c:v>
              </c:pt>
              <c:pt idx="3694">
                <c:v>4.8381999999999996</c:v>
              </c:pt>
              <c:pt idx="3695">
                <c:v>4.8151000000000002</c:v>
              </c:pt>
              <c:pt idx="3696">
                <c:v>4.8151000000000002</c:v>
              </c:pt>
              <c:pt idx="3697">
                <c:v>4.8131000000000004</c:v>
              </c:pt>
              <c:pt idx="3698">
                <c:v>4.8806000000000003</c:v>
              </c:pt>
              <c:pt idx="3699">
                <c:v>4.8806000000000003</c:v>
              </c:pt>
              <c:pt idx="3700">
                <c:v>4.8331</c:v>
              </c:pt>
              <c:pt idx="3701">
                <c:v>4.8060999999999998</c:v>
              </c:pt>
              <c:pt idx="3702">
                <c:v>4.8220999999999998</c:v>
              </c:pt>
              <c:pt idx="3703">
                <c:v>4.8452000000000002</c:v>
              </c:pt>
              <c:pt idx="3704">
                <c:v>4.8331</c:v>
              </c:pt>
              <c:pt idx="3705">
                <c:v>4.8151000000000002</c:v>
              </c:pt>
              <c:pt idx="3706">
                <c:v>4.8431999999999995</c:v>
              </c:pt>
              <c:pt idx="3707">
                <c:v>4.8897000000000004</c:v>
              </c:pt>
              <c:pt idx="3708">
                <c:v>4.9295999999999998</c:v>
              </c:pt>
              <c:pt idx="3709">
                <c:v>4.907</c:v>
              </c:pt>
              <c:pt idx="3710">
                <c:v>4.9080000000000004</c:v>
              </c:pt>
              <c:pt idx="3711">
                <c:v>4.9039999999999999</c:v>
              </c:pt>
              <c:pt idx="3712">
                <c:v>4.9183000000000003</c:v>
              </c:pt>
              <c:pt idx="3713">
                <c:v>4.9203000000000001</c:v>
              </c:pt>
              <c:pt idx="3714">
                <c:v>4.8745000000000003</c:v>
              </c:pt>
              <c:pt idx="3715">
                <c:v>4.8422000000000001</c:v>
              </c:pt>
              <c:pt idx="3716">
                <c:v>4.8482000000000003</c:v>
              </c:pt>
              <c:pt idx="3717">
                <c:v>4.8361000000000001</c:v>
              </c:pt>
              <c:pt idx="3718">
                <c:v>4.8431999999999995</c:v>
              </c:pt>
              <c:pt idx="3719">
                <c:v>4.8431999999999995</c:v>
              </c:pt>
              <c:pt idx="3720">
                <c:v>4.8311000000000002</c:v>
              </c:pt>
              <c:pt idx="3721">
                <c:v>4.7981999999999996</c:v>
              </c:pt>
              <c:pt idx="3722">
                <c:v>4.8002000000000002</c:v>
              </c:pt>
              <c:pt idx="3723">
                <c:v>4.8022</c:v>
              </c:pt>
              <c:pt idx="3724">
                <c:v>4.7744</c:v>
              </c:pt>
              <c:pt idx="3725">
                <c:v>4.7202999999999999</c:v>
              </c:pt>
              <c:pt idx="3726">
                <c:v>4.7115</c:v>
              </c:pt>
              <c:pt idx="3727">
                <c:v>4.7134999999999998</c:v>
              </c:pt>
              <c:pt idx="3728">
                <c:v>4.6931000000000003</c:v>
              </c:pt>
              <c:pt idx="3729">
                <c:v>4.6950000000000003</c:v>
              </c:pt>
              <c:pt idx="3730">
                <c:v>4.6989000000000001</c:v>
              </c:pt>
              <c:pt idx="3731">
                <c:v>4.6563999999999997</c:v>
              </c:pt>
              <c:pt idx="3732">
                <c:v>4.6970000000000001</c:v>
              </c:pt>
              <c:pt idx="3733">
                <c:v>4.7214</c:v>
              </c:pt>
              <c:pt idx="3734">
                <c:v>4.6544999999999996</c:v>
              </c:pt>
              <c:pt idx="3735">
                <c:v>4.6286000000000005</c:v>
              </c:pt>
              <c:pt idx="3736">
                <c:v>4.6584000000000003</c:v>
              </c:pt>
              <c:pt idx="3737">
                <c:v>4.6344000000000003</c:v>
              </c:pt>
              <c:pt idx="3738">
                <c:v>4.6382000000000003</c:v>
              </c:pt>
              <c:pt idx="3739">
                <c:v>4.6757999999999997</c:v>
              </c:pt>
              <c:pt idx="3740">
                <c:v>4.6806000000000001</c:v>
              </c:pt>
              <c:pt idx="3741">
                <c:v>4.6315999999999997</c:v>
              </c:pt>
              <c:pt idx="3742">
                <c:v>4.7302999999999997</c:v>
              </c:pt>
              <c:pt idx="3743">
                <c:v>4.7765000000000004</c:v>
              </c:pt>
              <c:pt idx="3744">
                <c:v>4.8292999999999999</c:v>
              </c:pt>
              <c:pt idx="3745">
                <c:v>4.7904</c:v>
              </c:pt>
              <c:pt idx="3746">
                <c:v>4.7766000000000002</c:v>
              </c:pt>
              <c:pt idx="3747">
                <c:v>4.7873999999999999</c:v>
              </c:pt>
              <c:pt idx="3748">
                <c:v>4.7874999999999996</c:v>
              </c:pt>
              <c:pt idx="3749">
                <c:v>4.8053999999999997</c:v>
              </c:pt>
              <c:pt idx="3750">
                <c:v>4.8333000000000004</c:v>
              </c:pt>
              <c:pt idx="3751">
                <c:v>4.8989000000000003</c:v>
              </c:pt>
              <c:pt idx="3752">
                <c:v>4.8856999999999999</c:v>
              </c:pt>
              <c:pt idx="3753">
                <c:v>4.8635000000000002</c:v>
              </c:pt>
              <c:pt idx="3754">
                <c:v>4.8395999999999999</c:v>
              </c:pt>
              <c:pt idx="3755">
                <c:v>4.8521000000000001</c:v>
              </c:pt>
              <c:pt idx="3756">
                <c:v>4.8678999999999997</c:v>
              </c:pt>
              <c:pt idx="3757">
                <c:v>4.9070999999999998</c:v>
              </c:pt>
              <c:pt idx="3758">
                <c:v>4.9219999999999997</c:v>
              </c:pt>
              <c:pt idx="3759">
                <c:v>4.9294000000000002</c:v>
              </c:pt>
              <c:pt idx="3760">
                <c:v>4.9069000000000003</c:v>
              </c:pt>
              <c:pt idx="3761">
                <c:v>4.9777000000000005</c:v>
              </c:pt>
              <c:pt idx="3762">
                <c:v>4.9950000000000001</c:v>
              </c:pt>
              <c:pt idx="3763">
                <c:v>4.9722</c:v>
              </c:pt>
              <c:pt idx="3764">
                <c:v>4.9667000000000003</c:v>
              </c:pt>
              <c:pt idx="3765">
                <c:v>4.9099000000000004</c:v>
              </c:pt>
              <c:pt idx="3766">
                <c:v>4.9056999999999995</c:v>
              </c:pt>
              <c:pt idx="3767">
                <c:v>4.8475999999999999</c:v>
              </c:pt>
              <c:pt idx="3768">
                <c:v>4.8623000000000003</c:v>
              </c:pt>
              <c:pt idx="3769">
                <c:v>4.8400999999999996</c:v>
              </c:pt>
              <c:pt idx="3770">
                <c:v>4.8705999999999996</c:v>
              </c:pt>
              <c:pt idx="3771">
                <c:v>4.8400999999999996</c:v>
              </c:pt>
              <c:pt idx="3772">
                <c:v>4.8600000000000003</c:v>
              </c:pt>
              <c:pt idx="3773">
                <c:v>4.8600000000000003</c:v>
              </c:pt>
              <c:pt idx="3774">
                <c:v>4.8181000000000003</c:v>
              </c:pt>
              <c:pt idx="3775">
                <c:v>4.7744999999999997</c:v>
              </c:pt>
              <c:pt idx="3776">
                <c:v>4.7374999999999998</c:v>
              </c:pt>
              <c:pt idx="3777">
                <c:v>4.7333999999999996</c:v>
              </c:pt>
              <c:pt idx="3778">
                <c:v>4.7385000000000002</c:v>
              </c:pt>
              <c:pt idx="3779">
                <c:v>4.7079000000000004</c:v>
              </c:pt>
              <c:pt idx="3780">
                <c:v>4.7630999999999997</c:v>
              </c:pt>
              <c:pt idx="3781">
                <c:v>4.7847</c:v>
              </c:pt>
              <c:pt idx="3782">
                <c:v>4.8095999999999997</c:v>
              </c:pt>
              <c:pt idx="3783">
                <c:v>4.8094999999999999</c:v>
              </c:pt>
              <c:pt idx="3784">
                <c:v>4.8064</c:v>
              </c:pt>
              <c:pt idx="3785">
                <c:v>4.7763</c:v>
              </c:pt>
              <c:pt idx="3786">
                <c:v>4.7312000000000003</c:v>
              </c:pt>
              <c:pt idx="3787">
                <c:v>4.7577999999999996</c:v>
              </c:pt>
              <c:pt idx="3788">
                <c:v>4.7577999999999996</c:v>
              </c:pt>
              <c:pt idx="3789">
                <c:v>4.6875</c:v>
              </c:pt>
              <c:pt idx="3790">
                <c:v>4.7279999999999998</c:v>
              </c:pt>
              <c:pt idx="3791">
                <c:v>4.7188999999999997</c:v>
              </c:pt>
              <c:pt idx="3792">
                <c:v>4.7057000000000002</c:v>
              </c:pt>
              <c:pt idx="3793">
                <c:v>4.7138</c:v>
              </c:pt>
              <c:pt idx="3794">
                <c:v>4.7137000000000002</c:v>
              </c:pt>
              <c:pt idx="3795">
                <c:v>4.6965000000000003</c:v>
              </c:pt>
              <c:pt idx="3796">
                <c:v>4.6063999999999998</c:v>
              </c:pt>
              <c:pt idx="3797">
                <c:v>4.6242000000000001</c:v>
              </c:pt>
              <c:pt idx="3798">
                <c:v>4.6532</c:v>
              </c:pt>
              <c:pt idx="3799">
                <c:v>4.6024000000000003</c:v>
              </c:pt>
              <c:pt idx="3800">
                <c:v>4.5994000000000002</c:v>
              </c:pt>
              <c:pt idx="3801">
                <c:v>4.5727000000000002</c:v>
              </c:pt>
              <c:pt idx="3802">
                <c:v>4.5404</c:v>
              </c:pt>
              <c:pt idx="3803">
                <c:v>4.5463000000000005</c:v>
              </c:pt>
              <c:pt idx="3804">
                <c:v>4.5618999999999996</c:v>
              </c:pt>
              <c:pt idx="3805">
                <c:v>4.6142000000000003</c:v>
              </c:pt>
              <c:pt idx="3806">
                <c:v>4.5914000000000001</c:v>
              </c:pt>
              <c:pt idx="3807">
                <c:v>4.6112000000000002</c:v>
              </c:pt>
              <c:pt idx="3808">
                <c:v>4.6311</c:v>
              </c:pt>
              <c:pt idx="3809">
                <c:v>4.6459999999999999</c:v>
              </c:pt>
              <c:pt idx="3810">
                <c:v>4.6459999999999999</c:v>
              </c:pt>
              <c:pt idx="3811">
                <c:v>4.657</c:v>
              </c:pt>
              <c:pt idx="3812">
                <c:v>4.6791</c:v>
              </c:pt>
              <c:pt idx="3813">
                <c:v>4.6881000000000004</c:v>
              </c:pt>
              <c:pt idx="3814">
                <c:v>4.7419000000000002</c:v>
              </c:pt>
              <c:pt idx="3815">
                <c:v>4.7001999999999997</c:v>
              </c:pt>
              <c:pt idx="3816">
                <c:v>4.6559999999999997</c:v>
              </c:pt>
              <c:pt idx="3817">
                <c:v>4.7053000000000003</c:v>
              </c:pt>
              <c:pt idx="3818">
                <c:v>4.6972000000000005</c:v>
              </c:pt>
              <c:pt idx="3819">
                <c:v>4.7295999999999996</c:v>
              </c:pt>
              <c:pt idx="3820">
                <c:v>4.7275999999999998</c:v>
              </c:pt>
              <c:pt idx="3821">
                <c:v>4.7550999999999997</c:v>
              </c:pt>
              <c:pt idx="3822">
                <c:v>4.7839</c:v>
              </c:pt>
              <c:pt idx="3823">
                <c:v>4.8086000000000002</c:v>
              </c:pt>
              <c:pt idx="3824">
                <c:v>4.7153</c:v>
              </c:pt>
              <c:pt idx="3825">
                <c:v>4.6840000000000002</c:v>
              </c:pt>
              <c:pt idx="3826">
                <c:v>4.7153</c:v>
              </c:pt>
              <c:pt idx="3827">
                <c:v>4.7827000000000002</c:v>
              </c:pt>
              <c:pt idx="3828">
                <c:v>4.7930000000000001</c:v>
              </c:pt>
              <c:pt idx="3829">
                <c:v>4.8365999999999998</c:v>
              </c:pt>
              <c:pt idx="3830">
                <c:v>4.8815999999999997</c:v>
              </c:pt>
              <c:pt idx="3831">
                <c:v>4.9409999999999998</c:v>
              </c:pt>
              <c:pt idx="3832">
                <c:v>4.9569999999999999</c:v>
              </c:pt>
              <c:pt idx="3833">
                <c:v>4.9080000000000004</c:v>
              </c:pt>
              <c:pt idx="3834">
                <c:v>4.9100999999999999</c:v>
              </c:pt>
              <c:pt idx="3835">
                <c:v>4.8836000000000004</c:v>
              </c:pt>
              <c:pt idx="3836">
                <c:v>4.8983999999999996</c:v>
              </c:pt>
              <c:pt idx="3837">
                <c:v>4.9078999999999997</c:v>
              </c:pt>
              <c:pt idx="3838">
                <c:v>4.9333999999999998</c:v>
              </c:pt>
              <c:pt idx="3839">
                <c:v>4.9056999999999995</c:v>
              </c:pt>
              <c:pt idx="3840">
                <c:v>4.9056999999999995</c:v>
              </c:pt>
              <c:pt idx="3841">
                <c:v>4.8834999999999997</c:v>
              </c:pt>
              <c:pt idx="3842">
                <c:v>4.8342999999999998</c:v>
              </c:pt>
              <c:pt idx="3843">
                <c:v>4.8342999999999998</c:v>
              </c:pt>
              <c:pt idx="3844">
                <c:v>4.7588999999999997</c:v>
              </c:pt>
              <c:pt idx="3845">
                <c:v>4.7202000000000002</c:v>
              </c:pt>
              <c:pt idx="3846">
                <c:v>4.7538</c:v>
              </c:pt>
              <c:pt idx="3847">
                <c:v>4.7476000000000003</c:v>
              </c:pt>
              <c:pt idx="3848">
                <c:v>4.7618999999999998</c:v>
              </c:pt>
              <c:pt idx="3849">
                <c:v>4.7548000000000004</c:v>
              </c:pt>
              <c:pt idx="3850">
                <c:v>4.7374000000000001</c:v>
              </c:pt>
              <c:pt idx="3851">
                <c:v>4.7141000000000002</c:v>
              </c:pt>
              <c:pt idx="3852">
                <c:v>4.6878000000000002</c:v>
              </c:pt>
              <c:pt idx="3853">
                <c:v>4.7343000000000002</c:v>
              </c:pt>
              <c:pt idx="3854">
                <c:v>4.7721</c:v>
              </c:pt>
              <c:pt idx="3855">
                <c:v>4.8476999999999997</c:v>
              </c:pt>
              <c:pt idx="3856">
                <c:v>4.8581000000000003</c:v>
              </c:pt>
              <c:pt idx="3857">
                <c:v>4.9234</c:v>
              </c:pt>
              <c:pt idx="3858">
                <c:v>4.9096000000000002</c:v>
              </c:pt>
              <c:pt idx="3859">
                <c:v>4.9160000000000004</c:v>
              </c:pt>
              <c:pt idx="3860">
                <c:v>4.8926999999999996</c:v>
              </c:pt>
              <c:pt idx="3861">
                <c:v>4.9032</c:v>
              </c:pt>
              <c:pt idx="3862">
                <c:v>4.9404000000000003</c:v>
              </c:pt>
              <c:pt idx="3863">
                <c:v>4.9180000000000001</c:v>
              </c:pt>
              <c:pt idx="3864">
                <c:v>4.9338999999999995</c:v>
              </c:pt>
              <c:pt idx="3865">
                <c:v>4.9488000000000003</c:v>
              </c:pt>
              <c:pt idx="3866">
                <c:v>4.9297000000000004</c:v>
              </c:pt>
              <c:pt idx="3867">
                <c:v>4.8715999999999999</c:v>
              </c:pt>
              <c:pt idx="3868">
                <c:v>4.8715999999999999</c:v>
              </c:pt>
              <c:pt idx="3869">
                <c:v>4.8768000000000002</c:v>
              </c:pt>
              <c:pt idx="3870">
                <c:v>4.9042000000000003</c:v>
              </c:pt>
              <c:pt idx="3871">
                <c:v>4.9231999999999996</c:v>
              </c:pt>
              <c:pt idx="3872">
                <c:v>4.9295999999999998</c:v>
              </c:pt>
              <c:pt idx="3873">
                <c:v>4.9242999999999997</c:v>
              </c:pt>
              <c:pt idx="3874">
                <c:v>4.9379999999999997</c:v>
              </c:pt>
              <c:pt idx="3875">
                <c:v>4.9455</c:v>
              </c:pt>
              <c:pt idx="3876">
                <c:v>4.9432999999999998</c:v>
              </c:pt>
              <c:pt idx="3877">
                <c:v>4.9572000000000003</c:v>
              </c:pt>
              <c:pt idx="3878">
                <c:v>4.9786000000000001</c:v>
              </c:pt>
              <c:pt idx="3879">
                <c:v>4.9980000000000002</c:v>
              </c:pt>
              <c:pt idx="3880">
                <c:v>4.9915000000000003</c:v>
              </c:pt>
              <c:pt idx="3881">
                <c:v>5.0479000000000003</c:v>
              </c:pt>
              <c:pt idx="3882">
                <c:v>5.1127000000000002</c:v>
              </c:pt>
              <c:pt idx="3883">
                <c:v>5.0938999999999997</c:v>
              </c:pt>
              <c:pt idx="3884">
                <c:v>5.0728999999999997</c:v>
              </c:pt>
              <c:pt idx="3885">
                <c:v>5.0488</c:v>
              </c:pt>
              <c:pt idx="3886">
                <c:v>5.0194000000000001</c:v>
              </c:pt>
              <c:pt idx="3887">
                <c:v>5.0010000000000003</c:v>
              </c:pt>
              <c:pt idx="3888">
                <c:v>4.9879999999999995</c:v>
              </c:pt>
              <c:pt idx="3889">
                <c:v>5.0442</c:v>
              </c:pt>
              <c:pt idx="3890">
                <c:v>5.0529000000000002</c:v>
              </c:pt>
              <c:pt idx="3891">
                <c:v>5.0605000000000002</c:v>
              </c:pt>
              <c:pt idx="3892">
                <c:v>5.0648999999999997</c:v>
              </c:pt>
              <c:pt idx="3893">
                <c:v>5.0702999999999996</c:v>
              </c:pt>
              <c:pt idx="3894">
                <c:v>5.1043000000000003</c:v>
              </c:pt>
              <c:pt idx="3895">
                <c:v>5.0942999999999996</c:v>
              </c:pt>
              <c:pt idx="3896">
                <c:v>5.1219000000000001</c:v>
              </c:pt>
              <c:pt idx="3897">
                <c:v>5.1020000000000003</c:v>
              </c:pt>
              <c:pt idx="3898">
                <c:v>5.0930999999999997</c:v>
              </c:pt>
              <c:pt idx="3899">
                <c:v>5.0819999999999999</c:v>
              </c:pt>
              <c:pt idx="3900">
                <c:v>5.0984999999999996</c:v>
              </c:pt>
              <c:pt idx="3901">
                <c:v>5.1650999999999998</c:v>
              </c:pt>
              <c:pt idx="3902">
                <c:v>5.0983999999999998</c:v>
              </c:pt>
              <c:pt idx="3903">
                <c:v>5.1150000000000002</c:v>
              </c:pt>
              <c:pt idx="3904">
                <c:v>5.1127000000000002</c:v>
              </c:pt>
              <c:pt idx="3905">
                <c:v>5.1370000000000005</c:v>
              </c:pt>
              <c:pt idx="3906">
                <c:v>5.1459000000000001</c:v>
              </c:pt>
              <c:pt idx="3907">
                <c:v>5.1704999999999997</c:v>
              </c:pt>
              <c:pt idx="3908">
                <c:v>5.1738</c:v>
              </c:pt>
              <c:pt idx="3909">
                <c:v>5.2222</c:v>
              </c:pt>
              <c:pt idx="3910">
                <c:v>5.2666000000000004</c:v>
              </c:pt>
              <c:pt idx="3911">
                <c:v>5.1995000000000005</c:v>
              </c:pt>
              <c:pt idx="3912">
                <c:v>5.1995000000000005</c:v>
              </c:pt>
              <c:pt idx="3913">
                <c:v>5.1859000000000002</c:v>
              </c:pt>
              <c:pt idx="3914">
                <c:v>5.2469000000000001</c:v>
              </c:pt>
              <c:pt idx="3915">
                <c:v>5.2812000000000001</c:v>
              </c:pt>
              <c:pt idx="3916">
                <c:v>5.2320000000000002</c:v>
              </c:pt>
              <c:pt idx="3917">
                <c:v>5.2718999999999996</c:v>
              </c:pt>
              <c:pt idx="3918">
                <c:v>5.2535999999999996</c:v>
              </c:pt>
              <c:pt idx="3919">
                <c:v>5.2431999999999999</c:v>
              </c:pt>
              <c:pt idx="3920">
                <c:v>5.1921999999999997</c:v>
              </c:pt>
              <c:pt idx="3921">
                <c:v>5.1910999999999996</c:v>
              </c:pt>
              <c:pt idx="3922">
                <c:v>5.1741999999999999</c:v>
              </c:pt>
              <c:pt idx="3923">
                <c:v>5.1685999999999996</c:v>
              </c:pt>
              <c:pt idx="3924">
                <c:v>5.1360999999999999</c:v>
              </c:pt>
              <c:pt idx="3925">
                <c:v>5.0918999999999999</c:v>
              </c:pt>
              <c:pt idx="3926">
                <c:v>5.0145</c:v>
              </c:pt>
              <c:pt idx="3927">
                <c:v>5.0231000000000003</c:v>
              </c:pt>
              <c:pt idx="3928">
                <c:v>5.0198999999999998</c:v>
              </c:pt>
              <c:pt idx="3929">
                <c:v>5.0632000000000001</c:v>
              </c:pt>
              <c:pt idx="3930">
                <c:v>5.0872999999999999</c:v>
              </c:pt>
              <c:pt idx="3931">
                <c:v>5.0762999999999998</c:v>
              </c:pt>
              <c:pt idx="3932">
                <c:v>5.1059999999999999</c:v>
              </c:pt>
              <c:pt idx="3933">
                <c:v>5.0949</c:v>
              </c:pt>
              <c:pt idx="3934">
                <c:v>5.1927000000000003</c:v>
              </c:pt>
              <c:pt idx="3935">
                <c:v>5.2277000000000005</c:v>
              </c:pt>
              <c:pt idx="3936">
                <c:v>5.1837</c:v>
              </c:pt>
              <c:pt idx="3937">
                <c:v>5.1544999999999996</c:v>
              </c:pt>
              <c:pt idx="3938">
                <c:v>5.1544999999999996</c:v>
              </c:pt>
              <c:pt idx="3939">
                <c:v>5.1688999999999998</c:v>
              </c:pt>
              <c:pt idx="3940">
                <c:v>5.1333000000000002</c:v>
              </c:pt>
              <c:pt idx="3941">
                <c:v>5.1154999999999999</c:v>
              </c:pt>
              <c:pt idx="3942">
                <c:v>5.1310000000000002</c:v>
              </c:pt>
              <c:pt idx="3943">
                <c:v>5.1375999999999999</c:v>
              </c:pt>
              <c:pt idx="3944">
                <c:v>5.1654</c:v>
              </c:pt>
              <c:pt idx="3945">
                <c:v>5.2659000000000002</c:v>
              </c:pt>
              <c:pt idx="3946">
                <c:v>5.2091000000000003</c:v>
              </c:pt>
              <c:pt idx="3947">
                <c:v>5.2716000000000003</c:v>
              </c:pt>
              <c:pt idx="3948">
                <c:v>5.3106</c:v>
              </c:pt>
              <c:pt idx="3949">
                <c:v>5.2304000000000004</c:v>
              </c:pt>
              <c:pt idx="3950">
                <c:v>5.1920000000000002</c:v>
              </c:pt>
              <c:pt idx="3951">
                <c:v>5.1975999999999996</c:v>
              </c:pt>
              <c:pt idx="3952">
                <c:v>5.1818999999999997</c:v>
              </c:pt>
              <c:pt idx="3953">
                <c:v>5.1875</c:v>
              </c:pt>
              <c:pt idx="3954">
                <c:v>5.2382</c:v>
              </c:pt>
              <c:pt idx="3955">
                <c:v>5.2336</c:v>
              </c:pt>
              <c:pt idx="3956">
                <c:v>5.2076000000000002</c:v>
              </c:pt>
              <c:pt idx="3957">
                <c:v>5.2267999999999999</c:v>
              </c:pt>
              <c:pt idx="3958">
                <c:v>5.1615000000000002</c:v>
              </c:pt>
              <c:pt idx="3959">
                <c:v>5.1703999999999999</c:v>
              </c:pt>
              <c:pt idx="3960">
                <c:v>5.1826999999999996</c:v>
              </c:pt>
              <c:pt idx="3961">
                <c:v>5.1547000000000001</c:v>
              </c:pt>
              <c:pt idx="3962">
                <c:v>5.0578000000000003</c:v>
              </c:pt>
              <c:pt idx="3963">
                <c:v>5.0928000000000004</c:v>
              </c:pt>
              <c:pt idx="3964">
                <c:v>5.1379000000000001</c:v>
              </c:pt>
              <c:pt idx="3965">
                <c:v>5.1201999999999996</c:v>
              </c:pt>
              <c:pt idx="3966">
                <c:v>5.0762</c:v>
              </c:pt>
              <c:pt idx="3967">
                <c:v>5.0795000000000003</c:v>
              </c:pt>
              <c:pt idx="3968">
                <c:v>5.1124000000000001</c:v>
              </c:pt>
              <c:pt idx="3969">
                <c:v>5.1124000000000001</c:v>
              </c:pt>
              <c:pt idx="3970">
                <c:v>5.0575000000000001</c:v>
              </c:pt>
              <c:pt idx="3971">
                <c:v>4.9958999999999998</c:v>
              </c:pt>
              <c:pt idx="3972">
                <c:v>5.0250000000000004</c:v>
              </c:pt>
              <c:pt idx="3973">
                <c:v>5.0552999999999999</c:v>
              </c:pt>
              <c:pt idx="3974">
                <c:v>4.9733999999999998</c:v>
              </c:pt>
              <c:pt idx="3975">
                <c:v>4.9024000000000001</c:v>
              </c:pt>
              <c:pt idx="3976">
                <c:v>4.9086999999999996</c:v>
              </c:pt>
              <c:pt idx="3977">
                <c:v>4.8940000000000001</c:v>
              </c:pt>
              <c:pt idx="3978">
                <c:v>4.8898000000000001</c:v>
              </c:pt>
              <c:pt idx="3979">
                <c:v>4.8959999999999999</c:v>
              </c:pt>
              <c:pt idx="3980">
                <c:v>4.8398000000000003</c:v>
              </c:pt>
              <c:pt idx="3981">
                <c:v>4.7954999999999997</c:v>
              </c:pt>
              <c:pt idx="3982">
                <c:v>4.7274000000000003</c:v>
              </c:pt>
              <c:pt idx="3983">
                <c:v>4.6893000000000002</c:v>
              </c:pt>
              <c:pt idx="3984">
                <c:v>4.7537000000000003</c:v>
              </c:pt>
              <c:pt idx="3985">
                <c:v>4.7224000000000004</c:v>
              </c:pt>
              <c:pt idx="3986">
                <c:v>4.7446000000000002</c:v>
              </c:pt>
              <c:pt idx="3987">
                <c:v>4.6993</c:v>
              </c:pt>
              <c:pt idx="3988">
                <c:v>4.7172999999999998</c:v>
              </c:pt>
              <c:pt idx="3989">
                <c:v>4.6923000000000004</c:v>
              </c:pt>
              <c:pt idx="3990">
                <c:v>4.7496</c:v>
              </c:pt>
              <c:pt idx="3991">
                <c:v>4.6993</c:v>
              </c:pt>
              <c:pt idx="3992">
                <c:v>4.7597000000000005</c:v>
              </c:pt>
              <c:pt idx="3993">
                <c:v>4.7476000000000003</c:v>
              </c:pt>
              <c:pt idx="3994">
                <c:v>4.7172999999999998</c:v>
              </c:pt>
              <c:pt idx="3995">
                <c:v>4.7153</c:v>
              </c:pt>
              <c:pt idx="3996">
                <c:v>4.7092999999999998</c:v>
              </c:pt>
              <c:pt idx="3997">
                <c:v>4.7354000000000003</c:v>
              </c:pt>
              <c:pt idx="3998">
                <c:v>4.6593999999999998</c:v>
              </c:pt>
              <c:pt idx="3999">
                <c:v>4.6111000000000004</c:v>
              </c:pt>
              <c:pt idx="4000">
                <c:v>4.5585000000000004</c:v>
              </c:pt>
              <c:pt idx="4001">
                <c:v>4.5075000000000003</c:v>
              </c:pt>
              <c:pt idx="4002">
                <c:v>4.5498000000000003</c:v>
              </c:pt>
              <c:pt idx="4003">
                <c:v>4.5258000000000003</c:v>
              </c:pt>
              <c:pt idx="4004">
                <c:v>4.5008999999999997</c:v>
              </c:pt>
              <c:pt idx="4005">
                <c:v>4.4798999999999998</c:v>
              </c:pt>
              <c:pt idx="4006">
                <c:v>4.5305999999999997</c:v>
              </c:pt>
              <c:pt idx="4007">
                <c:v>4.5057</c:v>
              </c:pt>
              <c:pt idx="4008">
                <c:v>4.5057</c:v>
              </c:pt>
              <c:pt idx="4009">
                <c:v>4.5654000000000003</c:v>
              </c:pt>
              <c:pt idx="4010">
                <c:v>4.5722000000000005</c:v>
              </c:pt>
              <c:pt idx="4011">
                <c:v>4.5887000000000002</c:v>
              </c:pt>
              <c:pt idx="4012">
                <c:v>4.5556999999999999</c:v>
              </c:pt>
              <c:pt idx="4013">
                <c:v>4.5518000000000001</c:v>
              </c:pt>
              <c:pt idx="4014">
                <c:v>4.6508000000000003</c:v>
              </c:pt>
              <c:pt idx="4015">
                <c:v>4.6745999999999999</c:v>
              </c:pt>
              <c:pt idx="4016">
                <c:v>4.6538000000000004</c:v>
              </c:pt>
              <c:pt idx="4017">
                <c:v>4.6222000000000003</c:v>
              </c:pt>
              <c:pt idx="4018">
                <c:v>4.6242000000000001</c:v>
              </c:pt>
              <c:pt idx="4019">
                <c:v>4.6947000000000001</c:v>
              </c:pt>
              <c:pt idx="4020">
                <c:v>4.7058</c:v>
              </c:pt>
              <c:pt idx="4021">
                <c:v>4.6768000000000001</c:v>
              </c:pt>
              <c:pt idx="4022">
                <c:v>4.7018000000000004</c:v>
              </c:pt>
              <c:pt idx="4023">
                <c:v>4.6917999999999997</c:v>
              </c:pt>
              <c:pt idx="4024">
                <c:v>4.6939000000000002</c:v>
              </c:pt>
              <c:pt idx="4025">
                <c:v>4.6551999999999998</c:v>
              </c:pt>
              <c:pt idx="4026">
                <c:v>4.5716999999999999</c:v>
              </c:pt>
              <c:pt idx="4027">
                <c:v>4.5301</c:v>
              </c:pt>
              <c:pt idx="4028">
                <c:v>4.5213999999999999</c:v>
              </c:pt>
              <c:pt idx="4029">
                <c:v>4.5466999999999995</c:v>
              </c:pt>
              <c:pt idx="4030">
                <c:v>4.5110000000000001</c:v>
              </c:pt>
              <c:pt idx="4031">
                <c:v>4.5023999999999997</c:v>
              </c:pt>
              <c:pt idx="4032">
                <c:v>4.5283999999999995</c:v>
              </c:pt>
              <c:pt idx="4033">
                <c:v>4.5283999999999995</c:v>
              </c:pt>
              <c:pt idx="4034">
                <c:v>4.5838999999999999</c:v>
              </c:pt>
              <c:pt idx="4035">
                <c:v>4.6318999999999999</c:v>
              </c:pt>
              <c:pt idx="4036">
                <c:v>4.6113</c:v>
              </c:pt>
              <c:pt idx="4037">
                <c:v>4.5509000000000004</c:v>
              </c:pt>
              <c:pt idx="4038">
                <c:v>4.5606999999999998</c:v>
              </c:pt>
              <c:pt idx="4039">
                <c:v>4.5453000000000001</c:v>
              </c:pt>
              <c:pt idx="4040">
                <c:v>4.5366</c:v>
              </c:pt>
              <c:pt idx="4041">
                <c:v>4.5463000000000005</c:v>
              </c:pt>
              <c:pt idx="4042">
                <c:v>4.5347</c:v>
              </c:pt>
              <c:pt idx="4043">
                <c:v>4.5347999999999997</c:v>
              </c:pt>
              <c:pt idx="4044">
                <c:v>4.5128000000000004</c:v>
              </c:pt>
              <c:pt idx="4045">
                <c:v>4.5311000000000003</c:v>
              </c:pt>
              <c:pt idx="4046">
                <c:v>4.5042</c:v>
              </c:pt>
              <c:pt idx="4047">
                <c:v>4.5446999999999997</c:v>
              </c:pt>
              <c:pt idx="4048">
                <c:v>4.6060999999999996</c:v>
              </c:pt>
              <c:pt idx="4049">
                <c:v>4.6751000000000005</c:v>
              </c:pt>
              <c:pt idx="4050">
                <c:v>4.6533999999999995</c:v>
              </c:pt>
              <c:pt idx="4051">
                <c:v>4.6386000000000003</c:v>
              </c:pt>
              <c:pt idx="4052">
                <c:v>4.6425999999999998</c:v>
              </c:pt>
              <c:pt idx="4053">
                <c:v>4.6722999999999999</c:v>
              </c:pt>
              <c:pt idx="4054">
                <c:v>4.6615000000000002</c:v>
              </c:pt>
              <c:pt idx="4055">
                <c:v>4.7241999999999997</c:v>
              </c:pt>
              <c:pt idx="4056">
                <c:v>4.7453000000000003</c:v>
              </c:pt>
              <c:pt idx="4057">
                <c:v>4.7272999999999996</c:v>
              </c:pt>
              <c:pt idx="4058">
                <c:v>4.6676000000000002</c:v>
              </c:pt>
              <c:pt idx="4059">
                <c:v>4.7134</c:v>
              </c:pt>
              <c:pt idx="4060">
                <c:v>4.6776</c:v>
              </c:pt>
              <c:pt idx="4061">
                <c:v>4.7606000000000002</c:v>
              </c:pt>
              <c:pt idx="4062">
                <c:v>4.7134999999999998</c:v>
              </c:pt>
              <c:pt idx="4063">
                <c:v>4.7145999999999999</c:v>
              </c:pt>
              <c:pt idx="4064">
                <c:v>4.6927000000000003</c:v>
              </c:pt>
              <c:pt idx="4065">
                <c:v>4.6908000000000003</c:v>
              </c:pt>
              <c:pt idx="4066">
                <c:v>4.6188000000000002</c:v>
              </c:pt>
              <c:pt idx="4067">
                <c:v>4.6581000000000001</c:v>
              </c:pt>
              <c:pt idx="4068">
                <c:v>4.6997999999999998</c:v>
              </c:pt>
              <c:pt idx="4069">
                <c:v>4.7008999999999999</c:v>
              </c:pt>
              <c:pt idx="4070">
                <c:v>4.6543999999999999</c:v>
              </c:pt>
              <c:pt idx="4071">
                <c:v>4.6593999999999998</c:v>
              </c:pt>
              <c:pt idx="4072">
                <c:v>4.6830999999999996</c:v>
              </c:pt>
              <c:pt idx="4073">
                <c:v>4.6486999999999998</c:v>
              </c:pt>
              <c:pt idx="4074">
                <c:v>4.6635</c:v>
              </c:pt>
              <c:pt idx="4075">
                <c:v>4.7481999999999998</c:v>
              </c:pt>
              <c:pt idx="4076">
                <c:v>4.7956000000000003</c:v>
              </c:pt>
              <c:pt idx="4077">
                <c:v>4.7412000000000001</c:v>
              </c:pt>
              <c:pt idx="4078">
                <c:v>4.7371999999999996</c:v>
              </c:pt>
              <c:pt idx="4079">
                <c:v>4.8375000000000004</c:v>
              </c:pt>
              <c:pt idx="4080">
                <c:v>4.7584999999999997</c:v>
              </c:pt>
              <c:pt idx="4081">
                <c:v>4.8151999999999999</c:v>
              </c:pt>
              <c:pt idx="4082">
                <c:v>4.8571</c:v>
              </c:pt>
              <c:pt idx="4083">
                <c:v>4.8437999999999999</c:v>
              </c:pt>
              <c:pt idx="4084">
                <c:v>4.7991000000000001</c:v>
              </c:pt>
              <c:pt idx="4085">
                <c:v>4.7587000000000002</c:v>
              </c:pt>
              <c:pt idx="4086">
                <c:v>4.7537000000000003</c:v>
              </c:pt>
              <c:pt idx="4087">
                <c:v>4.7719000000000005</c:v>
              </c:pt>
              <c:pt idx="4088">
                <c:v>4.7659000000000002</c:v>
              </c:pt>
              <c:pt idx="4089">
                <c:v>4.7931999999999997</c:v>
              </c:pt>
              <c:pt idx="4090">
                <c:v>4.7348999999999997</c:v>
              </c:pt>
              <c:pt idx="4091">
                <c:v>4.6614000000000004</c:v>
              </c:pt>
              <c:pt idx="4092">
                <c:v>4.6017000000000001</c:v>
              </c:pt>
              <c:pt idx="4093">
                <c:v>4.6616</c:v>
              </c:pt>
              <c:pt idx="4094">
                <c:v>4.6893000000000002</c:v>
              </c:pt>
              <c:pt idx="4095">
                <c:v>4.6932999999999998</c:v>
              </c:pt>
              <c:pt idx="4096">
                <c:v>4.7141999999999999</c:v>
              </c:pt>
              <c:pt idx="4097">
                <c:v>4.7023000000000001</c:v>
              </c:pt>
              <c:pt idx="4098">
                <c:v>4.6914999999999996</c:v>
              </c:pt>
              <c:pt idx="4099">
                <c:v>4.6599000000000004</c:v>
              </c:pt>
              <c:pt idx="4100">
                <c:v>4.5972999999999997</c:v>
              </c:pt>
              <c:pt idx="4101">
                <c:v>4.5673000000000004</c:v>
              </c:pt>
              <c:pt idx="4102">
                <c:v>4.5644999999999998</c:v>
              </c:pt>
              <c:pt idx="4103">
                <c:v>4.6121999999999996</c:v>
              </c:pt>
              <c:pt idx="4104">
                <c:v>4.5647000000000002</c:v>
              </c:pt>
              <c:pt idx="4105">
                <c:v>4.6006</c:v>
              </c:pt>
              <c:pt idx="4106">
                <c:v>4.6211000000000002</c:v>
              </c:pt>
              <c:pt idx="4107">
                <c:v>4.5667999999999997</c:v>
              </c:pt>
              <c:pt idx="4108">
                <c:v>4.5448000000000004</c:v>
              </c:pt>
              <c:pt idx="4109">
                <c:v>4.5026999999999999</c:v>
              </c:pt>
              <c:pt idx="4110">
                <c:v>4.5381</c:v>
              </c:pt>
              <c:pt idx="4111">
                <c:v>4.5593000000000004</c:v>
              </c:pt>
              <c:pt idx="4112">
                <c:v>4.5190999999999999</c:v>
              </c:pt>
              <c:pt idx="4113">
                <c:v>4.4622000000000002</c:v>
              </c:pt>
              <c:pt idx="4114">
                <c:v>4.4565999999999999</c:v>
              </c:pt>
              <c:pt idx="4115">
                <c:v>4.5240999999999998</c:v>
              </c:pt>
              <c:pt idx="4116">
                <c:v>4.5461999999999998</c:v>
              </c:pt>
              <c:pt idx="4117">
                <c:v>4.5646000000000004</c:v>
              </c:pt>
              <c:pt idx="4118">
                <c:v>4.5148000000000001</c:v>
              </c:pt>
              <c:pt idx="4119">
                <c:v>4.4485000000000001</c:v>
              </c:pt>
              <c:pt idx="4120">
                <c:v>4.4147999999999996</c:v>
              </c:pt>
              <c:pt idx="4121">
                <c:v>4.4466999999999999</c:v>
              </c:pt>
              <c:pt idx="4122">
                <c:v>4.399</c:v>
              </c:pt>
              <c:pt idx="4123">
                <c:v>4.4318999999999997</c:v>
              </c:pt>
              <c:pt idx="4124">
                <c:v>4.4217000000000004</c:v>
              </c:pt>
              <c:pt idx="4125">
                <c:v>4.3583999999999996</c:v>
              </c:pt>
              <c:pt idx="4126">
                <c:v>4.2968999999999999</c:v>
              </c:pt>
              <c:pt idx="4127">
                <c:v>4.2961</c:v>
              </c:pt>
              <c:pt idx="4128">
                <c:v>4.3101000000000003</c:v>
              </c:pt>
              <c:pt idx="4129">
                <c:v>4.2537000000000003</c:v>
              </c:pt>
              <c:pt idx="4130">
                <c:v>4.3110999999999997</c:v>
              </c:pt>
              <c:pt idx="4131">
                <c:v>4.359</c:v>
              </c:pt>
              <c:pt idx="4132">
                <c:v>4.3719999999999999</c:v>
              </c:pt>
              <c:pt idx="4133">
                <c:v>4.3647999999999998</c:v>
              </c:pt>
              <c:pt idx="4134">
                <c:v>4.3888999999999996</c:v>
              </c:pt>
              <c:pt idx="4135">
                <c:v>4.3982999999999999</c:v>
              </c:pt>
              <c:pt idx="4136">
                <c:v>4.4272999999999998</c:v>
              </c:pt>
              <c:pt idx="4137">
                <c:v>4.4188999999999998</c:v>
              </c:pt>
              <c:pt idx="4138">
                <c:v>4.4181999999999997</c:v>
              </c:pt>
              <c:pt idx="4139">
                <c:v>4.4755000000000003</c:v>
              </c:pt>
              <c:pt idx="4140">
                <c:v>4.4183000000000003</c:v>
              </c:pt>
              <c:pt idx="4141">
                <c:v>4.4804000000000004</c:v>
              </c:pt>
              <c:pt idx="4142">
                <c:v>4.4484000000000004</c:v>
              </c:pt>
              <c:pt idx="4143">
                <c:v>4.5137999999999998</c:v>
              </c:pt>
              <c:pt idx="4144">
                <c:v>4.5770999999999997</c:v>
              </c:pt>
              <c:pt idx="4145">
                <c:v>4.5723000000000003</c:v>
              </c:pt>
              <c:pt idx="4146">
                <c:v>4.5994000000000002</c:v>
              </c:pt>
              <c:pt idx="4147">
                <c:v>4.5819999999999999</c:v>
              </c:pt>
              <c:pt idx="4148">
                <c:v>4.5206999999999997</c:v>
              </c:pt>
              <c:pt idx="4149">
                <c:v>4.4998000000000005</c:v>
              </c:pt>
              <c:pt idx="4150">
                <c:v>4.5437000000000003</c:v>
              </c:pt>
              <c:pt idx="4151">
                <c:v>4.5084</c:v>
              </c:pt>
              <c:pt idx="4152">
                <c:v>4.4706000000000001</c:v>
              </c:pt>
              <c:pt idx="4153">
                <c:v>4.3977000000000004</c:v>
              </c:pt>
              <c:pt idx="4154">
                <c:v>4.4688999999999997</c:v>
              </c:pt>
              <c:pt idx="4155">
                <c:v>4.4473000000000003</c:v>
              </c:pt>
              <c:pt idx="4156">
                <c:v>4.4661</c:v>
              </c:pt>
              <c:pt idx="4157">
                <c:v>4.4398999999999997</c:v>
              </c:pt>
              <c:pt idx="4158">
                <c:v>4.5003000000000002</c:v>
              </c:pt>
              <c:pt idx="4159">
                <c:v>4.3933999999999997</c:v>
              </c:pt>
              <c:pt idx="4160">
                <c:v>4.4231999999999996</c:v>
              </c:pt>
              <c:pt idx="4161">
                <c:v>4.4645000000000001</c:v>
              </c:pt>
              <c:pt idx="4162">
                <c:v>4.3963000000000001</c:v>
              </c:pt>
              <c:pt idx="4163">
                <c:v>4.4141000000000004</c:v>
              </c:pt>
              <c:pt idx="4164">
                <c:v>4.3947000000000003</c:v>
              </c:pt>
              <c:pt idx="4165">
                <c:v>4.3853999999999997</c:v>
              </c:pt>
              <c:pt idx="4166">
                <c:v>4.3394000000000004</c:v>
              </c:pt>
              <c:pt idx="4167">
                <c:v>4.3413000000000004</c:v>
              </c:pt>
              <c:pt idx="4168">
                <c:v>4.3186</c:v>
              </c:pt>
              <c:pt idx="4169">
                <c:v>4.3269000000000002</c:v>
              </c:pt>
              <c:pt idx="4170">
                <c:v>4.3616999999999999</c:v>
              </c:pt>
              <c:pt idx="4171">
                <c:v>4.2995999999999999</c:v>
              </c:pt>
              <c:pt idx="4172">
                <c:v>4.2942</c:v>
              </c:pt>
              <c:pt idx="4173">
                <c:v>4.1910999999999996</c:v>
              </c:pt>
              <c:pt idx="4174">
                <c:v>4.26</c:v>
              </c:pt>
              <c:pt idx="4175">
                <c:v>4.2474999999999996</c:v>
              </c:pt>
              <c:pt idx="4176">
                <c:v>4.1912000000000003</c:v>
              </c:pt>
              <c:pt idx="4177">
                <c:v>4.2206999999999999</c:v>
              </c:pt>
              <c:pt idx="4178">
                <c:v>4.2523</c:v>
              </c:pt>
              <c:pt idx="4179">
                <c:v>4.2423999999999999</c:v>
              </c:pt>
              <c:pt idx="4180">
                <c:v>4.3249000000000004</c:v>
              </c:pt>
              <c:pt idx="4181">
                <c:v>4.3874000000000004</c:v>
              </c:pt>
              <c:pt idx="4182">
                <c:v>4.3606999999999996</c:v>
              </c:pt>
              <c:pt idx="4183">
                <c:v>4.3673000000000002</c:v>
              </c:pt>
              <c:pt idx="4184">
                <c:v>4.4016000000000002</c:v>
              </c:pt>
              <c:pt idx="4185">
                <c:v>4.4137000000000004</c:v>
              </c:pt>
              <c:pt idx="4186">
                <c:v>4.3730000000000002</c:v>
              </c:pt>
              <c:pt idx="4187">
                <c:v>4.3243999999999998</c:v>
              </c:pt>
              <c:pt idx="4188">
                <c:v>4.2314999999999996</c:v>
              </c:pt>
              <c:pt idx="4189">
                <c:v>4.22</c:v>
              </c:pt>
              <c:pt idx="4190">
                <c:v>4.1906999999999996</c:v>
              </c:pt>
              <c:pt idx="4191">
                <c:v>4.2434000000000003</c:v>
              </c:pt>
              <c:pt idx="4192">
                <c:v>4.2812000000000001</c:v>
              </c:pt>
              <c:pt idx="4193">
                <c:v>4.24</c:v>
              </c:pt>
              <c:pt idx="4194">
                <c:v>4.2365000000000004</c:v>
              </c:pt>
              <c:pt idx="4195">
                <c:v>4.3205</c:v>
              </c:pt>
              <c:pt idx="4196">
                <c:v>4.4291999999999998</c:v>
              </c:pt>
              <c:pt idx="4197">
                <c:v>4.4292999999999996</c:v>
              </c:pt>
              <c:pt idx="4198">
                <c:v>4.4276</c:v>
              </c:pt>
              <c:pt idx="4199">
                <c:v>4.4322999999999997</c:v>
              </c:pt>
              <c:pt idx="4200">
                <c:v>4.3583999999999996</c:v>
              </c:pt>
              <c:pt idx="4201">
                <c:v>4.3795999999999999</c:v>
              </c:pt>
              <c:pt idx="4202">
                <c:v>4.4381000000000004</c:v>
              </c:pt>
              <c:pt idx="4203">
                <c:v>4.4428999999999998</c:v>
              </c:pt>
              <c:pt idx="4204">
                <c:v>4.4391999999999996</c:v>
              </c:pt>
              <c:pt idx="4205">
                <c:v>4.4729000000000001</c:v>
              </c:pt>
              <c:pt idx="4206">
                <c:v>4.4955999999999996</c:v>
              </c:pt>
              <c:pt idx="4207">
                <c:v>4.4805000000000001</c:v>
              </c:pt>
              <c:pt idx="4208">
                <c:v>4.5145999999999997</c:v>
              </c:pt>
              <c:pt idx="4209">
                <c:v>4.5450999999999997</c:v>
              </c:pt>
              <c:pt idx="4210">
                <c:v>4.5679999999999996</c:v>
              </c:pt>
              <c:pt idx="4211">
                <c:v>4.6238999999999999</c:v>
              </c:pt>
              <c:pt idx="4212">
                <c:v>4.6277999999999997</c:v>
              </c:pt>
              <c:pt idx="4213">
                <c:v>4.5769000000000002</c:v>
              </c:pt>
              <c:pt idx="4214">
                <c:v>4.5903</c:v>
              </c:pt>
              <c:pt idx="4215">
                <c:v>4.4820000000000002</c:v>
              </c:pt>
              <c:pt idx="4216">
                <c:v>4.5132000000000003</c:v>
              </c:pt>
              <c:pt idx="4217">
                <c:v>4.5133000000000001</c:v>
              </c:pt>
              <c:pt idx="4218">
                <c:v>4.4851000000000001</c:v>
              </c:pt>
              <c:pt idx="4219">
                <c:v>4.5476000000000001</c:v>
              </c:pt>
              <c:pt idx="4220">
                <c:v>4.5715000000000003</c:v>
              </c:pt>
              <c:pt idx="4221">
                <c:v>4.5533999999999999</c:v>
              </c:pt>
              <c:pt idx="4222">
                <c:v>4.5792999999999999</c:v>
              </c:pt>
              <c:pt idx="4223">
                <c:v>4.6363000000000003</c:v>
              </c:pt>
              <c:pt idx="4224">
                <c:v>4.5479000000000003</c:v>
              </c:pt>
              <c:pt idx="4225">
                <c:v>4.5423</c:v>
              </c:pt>
              <c:pt idx="4226">
                <c:v>4.6093000000000002</c:v>
              </c:pt>
              <c:pt idx="4227">
                <c:v>4.6083999999999996</c:v>
              </c:pt>
              <c:pt idx="4228">
                <c:v>4.6803999999999997</c:v>
              </c:pt>
              <c:pt idx="4229">
                <c:v>4.6814</c:v>
              </c:pt>
              <c:pt idx="4230">
                <c:v>4.6580000000000004</c:v>
              </c:pt>
              <c:pt idx="4231">
                <c:v>4.7237</c:v>
              </c:pt>
              <c:pt idx="4232">
                <c:v>4.7683</c:v>
              </c:pt>
              <c:pt idx="4233">
                <c:v>4.7943999999999996</c:v>
              </c:pt>
              <c:pt idx="4234">
                <c:v>4.7336999999999998</c:v>
              </c:pt>
              <c:pt idx="4235">
                <c:v>4.7515999999999998</c:v>
              </c:pt>
              <c:pt idx="4236">
                <c:v>4.7347999999999999</c:v>
              </c:pt>
              <c:pt idx="4237">
                <c:v>4.7210000000000001</c:v>
              </c:pt>
              <c:pt idx="4238">
                <c:v>4.7548000000000004</c:v>
              </c:pt>
              <c:pt idx="4239">
                <c:v>4.7976000000000001</c:v>
              </c:pt>
              <c:pt idx="4240">
                <c:v>4.8408999999999995</c:v>
              </c:pt>
              <c:pt idx="4241">
                <c:v>4.8886000000000003</c:v>
              </c:pt>
              <c:pt idx="4242">
                <c:v>4.8440000000000003</c:v>
              </c:pt>
              <c:pt idx="4243">
                <c:v>4.8440000000000003</c:v>
              </c:pt>
              <c:pt idx="4244">
                <c:v>4.8502000000000001</c:v>
              </c:pt>
              <c:pt idx="4245">
                <c:v>4.9051</c:v>
              </c:pt>
              <c:pt idx="4246">
                <c:v>4.8350999999999997</c:v>
              </c:pt>
              <c:pt idx="4247">
                <c:v>4.8100000000000005</c:v>
              </c:pt>
              <c:pt idx="4248">
                <c:v>4.7661999999999995</c:v>
              </c:pt>
              <c:pt idx="4249">
                <c:v>4.7941000000000003</c:v>
              </c:pt>
              <c:pt idx="4250">
                <c:v>4.8253000000000004</c:v>
              </c:pt>
              <c:pt idx="4251">
                <c:v>4.7793000000000001</c:v>
              </c:pt>
              <c:pt idx="4252">
                <c:v>4.8093000000000004</c:v>
              </c:pt>
              <c:pt idx="4253">
                <c:v>4.7634999999999996</c:v>
              </c:pt>
              <c:pt idx="4254">
                <c:v>4.8304999999999998</c:v>
              </c:pt>
              <c:pt idx="4255">
                <c:v>4.7073</c:v>
              </c:pt>
              <c:pt idx="4256">
                <c:v>4.6237000000000004</c:v>
              </c:pt>
              <c:pt idx="4257">
                <c:v>4.6489000000000003</c:v>
              </c:pt>
              <c:pt idx="4258">
                <c:v>4.7381000000000002</c:v>
              </c:pt>
              <c:pt idx="4259">
                <c:v>4.7340999999999998</c:v>
              </c:pt>
              <c:pt idx="4260">
                <c:v>4.7145000000000001</c:v>
              </c:pt>
              <c:pt idx="4261">
                <c:v>4.7195</c:v>
              </c:pt>
              <c:pt idx="4262">
                <c:v>4.6386000000000003</c:v>
              </c:pt>
              <c:pt idx="4263">
                <c:v>4.6688000000000001</c:v>
              </c:pt>
              <c:pt idx="4264">
                <c:v>4.6523000000000003</c:v>
              </c:pt>
              <c:pt idx="4265">
                <c:v>4.6853999999999996</c:v>
              </c:pt>
              <c:pt idx="4266">
                <c:v>4.6445999999999996</c:v>
              </c:pt>
              <c:pt idx="4267">
                <c:v>4.6494999999999997</c:v>
              </c:pt>
              <c:pt idx="4268">
                <c:v>4.5738000000000003</c:v>
              </c:pt>
              <c:pt idx="4269">
                <c:v>4.5179</c:v>
              </c:pt>
              <c:pt idx="4270">
                <c:v>4.4851000000000001</c:v>
              </c:pt>
              <c:pt idx="4271">
                <c:v>4.4488000000000003</c:v>
              </c:pt>
              <c:pt idx="4272">
                <c:v>4.4805000000000001</c:v>
              </c:pt>
              <c:pt idx="4273">
                <c:v>4.4732000000000003</c:v>
              </c:pt>
              <c:pt idx="4274">
                <c:v>4.3689</c:v>
              </c:pt>
              <c:pt idx="4275">
                <c:v>4.3734999999999999</c:v>
              </c:pt>
              <c:pt idx="4276">
                <c:v>4.4222000000000001</c:v>
              </c:pt>
              <c:pt idx="4277">
                <c:v>4.4817</c:v>
              </c:pt>
              <c:pt idx="4278">
                <c:v>4.5809999999999995</c:v>
              </c:pt>
              <c:pt idx="4279">
                <c:v>4.5791000000000004</c:v>
              </c:pt>
              <c:pt idx="4280">
                <c:v>4.5944000000000003</c:v>
              </c:pt>
              <c:pt idx="4281">
                <c:v>4.5849000000000002</c:v>
              </c:pt>
              <c:pt idx="4282">
                <c:v>4.6078999999999999</c:v>
              </c:pt>
              <c:pt idx="4283">
                <c:v>4.6843000000000004</c:v>
              </c:pt>
              <c:pt idx="4284">
                <c:v>4.6668000000000003</c:v>
              </c:pt>
              <c:pt idx="4285">
                <c:v>4.6814</c:v>
              </c:pt>
              <c:pt idx="4286">
                <c:v>4.6004000000000005</c:v>
              </c:pt>
              <c:pt idx="4287">
                <c:v>4.6426999999999996</c:v>
              </c:pt>
              <c:pt idx="4288">
                <c:v>4.6562999999999999</c:v>
              </c:pt>
              <c:pt idx="4289">
                <c:v>4.6554000000000002</c:v>
              </c:pt>
              <c:pt idx="4290">
                <c:v>4.6787000000000001</c:v>
              </c:pt>
              <c:pt idx="4291">
                <c:v>4.7256</c:v>
              </c:pt>
              <c:pt idx="4292">
                <c:v>4.7275999999999998</c:v>
              </c:pt>
              <c:pt idx="4293">
                <c:v>4.6896000000000004</c:v>
              </c:pt>
              <c:pt idx="4294">
                <c:v>4.7671999999999999</c:v>
              </c:pt>
              <c:pt idx="4295">
                <c:v>4.7801</c:v>
              </c:pt>
              <c:pt idx="4296">
                <c:v>4.8170000000000002</c:v>
              </c:pt>
              <c:pt idx="4297">
                <c:v>4.835</c:v>
              </c:pt>
              <c:pt idx="4298">
                <c:v>4.8451000000000004</c:v>
              </c:pt>
              <c:pt idx="4299">
                <c:v>4.8472</c:v>
              </c:pt>
              <c:pt idx="4300">
                <c:v>4.8856000000000002</c:v>
              </c:pt>
              <c:pt idx="4301">
                <c:v>4.8121</c:v>
              </c:pt>
              <c:pt idx="4302">
                <c:v>4.8261000000000003</c:v>
              </c:pt>
              <c:pt idx="4303">
                <c:v>4.8725000000000005</c:v>
              </c:pt>
              <c:pt idx="4304">
                <c:v>4.9428000000000001</c:v>
              </c:pt>
              <c:pt idx="4305">
                <c:v>4.9152000000000005</c:v>
              </c:pt>
              <c:pt idx="4306">
                <c:v>4.9192</c:v>
              </c:pt>
              <c:pt idx="4307">
                <c:v>4.8443000000000005</c:v>
              </c:pt>
              <c:pt idx="4308">
                <c:v>4.8422999999999998</c:v>
              </c:pt>
              <c:pt idx="4309">
                <c:v>4.8273999999999999</c:v>
              </c:pt>
              <c:pt idx="4310">
                <c:v>4.7954999999999997</c:v>
              </c:pt>
              <c:pt idx="4311">
                <c:v>4.8113999999999999</c:v>
              </c:pt>
              <c:pt idx="4312">
                <c:v>4.8265000000000002</c:v>
              </c:pt>
              <c:pt idx="4313">
                <c:v>4.8245000000000005</c:v>
              </c:pt>
              <c:pt idx="4314">
                <c:v>4.7108999999999996</c:v>
              </c:pt>
              <c:pt idx="4315">
                <c:v>4.7689000000000004</c:v>
              </c:pt>
              <c:pt idx="4316">
                <c:v>4.8036000000000003</c:v>
              </c:pt>
              <c:pt idx="4317">
                <c:v>4.8175999999999997</c:v>
              </c:pt>
              <c:pt idx="4318">
                <c:v>4.8327</c:v>
              </c:pt>
              <c:pt idx="4319">
                <c:v>4.7828999999999997</c:v>
              </c:pt>
              <c:pt idx="4320">
                <c:v>4.8871000000000002</c:v>
              </c:pt>
              <c:pt idx="4321">
                <c:v>4.8921999999999999</c:v>
              </c:pt>
              <c:pt idx="4322">
                <c:v>4.9268000000000001</c:v>
              </c:pt>
              <c:pt idx="4323">
                <c:v>5.0613999999999999</c:v>
              </c:pt>
              <c:pt idx="4324">
                <c:v>5.0113000000000003</c:v>
              </c:pt>
              <c:pt idx="4325">
                <c:v>5.0019999999999998</c:v>
              </c:pt>
              <c:pt idx="4326">
                <c:v>4.9638</c:v>
              </c:pt>
              <c:pt idx="4327">
                <c:v>4.8853</c:v>
              </c:pt>
              <c:pt idx="4328">
                <c:v>4.8390000000000004</c:v>
              </c:pt>
              <c:pt idx="4329">
                <c:v>4.8430999999999997</c:v>
              </c:pt>
              <c:pt idx="4330">
                <c:v>4.8361000000000001</c:v>
              </c:pt>
              <c:pt idx="4331">
                <c:v>4.8421000000000003</c:v>
              </c:pt>
              <c:pt idx="4332">
                <c:v>4.8844000000000003</c:v>
              </c:pt>
              <c:pt idx="4333">
                <c:v>4.8063000000000002</c:v>
              </c:pt>
              <c:pt idx="4334">
                <c:v>4.8402000000000003</c:v>
              </c:pt>
              <c:pt idx="4335">
                <c:v>4.9008000000000003</c:v>
              </c:pt>
              <c:pt idx="4336">
                <c:v>4.8956999999999997</c:v>
              </c:pt>
              <c:pt idx="4337">
                <c:v>4.8967000000000001</c:v>
              </c:pt>
              <c:pt idx="4338">
                <c:v>4.9672000000000001</c:v>
              </c:pt>
              <c:pt idx="4339">
                <c:v>4.9580000000000002</c:v>
              </c:pt>
              <c:pt idx="4340">
                <c:v>4.9436999999999998</c:v>
              </c:pt>
              <c:pt idx="4341">
                <c:v>4.9314999999999998</c:v>
              </c:pt>
              <c:pt idx="4342">
                <c:v>4.8969000000000005</c:v>
              </c:pt>
              <c:pt idx="4343">
                <c:v>4.8146000000000004</c:v>
              </c:pt>
              <c:pt idx="4344">
                <c:v>4.8255999999999997</c:v>
              </c:pt>
              <c:pt idx="4345">
                <c:v>4.8126999999999995</c:v>
              </c:pt>
              <c:pt idx="4346">
                <c:v>4.8357000000000001</c:v>
              </c:pt>
              <c:pt idx="4347">
                <c:v>4.7888999999999999</c:v>
              </c:pt>
              <c:pt idx="4348">
                <c:v>4.8167999999999997</c:v>
              </c:pt>
              <c:pt idx="4349">
                <c:v>4.8437999999999999</c:v>
              </c:pt>
              <c:pt idx="4350">
                <c:v>4.7732999999999999</c:v>
              </c:pt>
              <c:pt idx="4351">
                <c:v>4.7526000000000002</c:v>
              </c:pt>
              <c:pt idx="4352">
                <c:v>4.7605000000000004</c:v>
              </c:pt>
              <c:pt idx="4353">
                <c:v>4.7694999999999999</c:v>
              </c:pt>
              <c:pt idx="4354">
                <c:v>4.7725</c:v>
              </c:pt>
              <c:pt idx="4355">
                <c:v>4.8151000000000002</c:v>
              </c:pt>
              <c:pt idx="4356">
                <c:v>4.8380999999999998</c:v>
              </c:pt>
              <c:pt idx="4357">
                <c:v>4.8451000000000004</c:v>
              </c:pt>
              <c:pt idx="4358">
                <c:v>4.8222000000000005</c:v>
              </c:pt>
              <c:pt idx="4359">
                <c:v>4.8682999999999996</c:v>
              </c:pt>
              <c:pt idx="4360">
                <c:v>4.8784000000000001</c:v>
              </c:pt>
              <c:pt idx="4361">
                <c:v>4.8986000000000001</c:v>
              </c:pt>
              <c:pt idx="4362">
                <c:v>4.9066999999999998</c:v>
              </c:pt>
              <c:pt idx="4363">
                <c:v>4.9947999999999997</c:v>
              </c:pt>
              <c:pt idx="4364">
                <c:v>4.968</c:v>
              </c:pt>
              <c:pt idx="4365">
                <c:v>4.9313000000000002</c:v>
              </c:pt>
              <c:pt idx="4366">
                <c:v>4.9272</c:v>
              </c:pt>
              <c:pt idx="4367">
                <c:v>4.9436</c:v>
              </c:pt>
              <c:pt idx="4368">
                <c:v>4.8918999999999997</c:v>
              </c:pt>
              <c:pt idx="4369">
                <c:v>4.8657000000000004</c:v>
              </c:pt>
              <c:pt idx="4370">
                <c:v>4.7979000000000003</c:v>
              </c:pt>
              <c:pt idx="4371">
                <c:v>4.7683</c:v>
              </c:pt>
              <c:pt idx="4372">
                <c:v>4.798</c:v>
              </c:pt>
              <c:pt idx="4373">
                <c:v>4.7902000000000005</c:v>
              </c:pt>
              <c:pt idx="4374">
                <c:v>4.7733999999999996</c:v>
              </c:pt>
              <c:pt idx="4375">
                <c:v>4.8379000000000003</c:v>
              </c:pt>
              <c:pt idx="4376">
                <c:v>4.8659999999999997</c:v>
              </c:pt>
              <c:pt idx="4377">
                <c:v>4.9094999999999995</c:v>
              </c:pt>
              <c:pt idx="4378">
                <c:v>4.8731</c:v>
              </c:pt>
              <c:pt idx="4379">
                <c:v>4.9594000000000005</c:v>
              </c:pt>
              <c:pt idx="4380">
                <c:v>4.9329000000000001</c:v>
              </c:pt>
              <c:pt idx="4381">
                <c:v>4.9409999999999998</c:v>
              </c:pt>
              <c:pt idx="4382">
                <c:v>4.9840999999999998</c:v>
              </c:pt>
              <c:pt idx="4383">
                <c:v>4.9882999999999997</c:v>
              </c:pt>
              <c:pt idx="4384">
                <c:v>4.9534000000000002</c:v>
              </c:pt>
              <c:pt idx="4385">
                <c:v>5.0088999999999997</c:v>
              </c:pt>
              <c:pt idx="4386">
                <c:v>5.0598000000000001</c:v>
              </c:pt>
              <c:pt idx="4387">
                <c:v>5.0578000000000003</c:v>
              </c:pt>
              <c:pt idx="4388">
                <c:v>5.0007999999999999</c:v>
              </c:pt>
              <c:pt idx="4389">
                <c:v>4.9251000000000005</c:v>
              </c:pt>
              <c:pt idx="4390">
                <c:v>4.9272</c:v>
              </c:pt>
              <c:pt idx="4391">
                <c:v>4.9802999999999997</c:v>
              </c:pt>
              <c:pt idx="4392">
                <c:v>5.0194999999999999</c:v>
              </c:pt>
              <c:pt idx="4393">
                <c:v>5.0082000000000004</c:v>
              </c:pt>
              <c:pt idx="4394">
                <c:v>5.0476999999999999</c:v>
              </c:pt>
              <c:pt idx="4395">
                <c:v>5.0632999999999999</c:v>
              </c:pt>
              <c:pt idx="4396">
                <c:v>5.0738000000000003</c:v>
              </c:pt>
              <c:pt idx="4397">
                <c:v>5.0239000000000003</c:v>
              </c:pt>
              <c:pt idx="4398">
                <c:v>5.0259999999999998</c:v>
              </c:pt>
              <c:pt idx="4399">
                <c:v>5.0373999999999999</c:v>
              </c:pt>
              <c:pt idx="4400">
                <c:v>5.0033000000000003</c:v>
              </c:pt>
              <c:pt idx="4401">
                <c:v>5.05</c:v>
              </c:pt>
              <c:pt idx="4402">
                <c:v>5.0167999999999999</c:v>
              </c:pt>
              <c:pt idx="4403">
                <c:v>5.048</c:v>
              </c:pt>
              <c:pt idx="4404">
                <c:v>5.0552999999999999</c:v>
              </c:pt>
              <c:pt idx="4405">
                <c:v>5.0667</c:v>
              </c:pt>
              <c:pt idx="4406">
                <c:v>5.0583999999999998</c:v>
              </c:pt>
              <c:pt idx="4407">
                <c:v>5.0354999999999999</c:v>
              </c:pt>
              <c:pt idx="4408">
                <c:v>5.1531000000000002</c:v>
              </c:pt>
              <c:pt idx="4409">
                <c:v>5.1647999999999996</c:v>
              </c:pt>
              <c:pt idx="4410">
                <c:v>5.1669</c:v>
              </c:pt>
              <c:pt idx="4411">
                <c:v>5.1882999999999999</c:v>
              </c:pt>
              <c:pt idx="4412">
                <c:v>5.1969000000000003</c:v>
              </c:pt>
              <c:pt idx="4413">
                <c:v>5.2942999999999998</c:v>
              </c:pt>
              <c:pt idx="4414">
                <c:v>5.3117999999999999</c:v>
              </c:pt>
              <c:pt idx="4415">
                <c:v>5.3173000000000004</c:v>
              </c:pt>
              <c:pt idx="4416">
                <c:v>5.2096999999999998</c:v>
              </c:pt>
              <c:pt idx="4417">
                <c:v>5.1658999999999997</c:v>
              </c:pt>
              <c:pt idx="4418">
                <c:v>5.1860999999999997</c:v>
              </c:pt>
              <c:pt idx="4419">
                <c:v>5.1978999999999997</c:v>
              </c:pt>
              <c:pt idx="4420">
                <c:v>5.1733000000000002</c:v>
              </c:pt>
              <c:pt idx="4421">
                <c:v>5.1097999999999999</c:v>
              </c:pt>
              <c:pt idx="4422">
                <c:v>5.1150000000000002</c:v>
              </c:pt>
              <c:pt idx="4423">
                <c:v>5.2119</c:v>
              </c:pt>
              <c:pt idx="4424">
                <c:v>5.2172000000000001</c:v>
              </c:pt>
              <c:pt idx="4425">
                <c:v>5.2096999999999998</c:v>
              </c:pt>
              <c:pt idx="4426">
                <c:v>5.1978999999999997</c:v>
              </c:pt>
              <c:pt idx="4427">
                <c:v>5.2065000000000001</c:v>
              </c:pt>
              <c:pt idx="4428">
                <c:v>5.2225999999999999</c:v>
              </c:pt>
              <c:pt idx="4429">
                <c:v>5.2237</c:v>
              </c:pt>
              <c:pt idx="4430">
                <c:v>5.2183000000000002</c:v>
              </c:pt>
              <c:pt idx="4431">
                <c:v>5.2054</c:v>
              </c:pt>
              <c:pt idx="4432">
                <c:v>5.2054</c:v>
              </c:pt>
              <c:pt idx="4433">
                <c:v>5.2865000000000002</c:v>
              </c:pt>
              <c:pt idx="4434">
                <c:v>5.2876000000000003</c:v>
              </c:pt>
              <c:pt idx="4435">
                <c:v>5.3644999999999996</c:v>
              </c:pt>
              <c:pt idx="4436">
                <c:v>5.4078999999999997</c:v>
              </c:pt>
              <c:pt idx="4437">
                <c:v>5.3346999999999998</c:v>
              </c:pt>
              <c:pt idx="4438">
                <c:v>5.3369</c:v>
              </c:pt>
              <c:pt idx="4439">
                <c:v>5.3822999999999999</c:v>
              </c:pt>
              <c:pt idx="4440">
                <c:v>5.4044999999999996</c:v>
              </c:pt>
              <c:pt idx="4441">
                <c:v>5.3677999999999999</c:v>
              </c:pt>
              <c:pt idx="4442">
                <c:v>5.3766999999999996</c:v>
              </c:pt>
              <c:pt idx="4443">
                <c:v>5.3501000000000003</c:v>
              </c:pt>
              <c:pt idx="4444">
                <c:v>5.4</c:v>
              </c:pt>
              <c:pt idx="4445">
                <c:v>5.3634000000000004</c:v>
              </c:pt>
              <c:pt idx="4446">
                <c:v>5.53</c:v>
              </c:pt>
              <c:pt idx="4447">
                <c:v>5.4741999999999997</c:v>
              </c:pt>
              <c:pt idx="4448">
                <c:v>5.4684999999999997</c:v>
              </c:pt>
              <c:pt idx="4449">
                <c:v>5.4798</c:v>
              </c:pt>
              <c:pt idx="4450">
                <c:v>5.4481999999999999</c:v>
              </c:pt>
              <c:pt idx="4451">
                <c:v>5.4527000000000001</c:v>
              </c:pt>
              <c:pt idx="4452">
                <c:v>5.4572000000000003</c:v>
              </c:pt>
              <c:pt idx="4453">
                <c:v>5.4145000000000003</c:v>
              </c:pt>
              <c:pt idx="4454">
                <c:v>5.4268000000000001</c:v>
              </c:pt>
              <c:pt idx="4455">
                <c:v>5.3955000000000002</c:v>
              </c:pt>
              <c:pt idx="4456">
                <c:v>5.3445999999999998</c:v>
              </c:pt>
              <c:pt idx="4457">
                <c:v>5.3445</c:v>
              </c:pt>
              <c:pt idx="4458">
                <c:v>5.3148999999999997</c:v>
              </c:pt>
              <c:pt idx="4459">
                <c:v>5.3643999999999998</c:v>
              </c:pt>
              <c:pt idx="4460">
                <c:v>5.41</c:v>
              </c:pt>
              <c:pt idx="4461">
                <c:v>5.4322999999999997</c:v>
              </c:pt>
              <c:pt idx="4462">
                <c:v>5.4581999999999997</c:v>
              </c:pt>
              <c:pt idx="4463">
                <c:v>5.4188999999999998</c:v>
              </c:pt>
              <c:pt idx="4464">
                <c:v>5.4762000000000004</c:v>
              </c:pt>
              <c:pt idx="4465">
                <c:v>5.4536999999999995</c:v>
              </c:pt>
              <c:pt idx="4466">
                <c:v>5.4222000000000001</c:v>
              </c:pt>
              <c:pt idx="4467">
                <c:v>5.4852999999999996</c:v>
              </c:pt>
              <c:pt idx="4468">
                <c:v>5.5606</c:v>
              </c:pt>
              <c:pt idx="4469">
                <c:v>5.5217000000000001</c:v>
              </c:pt>
              <c:pt idx="4470">
                <c:v>5.4524999999999997</c:v>
              </c:pt>
              <c:pt idx="4471">
                <c:v>5.4908999999999999</c:v>
              </c:pt>
              <c:pt idx="4472">
                <c:v>5.4660000000000002</c:v>
              </c:pt>
              <c:pt idx="4473">
                <c:v>5.3666</c:v>
              </c:pt>
              <c:pt idx="4474">
                <c:v>5.3567</c:v>
              </c:pt>
              <c:pt idx="4475">
                <c:v>5.3434999999999997</c:v>
              </c:pt>
              <c:pt idx="4476">
                <c:v>5.2778999999999998</c:v>
              </c:pt>
              <c:pt idx="4477">
                <c:v>5.2843999999999998</c:v>
              </c:pt>
              <c:pt idx="4478">
                <c:v>5.3139000000000003</c:v>
              </c:pt>
              <c:pt idx="4479">
                <c:v>5.2855999999999996</c:v>
              </c:pt>
              <c:pt idx="4480">
                <c:v>5.1993999999999998</c:v>
              </c:pt>
              <c:pt idx="4481">
                <c:v>5.2271999999999998</c:v>
              </c:pt>
              <c:pt idx="4482">
                <c:v>5.2390999999999996</c:v>
              </c:pt>
              <c:pt idx="4483">
                <c:v>5.1940999999999997</c:v>
              </c:pt>
              <c:pt idx="4484">
                <c:v>5.2262000000000004</c:v>
              </c:pt>
              <c:pt idx="4485">
                <c:v>5.2606999999999999</c:v>
              </c:pt>
              <c:pt idx="4486">
                <c:v>5.2091000000000003</c:v>
              </c:pt>
              <c:pt idx="4487">
                <c:v>5.1687000000000003</c:v>
              </c:pt>
              <c:pt idx="4488">
                <c:v>5.2092000000000001</c:v>
              </c:pt>
              <c:pt idx="4489">
                <c:v>5.1592000000000002</c:v>
              </c:pt>
              <c:pt idx="4490">
                <c:v>5.1550000000000002</c:v>
              </c:pt>
              <c:pt idx="4491">
                <c:v>5.0597000000000003</c:v>
              </c:pt>
              <c:pt idx="4492">
                <c:v>5.0277000000000003</c:v>
              </c:pt>
              <c:pt idx="4493">
                <c:v>5.0278</c:v>
              </c:pt>
              <c:pt idx="4494">
                <c:v>5.0042</c:v>
              </c:pt>
              <c:pt idx="4495">
                <c:v>4.9970999999999997</c:v>
              </c:pt>
              <c:pt idx="4496">
                <c:v>5.0412999999999997</c:v>
              </c:pt>
              <c:pt idx="4497">
                <c:v>4.9777000000000005</c:v>
              </c:pt>
              <c:pt idx="4498">
                <c:v>4.8009000000000004</c:v>
              </c:pt>
              <c:pt idx="4499">
                <c:v>4.7716000000000003</c:v>
              </c:pt>
              <c:pt idx="4500">
                <c:v>4.8128000000000002</c:v>
              </c:pt>
              <c:pt idx="4501">
                <c:v>4.8098999999999998</c:v>
              </c:pt>
              <c:pt idx="4502">
                <c:v>4.7610000000000001</c:v>
              </c:pt>
              <c:pt idx="4503">
                <c:v>4.6916000000000002</c:v>
              </c:pt>
              <c:pt idx="4504">
                <c:v>4.6581999999999999</c:v>
              </c:pt>
              <c:pt idx="4505">
                <c:v>4.6516000000000002</c:v>
              </c:pt>
              <c:pt idx="4506">
                <c:v>4.6639999999999997</c:v>
              </c:pt>
              <c:pt idx="4507">
                <c:v>4.7042000000000002</c:v>
              </c:pt>
              <c:pt idx="4508">
                <c:v>4.6996000000000002</c:v>
              </c:pt>
              <c:pt idx="4509">
                <c:v>4.6642000000000001</c:v>
              </c:pt>
              <c:pt idx="4510">
                <c:v>4.6424000000000003</c:v>
              </c:pt>
              <c:pt idx="4511">
                <c:v>4.7054</c:v>
              </c:pt>
              <c:pt idx="4512">
                <c:v>4.7169999999999996</c:v>
              </c:pt>
              <c:pt idx="4513">
                <c:v>4.6645000000000003</c:v>
              </c:pt>
              <c:pt idx="4514">
                <c:v>4.6692999999999998</c:v>
              </c:pt>
              <c:pt idx="4515">
                <c:v>4.6692999999999998</c:v>
              </c:pt>
              <c:pt idx="4516">
                <c:v>4.7076000000000002</c:v>
              </c:pt>
              <c:pt idx="4517">
                <c:v>4.7628000000000004</c:v>
              </c:pt>
              <c:pt idx="4518">
                <c:v>4.8769</c:v>
              </c:pt>
              <c:pt idx="4519">
                <c:v>4.9028999999999998</c:v>
              </c:pt>
              <c:pt idx="4520">
                <c:v>4.9009999999999998</c:v>
              </c:pt>
              <c:pt idx="4521">
                <c:v>4.8384</c:v>
              </c:pt>
              <c:pt idx="4522">
                <c:v>4.8373999999999997</c:v>
              </c:pt>
              <c:pt idx="4523">
                <c:v>4.9051</c:v>
              </c:pt>
              <c:pt idx="4524">
                <c:v>4.8861999999999997</c:v>
              </c:pt>
              <c:pt idx="4525">
                <c:v>4.8962000000000003</c:v>
              </c:pt>
              <c:pt idx="4526">
                <c:v>4.9012000000000002</c:v>
              </c:pt>
              <c:pt idx="4527">
                <c:v>4.9524999999999997</c:v>
              </c:pt>
              <c:pt idx="4528">
                <c:v>4.8944000000000001</c:v>
              </c:pt>
              <c:pt idx="4529">
                <c:v>4.9104000000000001</c:v>
              </c:pt>
              <c:pt idx="4530">
                <c:v>4.9114000000000004</c:v>
              </c:pt>
              <c:pt idx="4531">
                <c:v>4.9164000000000003</c:v>
              </c:pt>
              <c:pt idx="4532">
                <c:v>4.9165000000000001</c:v>
              </c:pt>
              <c:pt idx="4533">
                <c:v>4.9265999999999996</c:v>
              </c:pt>
              <c:pt idx="4534">
                <c:v>4.8994999999999997</c:v>
              </c:pt>
              <c:pt idx="4535">
                <c:v>4.9497999999999998</c:v>
              </c:pt>
              <c:pt idx="4536">
                <c:v>4.8995999999999995</c:v>
              </c:pt>
              <c:pt idx="4537">
                <c:v>4.9165999999999999</c:v>
              </c:pt>
              <c:pt idx="4538">
                <c:v>4.9812000000000003</c:v>
              </c:pt>
              <c:pt idx="4539">
                <c:v>4.9549000000000003</c:v>
              </c:pt>
              <c:pt idx="4540">
                <c:v>4.9488000000000003</c:v>
              </c:pt>
              <c:pt idx="4541">
                <c:v>4.9832999999999998</c:v>
              </c:pt>
              <c:pt idx="4542">
                <c:v>4.9610000000000003</c:v>
              </c:pt>
              <c:pt idx="4543">
                <c:v>4.9996</c:v>
              </c:pt>
              <c:pt idx="4544">
                <c:v>5.0026000000000002</c:v>
              </c:pt>
              <c:pt idx="4545">
                <c:v>4.9367999999999999</c:v>
              </c:pt>
              <c:pt idx="4546">
                <c:v>4.9832999999999998</c:v>
              </c:pt>
              <c:pt idx="4547">
                <c:v>4.9428999999999998</c:v>
              </c:pt>
              <c:pt idx="4548">
                <c:v>4.8433000000000002</c:v>
              </c:pt>
              <c:pt idx="4549">
                <c:v>4.9038000000000004</c:v>
              </c:pt>
              <c:pt idx="4550">
                <c:v>4.9238</c:v>
              </c:pt>
              <c:pt idx="4551">
                <c:v>4.8917999999999999</c:v>
              </c:pt>
              <c:pt idx="4552">
                <c:v>4.8918999999999997</c:v>
              </c:pt>
              <c:pt idx="4553">
                <c:v>4.8552</c:v>
              </c:pt>
              <c:pt idx="4554">
                <c:v>4.8939000000000004</c:v>
              </c:pt>
              <c:pt idx="4555">
                <c:v>4.9188999999999998</c:v>
              </c:pt>
              <c:pt idx="4556">
                <c:v>4.9722999999999997</c:v>
              </c:pt>
              <c:pt idx="4557">
                <c:v>4.9592000000000001</c:v>
              </c:pt>
              <c:pt idx="4558">
                <c:v>5.085</c:v>
              </c:pt>
              <c:pt idx="4559">
                <c:v>5.0757000000000003</c:v>
              </c:pt>
              <c:pt idx="4560">
                <c:v>5.1006</c:v>
              </c:pt>
              <c:pt idx="4561">
                <c:v>5.1772</c:v>
              </c:pt>
              <c:pt idx="4562">
                <c:v>5.1698000000000004</c:v>
              </c:pt>
              <c:pt idx="4563">
                <c:v>5.0725999999999996</c:v>
              </c:pt>
              <c:pt idx="4564">
                <c:v>5.0727000000000002</c:v>
              </c:pt>
              <c:pt idx="4565">
                <c:v>5.0747999999999998</c:v>
              </c:pt>
              <c:pt idx="4566">
                <c:v>5.0468999999999999</c:v>
              </c:pt>
              <c:pt idx="4567">
                <c:v>4.9694000000000003</c:v>
              </c:pt>
              <c:pt idx="4568">
                <c:v>4.9856999999999996</c:v>
              </c:pt>
              <c:pt idx="4569">
                <c:v>4.9856999999999996</c:v>
              </c:pt>
              <c:pt idx="4570">
                <c:v>5.0510999999999999</c:v>
              </c:pt>
              <c:pt idx="4571">
                <c:v>4.9795999999999996</c:v>
              </c:pt>
              <c:pt idx="4572">
                <c:v>4.9645000000000001</c:v>
              </c:pt>
              <c:pt idx="4573">
                <c:v>4.9434000000000005</c:v>
              </c:pt>
              <c:pt idx="4574">
                <c:v>5.0213999999999999</c:v>
              </c:pt>
              <c:pt idx="4575">
                <c:v>5.0646000000000004</c:v>
              </c:pt>
              <c:pt idx="4576">
                <c:v>5.0956000000000001</c:v>
              </c:pt>
              <c:pt idx="4577">
                <c:v>5.0903999999999998</c:v>
              </c:pt>
              <c:pt idx="4578">
                <c:v>5.1018999999999997</c:v>
              </c:pt>
              <c:pt idx="4579">
                <c:v>5.1489000000000003</c:v>
              </c:pt>
              <c:pt idx="4580">
                <c:v>5.1635999999999997</c:v>
              </c:pt>
              <c:pt idx="4581">
                <c:v>5.1092000000000004</c:v>
              </c:pt>
              <c:pt idx="4582">
                <c:v>5.0616000000000003</c:v>
              </c:pt>
              <c:pt idx="4583">
                <c:v>5.1604000000000001</c:v>
              </c:pt>
              <c:pt idx="4584">
                <c:v>5.1847000000000003</c:v>
              </c:pt>
              <c:pt idx="4585">
                <c:v>5.15</c:v>
              </c:pt>
              <c:pt idx="4586">
                <c:v>5.1509999999999998</c:v>
              </c:pt>
              <c:pt idx="4587">
                <c:v>5.1311</c:v>
              </c:pt>
              <c:pt idx="4588">
                <c:v>5.0689000000000002</c:v>
              </c:pt>
              <c:pt idx="4589">
                <c:v>5.0689000000000002</c:v>
              </c:pt>
              <c:pt idx="4590">
                <c:v>5.0289000000000001</c:v>
              </c:pt>
              <c:pt idx="4591">
                <c:v>5.0648</c:v>
              </c:pt>
              <c:pt idx="4592">
                <c:v>5.0145999999999997</c:v>
              </c:pt>
              <c:pt idx="4593">
                <c:v>5.0084999999999997</c:v>
              </c:pt>
              <c:pt idx="4594">
                <c:v>5.0814000000000004</c:v>
              </c:pt>
              <c:pt idx="4595">
                <c:v>4.9984000000000002</c:v>
              </c:pt>
              <c:pt idx="4596">
                <c:v>5.0473999999999997</c:v>
              </c:pt>
              <c:pt idx="4597">
                <c:v>5.0505000000000004</c:v>
              </c:pt>
              <c:pt idx="4598">
                <c:v>5.1041999999999996</c:v>
              </c:pt>
              <c:pt idx="4599">
                <c:v>5.2081</c:v>
              </c:pt>
              <c:pt idx="4600">
                <c:v>5.2636000000000003</c:v>
              </c:pt>
              <c:pt idx="4601">
                <c:v>5.2636000000000003</c:v>
              </c:pt>
              <c:pt idx="4602">
                <c:v>5.2529000000000003</c:v>
              </c:pt>
              <c:pt idx="4603">
                <c:v>5.2432999999999996</c:v>
              </c:pt>
              <c:pt idx="4604">
                <c:v>5.1828000000000003</c:v>
              </c:pt>
              <c:pt idx="4605">
                <c:v>5.1283000000000003</c:v>
              </c:pt>
              <c:pt idx="4606">
                <c:v>5.1607000000000003</c:v>
              </c:pt>
              <c:pt idx="4607">
                <c:v>5.1314000000000002</c:v>
              </c:pt>
              <c:pt idx="4608">
                <c:v>5.1977000000000002</c:v>
              </c:pt>
              <c:pt idx="4609">
                <c:v>5.1754999999999995</c:v>
              </c:pt>
              <c:pt idx="4610">
                <c:v>5.0899000000000001</c:v>
              </c:pt>
              <c:pt idx="4611">
                <c:v>5.1398999999999999</c:v>
              </c:pt>
              <c:pt idx="4612">
                <c:v>5.1189999999999998</c:v>
              </c:pt>
              <c:pt idx="4613">
                <c:v>5.1946000000000003</c:v>
              </c:pt>
              <c:pt idx="4614">
                <c:v>5.1346999999999996</c:v>
              </c:pt>
              <c:pt idx="4615">
                <c:v>5.2051999999999996</c:v>
              </c:pt>
              <c:pt idx="4616">
                <c:v>5.2348999999999997</c:v>
              </c:pt>
              <c:pt idx="4617">
                <c:v>5.2488000000000001</c:v>
              </c:pt>
              <c:pt idx="4618">
                <c:v>5.3047000000000004</c:v>
              </c:pt>
              <c:pt idx="4619">
                <c:v>5.2874999999999996</c:v>
              </c:pt>
              <c:pt idx="4620">
                <c:v>5.2510000000000003</c:v>
              </c:pt>
              <c:pt idx="4621">
                <c:v>5.1778000000000004</c:v>
              </c:pt>
              <c:pt idx="4622">
                <c:v>5.1798999999999999</c:v>
              </c:pt>
              <c:pt idx="4623">
                <c:v>5.2138</c:v>
              </c:pt>
              <c:pt idx="4624">
                <c:v>5.16</c:v>
              </c:pt>
              <c:pt idx="4625">
                <c:v>5.1569000000000003</c:v>
              </c:pt>
              <c:pt idx="4626">
                <c:v>5.0686999999999998</c:v>
              </c:pt>
              <c:pt idx="4627">
                <c:v>5.0955000000000004</c:v>
              </c:pt>
              <c:pt idx="4628">
                <c:v>4.9329000000000001</c:v>
              </c:pt>
              <c:pt idx="4629">
                <c:v>4.8902000000000001</c:v>
              </c:pt>
              <c:pt idx="4630">
                <c:v>4.8822999999999999</c:v>
              </c:pt>
              <c:pt idx="4631">
                <c:v>5.0054999999999996</c:v>
              </c:pt>
              <c:pt idx="4632">
                <c:v>4.9340000000000002</c:v>
              </c:pt>
              <c:pt idx="4633">
                <c:v>4.9863</c:v>
              </c:pt>
              <c:pt idx="4634">
                <c:v>5.0289999999999999</c:v>
              </c:pt>
              <c:pt idx="4635">
                <c:v>5.0915999999999997</c:v>
              </c:pt>
              <c:pt idx="4636">
                <c:v>5.1247999999999996</c:v>
              </c:pt>
              <c:pt idx="4637">
                <c:v>5.0678999999999998</c:v>
              </c:pt>
              <c:pt idx="4638">
                <c:v>5.0742000000000003</c:v>
              </c:pt>
              <c:pt idx="4639">
                <c:v>5.0865</c:v>
              </c:pt>
              <c:pt idx="4640">
                <c:v>5.194</c:v>
              </c:pt>
              <c:pt idx="4641">
                <c:v>5.1824000000000003</c:v>
              </c:pt>
              <c:pt idx="4642">
                <c:v>5.1593999999999998</c:v>
              </c:pt>
              <c:pt idx="4643">
                <c:v>5.2035999999999998</c:v>
              </c:pt>
              <c:pt idx="4644">
                <c:v>5.1532</c:v>
              </c:pt>
              <c:pt idx="4645">
                <c:v>5.2259000000000002</c:v>
              </c:pt>
              <c:pt idx="4646">
                <c:v>5.2632000000000003</c:v>
              </c:pt>
              <c:pt idx="4647">
                <c:v>5.1878000000000002</c:v>
              </c:pt>
              <c:pt idx="4648">
                <c:v>5.3052000000000001</c:v>
              </c:pt>
              <c:pt idx="4649">
                <c:v>5.3495999999999997</c:v>
              </c:pt>
              <c:pt idx="4650">
                <c:v>5.3333000000000004</c:v>
              </c:pt>
              <c:pt idx="4651">
                <c:v>5.2217000000000002</c:v>
              </c:pt>
              <c:pt idx="4652">
                <c:v>5.2228000000000003</c:v>
              </c:pt>
              <c:pt idx="4653">
                <c:v>5.2069999999999999</c:v>
              </c:pt>
              <c:pt idx="4654">
                <c:v>5.3128000000000002</c:v>
              </c:pt>
              <c:pt idx="4655">
                <c:v>5.2709000000000001</c:v>
              </c:pt>
              <c:pt idx="4656">
                <c:v>5.3021000000000003</c:v>
              </c:pt>
              <c:pt idx="4657">
                <c:v>5.2580999999999998</c:v>
              </c:pt>
              <c:pt idx="4658">
                <c:v>5.2752999999999997</c:v>
              </c:pt>
              <c:pt idx="4659">
                <c:v>5.2849000000000004</c:v>
              </c:pt>
              <c:pt idx="4660">
                <c:v>5.2422000000000004</c:v>
              </c:pt>
              <c:pt idx="4661">
                <c:v>5.3444000000000003</c:v>
              </c:pt>
              <c:pt idx="4662">
                <c:v>5.3968999999999996</c:v>
              </c:pt>
              <c:pt idx="4663">
                <c:v>5.3804999999999996</c:v>
              </c:pt>
              <c:pt idx="4664">
                <c:v>5.4489000000000001</c:v>
              </c:pt>
              <c:pt idx="4665">
                <c:v>5.3498999999999999</c:v>
              </c:pt>
              <c:pt idx="4666">
                <c:v>5.2689000000000004</c:v>
              </c:pt>
              <c:pt idx="4667">
                <c:v>5.2305000000000001</c:v>
              </c:pt>
              <c:pt idx="4668">
                <c:v>5.2135999999999996</c:v>
              </c:pt>
              <c:pt idx="4669">
                <c:v>5.2369000000000003</c:v>
              </c:pt>
              <c:pt idx="4670">
                <c:v>5.3606999999999996</c:v>
              </c:pt>
              <c:pt idx="4671">
                <c:v>5.2518000000000002</c:v>
              </c:pt>
              <c:pt idx="4672">
                <c:v>5.3140000000000001</c:v>
              </c:pt>
              <c:pt idx="4673">
                <c:v>5.3574000000000002</c:v>
              </c:pt>
              <c:pt idx="4674">
                <c:v>5.2474999999999996</c:v>
              </c:pt>
              <c:pt idx="4675">
                <c:v>5.3367000000000004</c:v>
              </c:pt>
              <c:pt idx="4676">
                <c:v>5.2134999999999998</c:v>
              </c:pt>
              <c:pt idx="4677">
                <c:v>5.1162999999999998</c:v>
              </c:pt>
              <c:pt idx="4678">
                <c:v>5.0914999999999999</c:v>
              </c:pt>
              <c:pt idx="4679">
                <c:v>5.0412999999999997</c:v>
              </c:pt>
              <c:pt idx="4680">
                <c:v>5.0403000000000002</c:v>
              </c:pt>
              <c:pt idx="4681">
                <c:v>5.0873999999999997</c:v>
              </c:pt>
              <c:pt idx="4682">
                <c:v>4.9325999999999999</c:v>
              </c:pt>
              <c:pt idx="4683">
                <c:v>4.8920000000000003</c:v>
              </c:pt>
              <c:pt idx="4684">
                <c:v>4.8929999999999998</c:v>
              </c:pt>
              <c:pt idx="4685">
                <c:v>4.9645999999999999</c:v>
              </c:pt>
              <c:pt idx="4686">
                <c:v>4.7693000000000003</c:v>
              </c:pt>
              <c:pt idx="4687">
                <c:v>4.6818</c:v>
              </c:pt>
              <c:pt idx="4688">
                <c:v>4.6970000000000001</c:v>
              </c:pt>
              <c:pt idx="4689">
                <c:v>4.6970000000000001</c:v>
              </c:pt>
              <c:pt idx="4690">
                <c:v>4.7130999999999998</c:v>
              </c:pt>
              <c:pt idx="4691">
                <c:v>4.7454999999999998</c:v>
              </c:pt>
              <c:pt idx="4692">
                <c:v>4.6837999999999997</c:v>
              </c:pt>
              <c:pt idx="4693">
                <c:v>4.6905000000000001</c:v>
              </c:pt>
              <c:pt idx="4694">
                <c:v>4.5795000000000003</c:v>
              </c:pt>
              <c:pt idx="4695">
                <c:v>4.5860000000000003</c:v>
              </c:pt>
              <c:pt idx="4696">
                <c:v>4.5565999999999995</c:v>
              </c:pt>
              <c:pt idx="4697">
                <c:v>4.5823999999999998</c:v>
              </c:pt>
              <c:pt idx="4698">
                <c:v>4.5640999999999998</c:v>
              </c:pt>
              <c:pt idx="4699">
                <c:v>4.4623999999999997</c:v>
              </c:pt>
              <c:pt idx="4700">
                <c:v>4.3338999999999999</c:v>
              </c:pt>
              <c:pt idx="4701">
                <c:v>4.3956</c:v>
              </c:pt>
              <c:pt idx="4702">
                <c:v>4.4320000000000004</c:v>
              </c:pt>
              <c:pt idx="4703">
                <c:v>4.4063999999999997</c:v>
              </c:pt>
              <c:pt idx="4704">
                <c:v>4.3967000000000001</c:v>
              </c:pt>
              <c:pt idx="4705">
                <c:v>4.2995000000000001</c:v>
              </c:pt>
              <c:pt idx="4706">
                <c:v>4.2314999999999996</c:v>
              </c:pt>
              <c:pt idx="4707">
                <c:v>4.173</c:v>
              </c:pt>
              <c:pt idx="4708">
                <c:v>4.2121000000000004</c:v>
              </c:pt>
              <c:pt idx="4709">
                <c:v>4.2618</c:v>
              </c:pt>
              <c:pt idx="4710">
                <c:v>4.2531999999999996</c:v>
              </c:pt>
              <c:pt idx="4711">
                <c:v>4.3415999999999997</c:v>
              </c:pt>
              <c:pt idx="4712">
                <c:v>4.3962000000000003</c:v>
              </c:pt>
              <c:pt idx="4713">
                <c:v>4.4051999999999998</c:v>
              </c:pt>
              <c:pt idx="4714">
                <c:v>4.3532000000000002</c:v>
              </c:pt>
              <c:pt idx="4715">
                <c:v>4.3690999999999995</c:v>
              </c:pt>
              <c:pt idx="4716">
                <c:v>4.4213000000000005</c:v>
              </c:pt>
              <c:pt idx="4717">
                <c:v>4.3761999999999999</c:v>
              </c:pt>
              <c:pt idx="4718">
                <c:v>4.3395000000000001</c:v>
              </c:pt>
              <c:pt idx="4719">
                <c:v>4.4063999999999997</c:v>
              </c:pt>
              <c:pt idx="4720">
                <c:v>4.3878000000000004</c:v>
              </c:pt>
              <c:pt idx="4721">
                <c:v>4.2573999999999996</c:v>
              </c:pt>
              <c:pt idx="4722">
                <c:v>4.2591000000000001</c:v>
              </c:pt>
              <c:pt idx="4723">
                <c:v>4.2645</c:v>
              </c:pt>
              <c:pt idx="4724">
                <c:v>4.3486000000000002</c:v>
              </c:pt>
              <c:pt idx="4725">
                <c:v>4.3539000000000003</c:v>
              </c:pt>
              <c:pt idx="4726">
                <c:v>4.4809000000000001</c:v>
              </c:pt>
              <c:pt idx="4727">
                <c:v>4.4138999999999999</c:v>
              </c:pt>
              <c:pt idx="4728">
                <c:v>4.4838000000000005</c:v>
              </c:pt>
              <c:pt idx="4729">
                <c:v>4.5091000000000001</c:v>
              </c:pt>
              <c:pt idx="4730">
                <c:v>4.6108000000000002</c:v>
              </c:pt>
              <c:pt idx="4731">
                <c:v>4.6460999999999997</c:v>
              </c:pt>
              <c:pt idx="4732">
                <c:v>4.6703999999999999</c:v>
              </c:pt>
              <c:pt idx="4733">
                <c:v>4.6809000000000003</c:v>
              </c:pt>
              <c:pt idx="4734">
                <c:v>4.6771000000000003</c:v>
              </c:pt>
              <c:pt idx="4735">
                <c:v>4.7529000000000003</c:v>
              </c:pt>
              <c:pt idx="4736">
                <c:v>4.7999000000000001</c:v>
              </c:pt>
              <c:pt idx="4737">
                <c:v>4.8318000000000003</c:v>
              </c:pt>
              <c:pt idx="4738">
                <c:v>4.7750000000000004</c:v>
              </c:pt>
              <c:pt idx="4739">
                <c:v>4.7645</c:v>
              </c:pt>
              <c:pt idx="4740">
                <c:v>4.8377999999999997</c:v>
              </c:pt>
              <c:pt idx="4741">
                <c:v>4.8251999999999997</c:v>
              </c:pt>
              <c:pt idx="4742">
                <c:v>4.8146000000000004</c:v>
              </c:pt>
              <c:pt idx="4743">
                <c:v>4.8369</c:v>
              </c:pt>
              <c:pt idx="4744">
                <c:v>4.8837999999999999</c:v>
              </c:pt>
              <c:pt idx="4745">
                <c:v>4.8917000000000002</c:v>
              </c:pt>
              <c:pt idx="4746">
                <c:v>4.8975999999999997</c:v>
              </c:pt>
              <c:pt idx="4747">
                <c:v>4.8897000000000004</c:v>
              </c:pt>
              <c:pt idx="4748">
                <c:v>4.8906999999999998</c:v>
              </c:pt>
              <c:pt idx="4749">
                <c:v>4.9066000000000001</c:v>
              </c:pt>
              <c:pt idx="4750">
                <c:v>4.9531000000000001</c:v>
              </c:pt>
              <c:pt idx="4751">
                <c:v>4.9780999999999995</c:v>
              </c:pt>
              <c:pt idx="4752">
                <c:v>4.9481999999999999</c:v>
              </c:pt>
              <c:pt idx="4753">
                <c:v>4.9382999999999999</c:v>
              </c:pt>
              <c:pt idx="4754">
                <c:v>4.9017999999999997</c:v>
              </c:pt>
              <c:pt idx="4755">
                <c:v>4.9254999999999995</c:v>
              </c:pt>
              <c:pt idx="4756">
                <c:v>4.9683000000000002</c:v>
              </c:pt>
              <c:pt idx="4757">
                <c:v>4.9642999999999997</c:v>
              </c:pt>
              <c:pt idx="4758">
                <c:v>4.9276</c:v>
              </c:pt>
              <c:pt idx="4759">
                <c:v>4.9207000000000001</c:v>
              </c:pt>
              <c:pt idx="4760">
                <c:v>4.8250000000000002</c:v>
              </c:pt>
              <c:pt idx="4761">
                <c:v>4.8154000000000003</c:v>
              </c:pt>
              <c:pt idx="4762">
                <c:v>4.9129000000000005</c:v>
              </c:pt>
              <c:pt idx="4763">
                <c:v>4.9298000000000002</c:v>
              </c:pt>
              <c:pt idx="4764">
                <c:v>4.9249000000000001</c:v>
              </c:pt>
              <c:pt idx="4765">
                <c:v>4.9238999999999997</c:v>
              </c:pt>
              <c:pt idx="4766">
                <c:v>4.9268999999999998</c:v>
              </c:pt>
              <c:pt idx="4767">
                <c:v>5.0399000000000003</c:v>
              </c:pt>
              <c:pt idx="4768">
                <c:v>4.9279999999999999</c:v>
              </c:pt>
              <c:pt idx="4769">
                <c:v>4.9251000000000005</c:v>
              </c:pt>
              <c:pt idx="4770">
                <c:v>4.8760000000000003</c:v>
              </c:pt>
              <c:pt idx="4771">
                <c:v>4.8003999999999998</c:v>
              </c:pt>
              <c:pt idx="4772">
                <c:v>4.7061999999999999</c:v>
              </c:pt>
              <c:pt idx="4773">
                <c:v>4.7450999999999999</c:v>
              </c:pt>
              <c:pt idx="4774">
                <c:v>4.6104000000000003</c:v>
              </c:pt>
              <c:pt idx="4775">
                <c:v>4.6436999999999999</c:v>
              </c:pt>
              <c:pt idx="4776">
                <c:v>4.641</c:v>
              </c:pt>
              <c:pt idx="4777">
                <c:v>4.6838999999999995</c:v>
              </c:pt>
              <c:pt idx="4778">
                <c:v>4.6972000000000005</c:v>
              </c:pt>
              <c:pt idx="4779">
                <c:v>4.6635</c:v>
              </c:pt>
              <c:pt idx="4780">
                <c:v>4.6700999999999997</c:v>
              </c:pt>
              <c:pt idx="4781">
                <c:v>4.6692</c:v>
              </c:pt>
              <c:pt idx="4782">
                <c:v>4.6692</c:v>
              </c:pt>
              <c:pt idx="4783">
                <c:v>4.7172000000000001</c:v>
              </c:pt>
              <c:pt idx="4784">
                <c:v>4.7419000000000002</c:v>
              </c:pt>
              <c:pt idx="4785">
                <c:v>4.7781000000000002</c:v>
              </c:pt>
              <c:pt idx="4786">
                <c:v>4.8098000000000001</c:v>
              </c:pt>
              <c:pt idx="4787">
                <c:v>4.8455000000000004</c:v>
              </c:pt>
              <c:pt idx="4788">
                <c:v>4.8088999999999995</c:v>
              </c:pt>
              <c:pt idx="4789">
                <c:v>4.8167</c:v>
              </c:pt>
              <c:pt idx="4790">
                <c:v>4.8632</c:v>
              </c:pt>
              <c:pt idx="4791">
                <c:v>4.8826999999999998</c:v>
              </c:pt>
              <c:pt idx="4792">
                <c:v>4.8798000000000004</c:v>
              </c:pt>
              <c:pt idx="4793">
                <c:v>4.8091999999999997</c:v>
              </c:pt>
              <c:pt idx="4794">
                <c:v>4.8438999999999997</c:v>
              </c:pt>
              <c:pt idx="4795">
                <c:v>4.8613999999999997</c:v>
              </c:pt>
              <c:pt idx="4796">
                <c:v>4.8498000000000001</c:v>
              </c:pt>
              <c:pt idx="4797">
                <c:v>4.8063000000000002</c:v>
              </c:pt>
              <c:pt idx="4798">
                <c:v>4.8112000000000004</c:v>
              </c:pt>
              <c:pt idx="4799">
                <c:v>4.8556999999999997</c:v>
              </c:pt>
              <c:pt idx="4800">
                <c:v>4.7892000000000001</c:v>
              </c:pt>
              <c:pt idx="4801">
                <c:v>4.8381999999999996</c:v>
              </c:pt>
              <c:pt idx="4802">
                <c:v>4.8411</c:v>
              </c:pt>
              <c:pt idx="4803">
                <c:v>4.8684000000000003</c:v>
              </c:pt>
              <c:pt idx="4804">
                <c:v>4.9085000000000001</c:v>
              </c:pt>
              <c:pt idx="4805">
                <c:v>4.8703000000000003</c:v>
              </c:pt>
              <c:pt idx="4806">
                <c:v>4.883</c:v>
              </c:pt>
              <c:pt idx="4807">
                <c:v>4.8616000000000001</c:v>
              </c:pt>
              <c:pt idx="4808">
                <c:v>4.8849999999999998</c:v>
              </c:pt>
              <c:pt idx="4809">
                <c:v>4.8529</c:v>
              </c:pt>
              <c:pt idx="4810">
                <c:v>4.8918999999999997</c:v>
              </c:pt>
              <c:pt idx="4811">
                <c:v>4.9222999999999999</c:v>
              </c:pt>
              <c:pt idx="4812">
                <c:v>4.9213000000000005</c:v>
              </c:pt>
              <c:pt idx="4813">
                <c:v>4.9687999999999999</c:v>
              </c:pt>
              <c:pt idx="4814">
                <c:v>4.9608999999999996</c:v>
              </c:pt>
              <c:pt idx="4815">
                <c:v>4.9988000000000001</c:v>
              </c:pt>
              <c:pt idx="4816">
                <c:v>5.0248999999999997</c:v>
              </c:pt>
              <c:pt idx="4817">
                <c:v>5.0449999999999999</c:v>
              </c:pt>
              <c:pt idx="4818">
                <c:v>5.0713999999999997</c:v>
              </c:pt>
              <c:pt idx="4819">
                <c:v>4.9432</c:v>
              </c:pt>
              <c:pt idx="4820">
                <c:v>4.9490999999999996</c:v>
              </c:pt>
              <c:pt idx="4821">
                <c:v>4.9748999999999999</c:v>
              </c:pt>
              <c:pt idx="4822">
                <c:v>4.9531000000000001</c:v>
              </c:pt>
              <c:pt idx="4823">
                <c:v>4.9550999999999998</c:v>
              </c:pt>
              <c:pt idx="4824">
                <c:v>4.7792000000000003</c:v>
              </c:pt>
              <c:pt idx="4825">
                <c:v>4.7780000000000005</c:v>
              </c:pt>
              <c:pt idx="4826">
                <c:v>4.7526999999999999</c:v>
              </c:pt>
              <c:pt idx="4827">
                <c:v>4.7812000000000001</c:v>
              </c:pt>
              <c:pt idx="4828">
                <c:v>4.8571999999999997</c:v>
              </c:pt>
              <c:pt idx="4829">
                <c:v>4.8669000000000002</c:v>
              </c:pt>
              <c:pt idx="4830">
                <c:v>4.867</c:v>
              </c:pt>
              <c:pt idx="4831">
                <c:v>4.8943000000000003</c:v>
              </c:pt>
              <c:pt idx="4832">
                <c:v>4.8933</c:v>
              </c:pt>
              <c:pt idx="4833">
                <c:v>4.8894000000000002</c:v>
              </c:pt>
              <c:pt idx="4834">
                <c:v>4.9603000000000002</c:v>
              </c:pt>
              <c:pt idx="4835">
                <c:v>5.0190999999999999</c:v>
              </c:pt>
              <c:pt idx="4836">
                <c:v>5.0210999999999997</c:v>
              </c:pt>
              <c:pt idx="4837">
                <c:v>4.9484000000000004</c:v>
              </c:pt>
              <c:pt idx="4838">
                <c:v>4.8925000000000001</c:v>
              </c:pt>
              <c:pt idx="4839">
                <c:v>4.8856999999999999</c:v>
              </c:pt>
              <c:pt idx="4840">
                <c:v>4.9169999999999998</c:v>
              </c:pt>
              <c:pt idx="4841">
                <c:v>4.9307999999999996</c:v>
              </c:pt>
              <c:pt idx="4842">
                <c:v>4.9772999999999996</c:v>
              </c:pt>
              <c:pt idx="4843">
                <c:v>4.9873000000000003</c:v>
              </c:pt>
              <c:pt idx="4844">
                <c:v>4.9972000000000003</c:v>
              </c:pt>
              <c:pt idx="4845">
                <c:v>5.0323000000000002</c:v>
              </c:pt>
              <c:pt idx="4846">
                <c:v>5.0444000000000004</c:v>
              </c:pt>
              <c:pt idx="4847">
                <c:v>5.0353000000000003</c:v>
              </c:pt>
              <c:pt idx="4848">
                <c:v>5.1073000000000004</c:v>
              </c:pt>
              <c:pt idx="4849">
                <c:v>5.1083999999999996</c:v>
              </c:pt>
              <c:pt idx="4850">
                <c:v>4.9368999999999996</c:v>
              </c:pt>
              <c:pt idx="4851">
                <c:v>5.0244</c:v>
              </c:pt>
              <c:pt idx="4852">
                <c:v>5.0213999999999999</c:v>
              </c:pt>
              <c:pt idx="4853">
                <c:v>5.0263999999999998</c:v>
              </c:pt>
              <c:pt idx="4854">
                <c:v>4.9350000000000005</c:v>
              </c:pt>
              <c:pt idx="4855">
                <c:v>4.8502000000000001</c:v>
              </c:pt>
              <c:pt idx="4856">
                <c:v>4.8638000000000003</c:v>
              </c:pt>
              <c:pt idx="4857">
                <c:v>4.9096000000000002</c:v>
              </c:pt>
              <c:pt idx="4858">
                <c:v>4.9539</c:v>
              </c:pt>
              <c:pt idx="4859">
                <c:v>4.7880000000000003</c:v>
              </c:pt>
              <c:pt idx="4860">
                <c:v>4.7975000000000003</c:v>
              </c:pt>
              <c:pt idx="4861">
                <c:v>4.7889999999999997</c:v>
              </c:pt>
              <c:pt idx="4862">
                <c:v>4.7633999999999999</c:v>
              </c:pt>
              <c:pt idx="4863">
                <c:v>4.8853999999999997</c:v>
              </c:pt>
              <c:pt idx="4864">
                <c:v>5.0579000000000001</c:v>
              </c:pt>
              <c:pt idx="4865">
                <c:v>5.0770999999999997</c:v>
              </c:pt>
              <c:pt idx="4866">
                <c:v>5.0589000000000004</c:v>
              </c:pt>
              <c:pt idx="4867">
                <c:v>5.0407999999999999</c:v>
              </c:pt>
              <c:pt idx="4868">
                <c:v>4.9858000000000002</c:v>
              </c:pt>
              <c:pt idx="4869">
                <c:v>5.0267999999999997</c:v>
              </c:pt>
              <c:pt idx="4870">
                <c:v>5.0118</c:v>
              </c:pt>
              <c:pt idx="4871">
                <c:v>5.1047000000000002</c:v>
              </c:pt>
              <c:pt idx="4872">
                <c:v>5.0833000000000004</c:v>
              </c:pt>
              <c:pt idx="4873">
                <c:v>5.0864000000000003</c:v>
              </c:pt>
              <c:pt idx="4874">
                <c:v>5.1642000000000001</c:v>
              </c:pt>
              <c:pt idx="4875">
                <c:v>5.1539000000000001</c:v>
              </c:pt>
              <c:pt idx="4876">
                <c:v>5.1425999999999998</c:v>
              </c:pt>
              <c:pt idx="4877">
                <c:v>5.0580999999999996</c:v>
              </c:pt>
              <c:pt idx="4878">
                <c:v>5.1089000000000002</c:v>
              </c:pt>
              <c:pt idx="4879">
                <c:v>5.0060000000000002</c:v>
              </c:pt>
              <c:pt idx="4880">
                <c:v>4.9683000000000002</c:v>
              </c:pt>
              <c:pt idx="4881">
                <c:v>4.8106999999999998</c:v>
              </c:pt>
              <c:pt idx="4882">
                <c:v>4.8041</c:v>
              </c:pt>
              <c:pt idx="4883">
                <c:v>4.7153</c:v>
              </c:pt>
              <c:pt idx="4884">
                <c:v>4.6548999999999996</c:v>
              </c:pt>
              <c:pt idx="4885">
                <c:v>4.6958000000000002</c:v>
              </c:pt>
              <c:pt idx="4886">
                <c:v>4.7079000000000004</c:v>
              </c:pt>
              <c:pt idx="4887">
                <c:v>4.7135999999999996</c:v>
              </c:pt>
              <c:pt idx="4888">
                <c:v>4.7333999999999996</c:v>
              </c:pt>
              <c:pt idx="4889">
                <c:v>4.7221000000000002</c:v>
              </c:pt>
              <c:pt idx="4890">
                <c:v>4.7457000000000003</c:v>
              </c:pt>
              <c:pt idx="4891">
                <c:v>4.6681999999999997</c:v>
              </c:pt>
              <c:pt idx="4892">
                <c:v>4.6783999999999999</c:v>
              </c:pt>
              <c:pt idx="4893">
                <c:v>4.7298</c:v>
              </c:pt>
              <c:pt idx="4894">
                <c:v>4.7186000000000003</c:v>
              </c:pt>
              <c:pt idx="4895">
                <c:v>4.6288</c:v>
              </c:pt>
              <c:pt idx="4896">
                <c:v>4.6711999999999998</c:v>
              </c:pt>
              <c:pt idx="4897">
                <c:v>4.7422000000000004</c:v>
              </c:pt>
              <c:pt idx="4898">
                <c:v>4.7039</c:v>
              </c:pt>
              <c:pt idx="4899">
                <c:v>4.7442000000000002</c:v>
              </c:pt>
              <c:pt idx="4900">
                <c:v>4.7272999999999996</c:v>
              </c:pt>
              <c:pt idx="4901">
                <c:v>4.7594000000000003</c:v>
              </c:pt>
              <c:pt idx="4902">
                <c:v>4.7668999999999997</c:v>
              </c:pt>
              <c:pt idx="4903">
                <c:v>4.8146000000000004</c:v>
              </c:pt>
              <c:pt idx="4904">
                <c:v>4.8791000000000002</c:v>
              </c:pt>
              <c:pt idx="4905">
                <c:v>4.8385999999999996</c:v>
              </c:pt>
              <c:pt idx="4906">
                <c:v>4.8685</c:v>
              </c:pt>
              <c:pt idx="4907">
                <c:v>4.8588000000000005</c:v>
              </c:pt>
              <c:pt idx="4908">
                <c:v>4.7824</c:v>
              </c:pt>
              <c:pt idx="4909">
                <c:v>4.8024000000000004</c:v>
              </c:pt>
              <c:pt idx="4910">
                <c:v>4.8100000000000005</c:v>
              </c:pt>
              <c:pt idx="4911">
                <c:v>4.9279999999999999</c:v>
              </c:pt>
              <c:pt idx="4912">
                <c:v>4.9251000000000005</c:v>
              </c:pt>
              <c:pt idx="4913">
                <c:v>4.9585999999999997</c:v>
              </c:pt>
              <c:pt idx="4914">
                <c:v>5.0190999999999999</c:v>
              </c:pt>
              <c:pt idx="4915">
                <c:v>5.0602</c:v>
              </c:pt>
              <c:pt idx="4916">
                <c:v>5.0151000000000003</c:v>
              </c:pt>
              <c:pt idx="4917">
                <c:v>5.0320999999999998</c:v>
              </c:pt>
              <c:pt idx="4918">
                <c:v>5.0906000000000002</c:v>
              </c:pt>
              <c:pt idx="4919">
                <c:v>5.0103</c:v>
              </c:pt>
              <c:pt idx="4920">
                <c:v>4.9667000000000003</c:v>
              </c:pt>
              <c:pt idx="4921">
                <c:v>5.0522999999999998</c:v>
              </c:pt>
              <c:pt idx="4922">
                <c:v>5.0917000000000003</c:v>
              </c:pt>
              <c:pt idx="4923">
                <c:v>4.9756999999999998</c:v>
              </c:pt>
              <c:pt idx="4924">
                <c:v>4.9295</c:v>
              </c:pt>
              <c:pt idx="4925">
                <c:v>4.9658999999999995</c:v>
              </c:pt>
              <c:pt idx="4926">
                <c:v>5.0666000000000002</c:v>
              </c:pt>
              <c:pt idx="4927">
                <c:v>5.1090999999999998</c:v>
              </c:pt>
              <c:pt idx="4928">
                <c:v>5.2222999999999997</c:v>
              </c:pt>
              <c:pt idx="4929">
                <c:v>5.2149999999999999</c:v>
              </c:pt>
              <c:pt idx="4930">
                <c:v>5.2286000000000001</c:v>
              </c:pt>
              <c:pt idx="4931">
                <c:v>5.1592000000000002</c:v>
              </c:pt>
              <c:pt idx="4932">
                <c:v>5.2171000000000003</c:v>
              </c:pt>
              <c:pt idx="4933">
                <c:v>5.2850000000000001</c:v>
              </c:pt>
              <c:pt idx="4934">
                <c:v>5.3010999999999999</c:v>
              </c:pt>
              <c:pt idx="4935">
                <c:v>5.3963999999999999</c:v>
              </c:pt>
              <c:pt idx="4936">
                <c:v>5.4169999999999998</c:v>
              </c:pt>
              <c:pt idx="4937">
                <c:v>5.3095999999999997</c:v>
              </c:pt>
              <c:pt idx="4938">
                <c:v>5.2968000000000002</c:v>
              </c:pt>
              <c:pt idx="4939">
                <c:v>5.3414999999999999</c:v>
              </c:pt>
              <c:pt idx="4940">
                <c:v>5.2756999999999996</c:v>
              </c:pt>
              <c:pt idx="4941">
                <c:v>5.2789000000000001</c:v>
              </c:pt>
              <c:pt idx="4942">
                <c:v>5.3232999999999997</c:v>
              </c:pt>
              <c:pt idx="4943">
                <c:v>5.4059999999999997</c:v>
              </c:pt>
              <c:pt idx="4944">
                <c:v>5.4505999999999997</c:v>
              </c:pt>
              <c:pt idx="4945">
                <c:v>5.4484000000000004</c:v>
              </c:pt>
              <c:pt idx="4946">
                <c:v>5.38</c:v>
              </c:pt>
              <c:pt idx="4947">
                <c:v>5.3274999999999997</c:v>
              </c:pt>
              <c:pt idx="4948">
                <c:v>5.3681999999999999</c:v>
              </c:pt>
              <c:pt idx="4949">
                <c:v>5.3361000000000001</c:v>
              </c:pt>
              <c:pt idx="4950">
                <c:v>5.4135</c:v>
              </c:pt>
              <c:pt idx="4951">
                <c:v>5.4779</c:v>
              </c:pt>
              <c:pt idx="4952">
                <c:v>5.5244</c:v>
              </c:pt>
              <c:pt idx="4953">
                <c:v>5.4461000000000004</c:v>
              </c:pt>
              <c:pt idx="4954">
                <c:v>5.4516</c:v>
              </c:pt>
              <c:pt idx="4955">
                <c:v>5.4363000000000001</c:v>
              </c:pt>
              <c:pt idx="4956">
                <c:v>5.4767000000000001</c:v>
              </c:pt>
              <c:pt idx="4957">
                <c:v>5.5076000000000001</c:v>
              </c:pt>
              <c:pt idx="4958">
                <c:v>5.5141999999999998</c:v>
              </c:pt>
              <c:pt idx="4959">
                <c:v>5.4275000000000002</c:v>
              </c:pt>
              <c:pt idx="4960">
                <c:v>5.4569000000000001</c:v>
              </c:pt>
              <c:pt idx="4961">
                <c:v>5.4535999999999998</c:v>
              </c:pt>
              <c:pt idx="4962">
                <c:v>5.3971</c:v>
              </c:pt>
              <c:pt idx="4963">
                <c:v>5.4264000000000001</c:v>
              </c:pt>
              <c:pt idx="4964">
                <c:v>5.3863000000000003</c:v>
              </c:pt>
              <c:pt idx="4965">
                <c:v>5.4602000000000004</c:v>
              </c:pt>
              <c:pt idx="4966">
                <c:v>5.4602000000000004</c:v>
              </c:pt>
              <c:pt idx="4967">
                <c:v>5.4111000000000002</c:v>
              </c:pt>
              <c:pt idx="4968">
                <c:v>5.492</c:v>
              </c:pt>
              <c:pt idx="4969">
                <c:v>5.5396000000000001</c:v>
              </c:pt>
              <c:pt idx="4970">
                <c:v>5.5507</c:v>
              </c:pt>
              <c:pt idx="4971">
                <c:v>5.6056999999999997</c:v>
              </c:pt>
              <c:pt idx="4972">
                <c:v>5.6591000000000005</c:v>
              </c:pt>
              <c:pt idx="4973">
                <c:v>5.6056999999999997</c:v>
              </c:pt>
              <c:pt idx="4974">
                <c:v>5.6566999999999998</c:v>
              </c:pt>
              <c:pt idx="4975">
                <c:v>5.6237000000000004</c:v>
              </c:pt>
              <c:pt idx="4976">
                <c:v>5.5966000000000005</c:v>
              </c:pt>
              <c:pt idx="4977">
                <c:v>5.6147</c:v>
              </c:pt>
              <c:pt idx="4978">
                <c:v>5.5943000000000005</c:v>
              </c:pt>
              <c:pt idx="4979">
                <c:v>5.6237000000000004</c:v>
              </c:pt>
              <c:pt idx="4980">
                <c:v>5.6635</c:v>
              </c:pt>
              <c:pt idx="4981">
                <c:v>5.6669</c:v>
              </c:pt>
              <c:pt idx="4982">
                <c:v>5.6612</c:v>
              </c:pt>
              <c:pt idx="4983">
                <c:v>5.6657000000000002</c:v>
              </c:pt>
              <c:pt idx="4984">
                <c:v>5.6395</c:v>
              </c:pt>
              <c:pt idx="4985">
                <c:v>5.6634000000000002</c:v>
              </c:pt>
              <c:pt idx="4986">
                <c:v>5.6966000000000001</c:v>
              </c:pt>
              <c:pt idx="4987">
                <c:v>5.7556000000000003</c:v>
              </c:pt>
              <c:pt idx="4988">
                <c:v>5.6815999999999995</c:v>
              </c:pt>
              <c:pt idx="4989">
                <c:v>5.73</c:v>
              </c:pt>
              <c:pt idx="4990">
                <c:v>5.7427999999999999</c:v>
              </c:pt>
              <c:pt idx="4991">
                <c:v>5.6850000000000005</c:v>
              </c:pt>
              <c:pt idx="4992">
                <c:v>5.5986000000000002</c:v>
              </c:pt>
              <c:pt idx="4993">
                <c:v>5.6325000000000003</c:v>
              </c:pt>
              <c:pt idx="4994">
                <c:v>5.6700999999999997</c:v>
              </c:pt>
              <c:pt idx="4995">
                <c:v>5.5336999999999996</c:v>
              </c:pt>
              <c:pt idx="4996">
                <c:v>5.5370999999999997</c:v>
              </c:pt>
              <c:pt idx="4997">
                <c:v>5.5359999999999996</c:v>
              </c:pt>
              <c:pt idx="4998">
                <c:v>5.5861999999999998</c:v>
              </c:pt>
              <c:pt idx="4999">
                <c:v>5.5637999999999996</c:v>
              </c:pt>
              <c:pt idx="5000">
                <c:v>5.5918000000000001</c:v>
              </c:pt>
              <c:pt idx="5001">
                <c:v>5.6256000000000004</c:v>
              </c:pt>
              <c:pt idx="5002">
                <c:v>5.5872999999999999</c:v>
              </c:pt>
              <c:pt idx="5003">
                <c:v>5.6222000000000003</c:v>
              </c:pt>
              <c:pt idx="5004">
                <c:v>5.6233000000000004</c:v>
              </c:pt>
              <c:pt idx="5005">
                <c:v>5.6608000000000001</c:v>
              </c:pt>
              <c:pt idx="5006">
                <c:v>5.6734</c:v>
              </c:pt>
              <c:pt idx="5007">
                <c:v>5.6837</c:v>
              </c:pt>
              <c:pt idx="5008">
                <c:v>5.6989999999999998</c:v>
              </c:pt>
              <c:pt idx="5009">
                <c:v>5.73</c:v>
              </c:pt>
              <c:pt idx="5010">
                <c:v>5.6630000000000003</c:v>
              </c:pt>
              <c:pt idx="5011">
                <c:v>5.6180000000000003</c:v>
              </c:pt>
              <c:pt idx="5012">
                <c:v>5.6470000000000002</c:v>
              </c:pt>
              <c:pt idx="5013">
                <c:v>5.6710000000000003</c:v>
              </c:pt>
              <c:pt idx="5014">
                <c:v>5.7009999999999996</c:v>
              </c:pt>
              <c:pt idx="5015">
                <c:v>5.6690000000000005</c:v>
              </c:pt>
              <c:pt idx="5016">
                <c:v>5.7130000000000001</c:v>
              </c:pt>
              <c:pt idx="5017">
                <c:v>5.6660000000000004</c:v>
              </c:pt>
              <c:pt idx="5018">
                <c:v>5.7110000000000003</c:v>
              </c:pt>
              <c:pt idx="5019">
                <c:v>5.7190000000000003</c:v>
              </c:pt>
              <c:pt idx="5020">
                <c:v>5.7620000000000005</c:v>
              </c:pt>
              <c:pt idx="5021">
                <c:v>5.8289999999999997</c:v>
              </c:pt>
              <c:pt idx="5022">
                <c:v>5.7949999999999999</c:v>
              </c:pt>
              <c:pt idx="5023">
                <c:v>5.7990000000000004</c:v>
              </c:pt>
              <c:pt idx="5024">
                <c:v>5.7569999999999997</c:v>
              </c:pt>
              <c:pt idx="5025">
                <c:v>5.7560000000000002</c:v>
              </c:pt>
              <c:pt idx="5026">
                <c:v>5.8029999999999999</c:v>
              </c:pt>
              <c:pt idx="5027">
                <c:v>5.8120000000000003</c:v>
              </c:pt>
              <c:pt idx="5028">
                <c:v>5.7889999999999997</c:v>
              </c:pt>
              <c:pt idx="5029">
                <c:v>5.8209999999999997</c:v>
              </c:pt>
              <c:pt idx="5030">
                <c:v>5.7329999999999997</c:v>
              </c:pt>
              <c:pt idx="5031">
                <c:v>5.7350000000000003</c:v>
              </c:pt>
              <c:pt idx="5032">
                <c:v>5.76</c:v>
              </c:pt>
              <c:pt idx="5033">
                <c:v>5.8339999999999996</c:v>
              </c:pt>
              <c:pt idx="5034">
                <c:v>5.7460000000000004</c:v>
              </c:pt>
              <c:pt idx="5035">
                <c:v>5.7240000000000002</c:v>
              </c:pt>
              <c:pt idx="5036">
                <c:v>5.7190000000000003</c:v>
              </c:pt>
              <c:pt idx="5037">
                <c:v>5.7169999999999996</c:v>
              </c:pt>
              <c:pt idx="5038">
                <c:v>5.6619999999999999</c:v>
              </c:pt>
              <c:pt idx="5039">
                <c:v>5.5469999999999997</c:v>
              </c:pt>
              <c:pt idx="5040">
                <c:v>5.4870000000000001</c:v>
              </c:pt>
              <c:pt idx="5041">
                <c:v>5.5019999999999998</c:v>
              </c:pt>
              <c:pt idx="5042">
                <c:v>5.5039999999999996</c:v>
              </c:pt>
              <c:pt idx="5043">
                <c:v>5.4169999999999998</c:v>
              </c:pt>
              <c:pt idx="5044">
                <c:v>5.3719999999999999</c:v>
              </c:pt>
              <c:pt idx="5045">
                <c:v>5.4249999999999998</c:v>
              </c:pt>
              <c:pt idx="5046">
                <c:v>5.3659999999999997</c:v>
              </c:pt>
              <c:pt idx="5047">
                <c:v>5.3440000000000003</c:v>
              </c:pt>
              <c:pt idx="5048">
                <c:v>5.367</c:v>
              </c:pt>
              <c:pt idx="5049">
                <c:v>5.3890000000000002</c:v>
              </c:pt>
              <c:pt idx="5050">
                <c:v>5.3879999999999999</c:v>
              </c:pt>
              <c:pt idx="5051">
                <c:v>5.3689999999999998</c:v>
              </c:pt>
              <c:pt idx="5052">
                <c:v>5.3659999999999997</c:v>
              </c:pt>
              <c:pt idx="5053">
                <c:v>5.41</c:v>
              </c:pt>
              <c:pt idx="5054">
                <c:v>5.4539999999999997</c:v>
              </c:pt>
              <c:pt idx="5055">
                <c:v>5.4560000000000004</c:v>
              </c:pt>
              <c:pt idx="5056">
                <c:v>5.4039999999999999</c:v>
              </c:pt>
              <c:pt idx="5057">
                <c:v>5.375</c:v>
              </c:pt>
              <c:pt idx="5058">
                <c:v>5.41</c:v>
              </c:pt>
              <c:pt idx="5059">
                <c:v>5.3730000000000002</c:v>
              </c:pt>
              <c:pt idx="5060">
                <c:v>5.3419999999999996</c:v>
              </c:pt>
              <c:pt idx="5061">
                <c:v>5.3479999999999999</c:v>
              </c:pt>
              <c:pt idx="5062">
                <c:v>5.3929999999999998</c:v>
              </c:pt>
              <c:pt idx="5063">
                <c:v>5.431</c:v>
              </c:pt>
              <c:pt idx="5064">
                <c:v>5.4340000000000002</c:v>
              </c:pt>
              <c:pt idx="5065">
                <c:v>5.3870000000000005</c:v>
              </c:pt>
              <c:pt idx="5066">
                <c:v>5.4669999999999996</c:v>
              </c:pt>
              <c:pt idx="5067">
                <c:v>5.4669999999999996</c:v>
              </c:pt>
              <c:pt idx="5068">
                <c:v>5.444</c:v>
              </c:pt>
              <c:pt idx="5069">
                <c:v>5.47</c:v>
              </c:pt>
              <c:pt idx="5070">
                <c:v>5.3840000000000003</c:v>
              </c:pt>
              <c:pt idx="5071">
                <c:v>5.36</c:v>
              </c:pt>
              <c:pt idx="5072">
                <c:v>5.3579999999999997</c:v>
              </c:pt>
              <c:pt idx="5073">
                <c:v>5.4</c:v>
              </c:pt>
              <c:pt idx="5074">
                <c:v>5.3469999999999995</c:v>
              </c:pt>
              <c:pt idx="5075">
                <c:v>5.3369999999999997</c:v>
              </c:pt>
              <c:pt idx="5076">
                <c:v>5.3789999999999996</c:v>
              </c:pt>
              <c:pt idx="5077">
                <c:v>5.3710000000000004</c:v>
              </c:pt>
              <c:pt idx="5078">
                <c:v>5.4160000000000004</c:v>
              </c:pt>
              <c:pt idx="5079">
                <c:v>5.4969999999999999</c:v>
              </c:pt>
              <c:pt idx="5080">
                <c:v>5.5289999999999999</c:v>
              </c:pt>
              <c:pt idx="5081">
                <c:v>5.4879999999999995</c:v>
              </c:pt>
              <c:pt idx="5082">
                <c:v>5.548</c:v>
              </c:pt>
              <c:pt idx="5083">
                <c:v>5.5339999999999998</c:v>
              </c:pt>
              <c:pt idx="5084">
                <c:v>5.556</c:v>
              </c:pt>
              <c:pt idx="5085">
                <c:v>5.4719999999999995</c:v>
              </c:pt>
              <c:pt idx="5086">
                <c:v>5.4660000000000002</c:v>
              </c:pt>
              <c:pt idx="5087">
                <c:v>5.5350000000000001</c:v>
              </c:pt>
              <c:pt idx="5088">
                <c:v>5.4719999999999995</c:v>
              </c:pt>
              <c:pt idx="5089">
                <c:v>5.5389999999999997</c:v>
              </c:pt>
              <c:pt idx="5090">
                <c:v>5.49</c:v>
              </c:pt>
              <c:pt idx="5091">
                <c:v>5.4879999999999995</c:v>
              </c:pt>
              <c:pt idx="5092">
                <c:v>5.4420000000000002</c:v>
              </c:pt>
              <c:pt idx="5093">
                <c:v>5.4130000000000003</c:v>
              </c:pt>
              <c:pt idx="5094">
                <c:v>5.4480000000000004</c:v>
              </c:pt>
              <c:pt idx="5095">
                <c:v>5.5120000000000005</c:v>
              </c:pt>
              <c:pt idx="5096">
                <c:v>5.5670000000000002</c:v>
              </c:pt>
              <c:pt idx="5097">
                <c:v>5.585</c:v>
              </c:pt>
              <c:pt idx="5098">
                <c:v>5.5090000000000003</c:v>
              </c:pt>
              <c:pt idx="5099">
                <c:v>5.476</c:v>
              </c:pt>
              <c:pt idx="5100">
                <c:v>5.5389999999999997</c:v>
              </c:pt>
              <c:pt idx="5101">
                <c:v>5.5579999999999998</c:v>
              </c:pt>
              <c:pt idx="5102">
                <c:v>5.5839999999999996</c:v>
              </c:pt>
              <c:pt idx="5103">
                <c:v>5.4610000000000003</c:v>
              </c:pt>
              <c:pt idx="5104">
                <c:v>5.3550000000000004</c:v>
              </c:pt>
              <c:pt idx="5105">
                <c:v>5.2060000000000004</c:v>
              </c:pt>
              <c:pt idx="5106">
                <c:v>5.2430000000000003</c:v>
              </c:pt>
              <c:pt idx="5107">
                <c:v>5.2859999999999996</c:v>
              </c:pt>
              <c:pt idx="5108">
                <c:v>5.2370000000000001</c:v>
              </c:pt>
              <c:pt idx="5109">
                <c:v>5.3520000000000003</c:v>
              </c:pt>
              <c:pt idx="5110">
                <c:v>5.3330000000000002</c:v>
              </c:pt>
              <c:pt idx="5111">
                <c:v>5.3810000000000002</c:v>
              </c:pt>
              <c:pt idx="5112">
                <c:v>5.36</c:v>
              </c:pt>
              <c:pt idx="5113">
                <c:v>5.3550000000000004</c:v>
              </c:pt>
              <c:pt idx="5114">
                <c:v>5.3550000000000004</c:v>
              </c:pt>
              <c:pt idx="5115">
                <c:v>5.3179999999999996</c:v>
              </c:pt>
              <c:pt idx="5116">
                <c:v>5.2370000000000001</c:v>
              </c:pt>
              <c:pt idx="5117">
                <c:v>5.2679999999999998</c:v>
              </c:pt>
              <c:pt idx="5118">
                <c:v>5.2210000000000001</c:v>
              </c:pt>
              <c:pt idx="5119">
                <c:v>5.0270000000000001</c:v>
              </c:pt>
              <c:pt idx="5120">
                <c:v>4.9210000000000003</c:v>
              </c:pt>
              <c:pt idx="5121">
                <c:v>4.8760000000000003</c:v>
              </c:pt>
              <c:pt idx="5122">
                <c:v>4.8730000000000002</c:v>
              </c:pt>
              <c:pt idx="5123">
                <c:v>4.8639999999999999</c:v>
              </c:pt>
              <c:pt idx="5124">
                <c:v>4.7910000000000004</c:v>
              </c:pt>
              <c:pt idx="5125">
                <c:v>4.8460000000000001</c:v>
              </c:pt>
              <c:pt idx="5126">
                <c:v>4.8570000000000002</c:v>
              </c:pt>
              <c:pt idx="5127">
                <c:v>4.9559999999999995</c:v>
              </c:pt>
              <c:pt idx="5128">
                <c:v>4.8029999999999999</c:v>
              </c:pt>
              <c:pt idx="5129">
                <c:v>4.8739999999999997</c:v>
              </c:pt>
              <c:pt idx="5130">
                <c:v>5.2050000000000001</c:v>
              </c:pt>
              <c:pt idx="5131">
                <c:v>5.2620000000000005</c:v>
              </c:pt>
              <c:pt idx="5132">
                <c:v>5.2709999999999999</c:v>
              </c:pt>
              <c:pt idx="5133">
                <c:v>5.2969999999999997</c:v>
              </c:pt>
              <c:pt idx="5134">
                <c:v>5.3390000000000004</c:v>
              </c:pt>
              <c:pt idx="5135">
                <c:v>5.3890000000000002</c:v>
              </c:pt>
              <c:pt idx="5136">
                <c:v>5.3840000000000003</c:v>
              </c:pt>
              <c:pt idx="5137">
                <c:v>5.3579999999999997</c:v>
              </c:pt>
              <c:pt idx="5138">
                <c:v>5.3179999999999996</c:v>
              </c:pt>
              <c:pt idx="5139">
                <c:v>5.3140000000000001</c:v>
              </c:pt>
              <c:pt idx="5140">
                <c:v>5.343</c:v>
              </c:pt>
              <c:pt idx="5141">
                <c:v>5.3710000000000004</c:v>
              </c:pt>
              <c:pt idx="5142">
                <c:v>5.4260000000000002</c:v>
              </c:pt>
              <c:pt idx="5143">
                <c:v>5.4009999999999998</c:v>
              </c:pt>
              <c:pt idx="5144">
                <c:v>5.3650000000000002</c:v>
              </c:pt>
              <c:pt idx="5145">
                <c:v>5.3760000000000003</c:v>
              </c:pt>
              <c:pt idx="5146">
                <c:v>5.3120000000000003</c:v>
              </c:pt>
              <c:pt idx="5147">
                <c:v>5.3079999999999998</c:v>
              </c:pt>
              <c:pt idx="5148">
                <c:v>5.3019999999999996</c:v>
              </c:pt>
              <c:pt idx="5149">
                <c:v>5.2930000000000001</c:v>
              </c:pt>
              <c:pt idx="5150">
                <c:v>5.3220000000000001</c:v>
              </c:pt>
              <c:pt idx="5151">
                <c:v>5.3730000000000002</c:v>
              </c:pt>
              <c:pt idx="5152">
                <c:v>5.4210000000000003</c:v>
              </c:pt>
              <c:pt idx="5153">
                <c:v>5.4349999999999996</c:v>
              </c:pt>
              <c:pt idx="5154">
                <c:v>5.5019999999999998</c:v>
              </c:pt>
              <c:pt idx="5155">
                <c:v>5.5679999999999996</c:v>
              </c:pt>
              <c:pt idx="5156">
                <c:v>5.5759999999999996</c:v>
              </c:pt>
              <c:pt idx="5157">
                <c:v>5.5830000000000002</c:v>
              </c:pt>
              <c:pt idx="5158">
                <c:v>5.6230000000000002</c:v>
              </c:pt>
              <c:pt idx="5159">
                <c:v>5.5510000000000002</c:v>
              </c:pt>
              <c:pt idx="5160">
                <c:v>5.5419999999999998</c:v>
              </c:pt>
              <c:pt idx="5161">
                <c:v>5.423</c:v>
              </c:pt>
              <c:pt idx="5162">
                <c:v>5.35</c:v>
              </c:pt>
              <c:pt idx="5163">
                <c:v>5.3920000000000003</c:v>
              </c:pt>
              <c:pt idx="5164">
                <c:v>5.4160000000000004</c:v>
              </c:pt>
              <c:pt idx="5165">
                <c:v>5.4370000000000003</c:v>
              </c:pt>
              <c:pt idx="5166">
                <c:v>5.3689999999999998</c:v>
              </c:pt>
              <c:pt idx="5167">
                <c:v>5.4130000000000003</c:v>
              </c:pt>
              <c:pt idx="5168">
                <c:v>5.4790000000000001</c:v>
              </c:pt>
              <c:pt idx="5169">
                <c:v>5.4829999999999997</c:v>
              </c:pt>
              <c:pt idx="5170">
                <c:v>5.3689999999999998</c:v>
              </c:pt>
              <c:pt idx="5171">
                <c:v>5.3680000000000003</c:v>
              </c:pt>
              <c:pt idx="5172">
                <c:v>5.3849999999999998</c:v>
              </c:pt>
              <c:pt idx="5173">
                <c:v>5.3620000000000001</c:v>
              </c:pt>
              <c:pt idx="5174">
                <c:v>5.4050000000000002</c:v>
              </c:pt>
              <c:pt idx="5175">
                <c:v>5.4630000000000001</c:v>
              </c:pt>
              <c:pt idx="5176">
                <c:v>5.4489999999999998</c:v>
              </c:pt>
              <c:pt idx="5177">
                <c:v>5.4119999999999999</c:v>
              </c:pt>
              <c:pt idx="5178">
                <c:v>5.4349999999999996</c:v>
              </c:pt>
              <c:pt idx="5179">
                <c:v>5.4320000000000004</c:v>
              </c:pt>
              <c:pt idx="5180">
                <c:v>5.4530000000000003</c:v>
              </c:pt>
              <c:pt idx="5181">
                <c:v>5.42</c:v>
              </c:pt>
              <c:pt idx="5182">
                <c:v>5.4770000000000003</c:v>
              </c:pt>
              <c:pt idx="5183">
                <c:v>5.5170000000000003</c:v>
              </c:pt>
              <c:pt idx="5184">
                <c:v>5.5060000000000002</c:v>
              </c:pt>
              <c:pt idx="5185">
                <c:v>5.5120000000000005</c:v>
              </c:pt>
              <c:pt idx="5186">
                <c:v>5.5039999999999996</c:v>
              </c:pt>
              <c:pt idx="5187">
                <c:v>5.5339999999999998</c:v>
              </c:pt>
              <c:pt idx="5188">
                <c:v>5.5069999999999997</c:v>
              </c:pt>
              <c:pt idx="5189">
                <c:v>5.5990000000000002</c:v>
              </c:pt>
              <c:pt idx="5190">
                <c:v>5.5919999999999996</c:v>
              </c:pt>
              <c:pt idx="5191">
                <c:v>5.585</c:v>
              </c:pt>
              <c:pt idx="5192">
                <c:v>5.5780000000000003</c:v>
              </c:pt>
              <c:pt idx="5193">
                <c:v>5.5259999999999998</c:v>
              </c:pt>
              <c:pt idx="5194">
                <c:v>5.5220000000000002</c:v>
              </c:pt>
              <c:pt idx="5195">
                <c:v>5.5140000000000002</c:v>
              </c:pt>
              <c:pt idx="5196">
                <c:v>5.5430000000000001</c:v>
              </c:pt>
              <c:pt idx="5197">
                <c:v>5.5709999999999997</c:v>
              </c:pt>
              <c:pt idx="5198">
                <c:v>5.5969999999999995</c:v>
              </c:pt>
              <c:pt idx="5199">
                <c:v>5.5280000000000005</c:v>
              </c:pt>
              <c:pt idx="5200">
                <c:v>5.5270000000000001</c:v>
              </c:pt>
              <c:pt idx="5201">
                <c:v>5.5490000000000004</c:v>
              </c:pt>
              <c:pt idx="5202">
                <c:v>5.5270000000000001</c:v>
              </c:pt>
              <c:pt idx="5203">
                <c:v>5.516</c:v>
              </c:pt>
              <c:pt idx="5204">
                <c:v>5.5990000000000002</c:v>
              </c:pt>
              <c:pt idx="5205">
                <c:v>5.5789999999999997</c:v>
              </c:pt>
              <c:pt idx="5206">
                <c:v>5.6189999999999998</c:v>
              </c:pt>
              <c:pt idx="5207">
                <c:v>5.649</c:v>
              </c:pt>
              <c:pt idx="5208">
                <c:v>5.6840000000000002</c:v>
              </c:pt>
              <c:pt idx="5209">
                <c:v>5.67</c:v>
              </c:pt>
              <c:pt idx="5210">
                <c:v>5.694</c:v>
              </c:pt>
              <c:pt idx="5211">
                <c:v>5.7320000000000002</c:v>
              </c:pt>
              <c:pt idx="5212">
                <c:v>5.74</c:v>
              </c:pt>
              <c:pt idx="5213">
                <c:v>5.7249999999999996</c:v>
              </c:pt>
              <c:pt idx="5214">
                <c:v>5.7190000000000003</c:v>
              </c:pt>
              <c:pt idx="5215">
                <c:v>5.6870000000000003</c:v>
              </c:pt>
              <c:pt idx="5216">
                <c:v>5.7590000000000003</c:v>
              </c:pt>
              <c:pt idx="5217">
                <c:v>5.6710000000000003</c:v>
              </c:pt>
              <c:pt idx="5218">
                <c:v>5.6180000000000003</c:v>
              </c:pt>
              <c:pt idx="5219">
                <c:v>5.6520000000000001</c:v>
              </c:pt>
              <c:pt idx="5220">
                <c:v>5.5869999999999997</c:v>
              </c:pt>
              <c:pt idx="5221">
                <c:v>5.5750000000000002</c:v>
              </c:pt>
              <c:pt idx="5222">
                <c:v>5.6230000000000002</c:v>
              </c:pt>
              <c:pt idx="5223">
                <c:v>5.665</c:v>
              </c:pt>
              <c:pt idx="5224">
                <c:v>5.6890000000000001</c:v>
              </c:pt>
              <c:pt idx="5225">
                <c:v>5.7009999999999996</c:v>
              </c:pt>
              <c:pt idx="5226">
                <c:v>5.6769999999999996</c:v>
              </c:pt>
              <c:pt idx="5227">
                <c:v>5.6420000000000003</c:v>
              </c:pt>
              <c:pt idx="5228">
                <c:v>5.6619999999999999</c:v>
              </c:pt>
              <c:pt idx="5229">
                <c:v>5.6520000000000001</c:v>
              </c:pt>
              <c:pt idx="5230">
                <c:v>5.6829999999999998</c:v>
              </c:pt>
              <c:pt idx="5231">
                <c:v>5.7370000000000001</c:v>
              </c:pt>
              <c:pt idx="5232">
                <c:v>5.7290000000000001</c:v>
              </c:pt>
              <c:pt idx="5233">
                <c:v>5.6470000000000002</c:v>
              </c:pt>
              <c:pt idx="5234">
                <c:v>5.6530000000000005</c:v>
              </c:pt>
              <c:pt idx="5235">
                <c:v>5.6920000000000002</c:v>
              </c:pt>
              <c:pt idx="5236">
                <c:v>5.7050000000000001</c:v>
              </c:pt>
              <c:pt idx="5237">
                <c:v>5.7530000000000001</c:v>
              </c:pt>
              <c:pt idx="5238">
                <c:v>5.8419999999999996</c:v>
              </c:pt>
              <c:pt idx="5239">
                <c:v>5.86</c:v>
              </c:pt>
              <c:pt idx="5240">
                <c:v>5.8540000000000001</c:v>
              </c:pt>
              <c:pt idx="5241">
                <c:v>5.8529999999999998</c:v>
              </c:pt>
              <c:pt idx="5242">
                <c:v>5.8460000000000001</c:v>
              </c:pt>
              <c:pt idx="5243">
                <c:v>5.7990000000000004</c:v>
              </c:pt>
              <c:pt idx="5244">
                <c:v>5.7780000000000005</c:v>
              </c:pt>
              <c:pt idx="5245">
                <c:v>5.7379999999999995</c:v>
              </c:pt>
              <c:pt idx="5246">
                <c:v>5.7670000000000003</c:v>
              </c:pt>
              <c:pt idx="5247">
                <c:v>5.7629999999999999</c:v>
              </c:pt>
              <c:pt idx="5248">
                <c:v>5.8529999999999998</c:v>
              </c:pt>
              <c:pt idx="5249">
                <c:v>5.9109999999999996</c:v>
              </c:pt>
              <c:pt idx="5250">
                <c:v>5.8419999999999996</c:v>
              </c:pt>
              <c:pt idx="5251">
                <c:v>5.8540000000000001</c:v>
              </c:pt>
              <c:pt idx="5252">
                <c:v>5.7620000000000005</c:v>
              </c:pt>
              <c:pt idx="5253">
                <c:v>5.6680000000000001</c:v>
              </c:pt>
              <c:pt idx="5254">
                <c:v>5.7379999999999995</c:v>
              </c:pt>
              <c:pt idx="5255">
                <c:v>5.6690000000000005</c:v>
              </c:pt>
              <c:pt idx="5256">
                <c:v>5.6760000000000002</c:v>
              </c:pt>
              <c:pt idx="5257">
                <c:v>5.6390000000000002</c:v>
              </c:pt>
              <c:pt idx="5258">
                <c:v>5.702</c:v>
              </c:pt>
              <c:pt idx="5259">
                <c:v>5.742</c:v>
              </c:pt>
              <c:pt idx="5260">
                <c:v>5.7880000000000003</c:v>
              </c:pt>
              <c:pt idx="5261">
                <c:v>5.8</c:v>
              </c:pt>
              <c:pt idx="5262">
                <c:v>5.7110000000000003</c:v>
              </c:pt>
              <c:pt idx="5263">
                <c:v>5.7670000000000003</c:v>
              </c:pt>
              <c:pt idx="5264">
                <c:v>5.758</c:v>
              </c:pt>
              <c:pt idx="5265">
                <c:v>5.7190000000000003</c:v>
              </c:pt>
              <c:pt idx="5266">
                <c:v>5.7969999999999997</c:v>
              </c:pt>
              <c:pt idx="5267">
                <c:v>5.79</c:v>
              </c:pt>
              <c:pt idx="5268">
                <c:v>5.6580000000000004</c:v>
              </c:pt>
              <c:pt idx="5269">
                <c:v>5.665</c:v>
              </c:pt>
              <c:pt idx="5270">
                <c:v>5.6829999999999998</c:v>
              </c:pt>
              <c:pt idx="5271">
                <c:v>5.6029999999999998</c:v>
              </c:pt>
              <c:pt idx="5272">
                <c:v>5.6129999999999995</c:v>
              </c:pt>
              <c:pt idx="5273">
                <c:v>5.6150000000000002</c:v>
              </c:pt>
              <c:pt idx="5274">
                <c:v>5.6269999999999998</c:v>
              </c:pt>
              <c:pt idx="5275">
                <c:v>5.5140000000000002</c:v>
              </c:pt>
              <c:pt idx="5276">
                <c:v>5.4640000000000004</c:v>
              </c:pt>
              <c:pt idx="5277">
                <c:v>5.5270000000000001</c:v>
              </c:pt>
              <c:pt idx="5278">
                <c:v>5.476</c:v>
              </c:pt>
              <c:pt idx="5279">
                <c:v>5.4660000000000002</c:v>
              </c:pt>
              <c:pt idx="5280">
                <c:v>5.4879999999999995</c:v>
              </c:pt>
              <c:pt idx="5281">
                <c:v>5.444</c:v>
              </c:pt>
              <c:pt idx="5282">
                <c:v>5.4960000000000004</c:v>
              </c:pt>
              <c:pt idx="5283">
                <c:v>5.4640000000000004</c:v>
              </c:pt>
              <c:pt idx="5284">
                <c:v>5.4589999999999996</c:v>
              </c:pt>
              <c:pt idx="5285">
                <c:v>5.3650000000000002</c:v>
              </c:pt>
              <c:pt idx="5286">
                <c:v>5.3140000000000001</c:v>
              </c:pt>
              <c:pt idx="5287">
                <c:v>5.2709999999999999</c:v>
              </c:pt>
              <c:pt idx="5288">
                <c:v>5.2830000000000004</c:v>
              </c:pt>
              <c:pt idx="5289">
                <c:v>5.26</c:v>
              </c:pt>
              <c:pt idx="5290">
                <c:v>5.2910000000000004</c:v>
              </c:pt>
              <c:pt idx="5291">
                <c:v>5.2709999999999999</c:v>
              </c:pt>
              <c:pt idx="5292">
                <c:v>5.2679999999999998</c:v>
              </c:pt>
              <c:pt idx="5293">
                <c:v>5.2679999999999998</c:v>
              </c:pt>
              <c:pt idx="5294">
                <c:v>5.3220000000000001</c:v>
              </c:pt>
              <c:pt idx="5295">
                <c:v>5.2969999999999997</c:v>
              </c:pt>
              <c:pt idx="5296">
                <c:v>5.3220000000000001</c:v>
              </c:pt>
              <c:pt idx="5297">
                <c:v>5.3010000000000002</c:v>
              </c:pt>
              <c:pt idx="5298">
                <c:v>5.3109999999999999</c:v>
              </c:pt>
              <c:pt idx="5299">
                <c:v>5.3810000000000002</c:v>
              </c:pt>
              <c:pt idx="5300">
                <c:v>5.375</c:v>
              </c:pt>
              <c:pt idx="5301">
                <c:v>5.367</c:v>
              </c:pt>
              <c:pt idx="5302">
                <c:v>5.2930000000000001</c:v>
              </c:pt>
              <c:pt idx="5303">
                <c:v>5.3140000000000001</c:v>
              </c:pt>
              <c:pt idx="5304">
                <c:v>5.3520000000000003</c:v>
              </c:pt>
              <c:pt idx="5305">
                <c:v>5.4279999999999999</c:v>
              </c:pt>
              <c:pt idx="5306">
                <c:v>5.4779999999999998</c:v>
              </c:pt>
              <c:pt idx="5307">
                <c:v>5.5280000000000005</c:v>
              </c:pt>
              <c:pt idx="5308">
                <c:v>5.4870000000000001</c:v>
              </c:pt>
              <c:pt idx="5309">
                <c:v>5.4589999999999996</c:v>
              </c:pt>
              <c:pt idx="5310">
                <c:v>5.4560000000000004</c:v>
              </c:pt>
              <c:pt idx="5311">
                <c:v>5.4539999999999997</c:v>
              </c:pt>
              <c:pt idx="5312">
                <c:v>5.4870000000000001</c:v>
              </c:pt>
              <c:pt idx="5313">
                <c:v>5.4569999999999999</c:v>
              </c:pt>
              <c:pt idx="5314">
                <c:v>5.4119999999999999</c:v>
              </c:pt>
              <c:pt idx="5315">
                <c:v>5.4160000000000004</c:v>
              </c:pt>
              <c:pt idx="5316">
                <c:v>5.3890000000000002</c:v>
              </c:pt>
              <c:pt idx="5317">
                <c:v>5.5289999999999999</c:v>
              </c:pt>
              <c:pt idx="5318">
                <c:v>5.55</c:v>
              </c:pt>
              <c:pt idx="5319">
                <c:v>5.5010000000000003</c:v>
              </c:pt>
              <c:pt idx="5320">
                <c:v>5.49</c:v>
              </c:pt>
              <c:pt idx="5321">
                <c:v>5.5090000000000003</c:v>
              </c:pt>
              <c:pt idx="5322">
                <c:v>5.46</c:v>
              </c:pt>
              <c:pt idx="5323">
                <c:v>5.5010000000000003</c:v>
              </c:pt>
              <c:pt idx="5324">
                <c:v>5.593</c:v>
              </c:pt>
              <c:pt idx="5325">
                <c:v>5.6870000000000003</c:v>
              </c:pt>
              <c:pt idx="5326">
                <c:v>5.64</c:v>
              </c:pt>
              <c:pt idx="5327">
                <c:v>5.5919999999999996</c:v>
              </c:pt>
              <c:pt idx="5328">
                <c:v>5.6589999999999998</c:v>
              </c:pt>
              <c:pt idx="5329">
                <c:v>5.6520000000000001</c:v>
              </c:pt>
              <c:pt idx="5330">
                <c:v>5.6029999999999998</c:v>
              </c:pt>
              <c:pt idx="5331">
                <c:v>5.5529999999999999</c:v>
              </c:pt>
              <c:pt idx="5332">
                <c:v>5.4749999999999996</c:v>
              </c:pt>
              <c:pt idx="5333">
                <c:v>5.524</c:v>
              </c:pt>
              <c:pt idx="5334">
                <c:v>5.5960000000000001</c:v>
              </c:pt>
              <c:pt idx="5335">
                <c:v>5.6180000000000003</c:v>
              </c:pt>
              <c:pt idx="5336">
                <c:v>5.54</c:v>
              </c:pt>
              <c:pt idx="5337">
                <c:v>5.4989999999999997</c:v>
              </c:pt>
              <c:pt idx="5338">
                <c:v>5.4290000000000003</c:v>
              </c:pt>
              <c:pt idx="5339">
                <c:v>5.4470000000000001</c:v>
              </c:pt>
              <c:pt idx="5340">
                <c:v>5.3979999999999997</c:v>
              </c:pt>
              <c:pt idx="5341">
                <c:v>5.4409999999999998</c:v>
              </c:pt>
              <c:pt idx="5342">
                <c:v>5.5</c:v>
              </c:pt>
              <c:pt idx="5343">
                <c:v>5.3419999999999996</c:v>
              </c:pt>
              <c:pt idx="5344">
                <c:v>5.4580000000000002</c:v>
              </c:pt>
              <c:pt idx="5345">
                <c:v>5.4569999999999999</c:v>
              </c:pt>
              <c:pt idx="5346">
                <c:v>5.444</c:v>
              </c:pt>
              <c:pt idx="5347">
                <c:v>5.452</c:v>
              </c:pt>
              <c:pt idx="5348">
                <c:v>5.4320000000000004</c:v>
              </c:pt>
              <c:pt idx="5349">
                <c:v>5.3929999999999998</c:v>
              </c:pt>
              <c:pt idx="5350">
                <c:v>5.4020000000000001</c:v>
              </c:pt>
              <c:pt idx="5351">
                <c:v>5.407</c:v>
              </c:pt>
              <c:pt idx="5352">
                <c:v>5.4</c:v>
              </c:pt>
              <c:pt idx="5353">
                <c:v>5.4729999999999999</c:v>
              </c:pt>
              <c:pt idx="5354">
                <c:v>5.4420000000000002</c:v>
              </c:pt>
              <c:pt idx="5355">
                <c:v>5.4189999999999996</c:v>
              </c:pt>
              <c:pt idx="5356">
                <c:v>5.4370000000000003</c:v>
              </c:pt>
              <c:pt idx="5357">
                <c:v>5.4669999999999996</c:v>
              </c:pt>
              <c:pt idx="5358">
                <c:v>5.53</c:v>
              </c:pt>
              <c:pt idx="5359">
                <c:v>5.5460000000000003</c:v>
              </c:pt>
              <c:pt idx="5360">
                <c:v>5.5019999999999998</c:v>
              </c:pt>
              <c:pt idx="5361">
                <c:v>5.508</c:v>
              </c:pt>
              <c:pt idx="5362">
                <c:v>5.5250000000000004</c:v>
              </c:pt>
              <c:pt idx="5363">
                <c:v>5.5860000000000003</c:v>
              </c:pt>
              <c:pt idx="5364">
                <c:v>5.6929999999999996</c:v>
              </c:pt>
              <c:pt idx="5365">
                <c:v>5.6349999999999998</c:v>
              </c:pt>
              <c:pt idx="5366">
                <c:v>5.6079999999999997</c:v>
              </c:pt>
              <c:pt idx="5367">
                <c:v>5.641</c:v>
              </c:pt>
              <c:pt idx="5368">
                <c:v>5.6749999999999998</c:v>
              </c:pt>
              <c:pt idx="5369">
                <c:v>5.6959999999999997</c:v>
              </c:pt>
              <c:pt idx="5370">
                <c:v>5.6669999999999998</c:v>
              </c:pt>
              <c:pt idx="5371">
                <c:v>5.6749999999999998</c:v>
              </c:pt>
              <c:pt idx="5372">
                <c:v>5.6559999999999997</c:v>
              </c:pt>
              <c:pt idx="5373">
                <c:v>5.7279999999999998</c:v>
              </c:pt>
              <c:pt idx="5374">
                <c:v>5.7539999999999996</c:v>
              </c:pt>
              <c:pt idx="5375">
                <c:v>5.7759999999999998</c:v>
              </c:pt>
              <c:pt idx="5376">
                <c:v>5.7409999999999997</c:v>
              </c:pt>
              <c:pt idx="5377">
                <c:v>5.766</c:v>
              </c:pt>
              <c:pt idx="5378">
                <c:v>5.819</c:v>
              </c:pt>
              <c:pt idx="5379">
                <c:v>5.8380000000000001</c:v>
              </c:pt>
              <c:pt idx="5380">
                <c:v>5.8689999999999998</c:v>
              </c:pt>
              <c:pt idx="5381">
                <c:v>5.867</c:v>
              </c:pt>
              <c:pt idx="5382">
                <c:v>5.8730000000000002</c:v>
              </c:pt>
              <c:pt idx="5383">
                <c:v>5.8940000000000001</c:v>
              </c:pt>
              <c:pt idx="5384">
                <c:v>5.8849999999999998</c:v>
              </c:pt>
              <c:pt idx="5385">
                <c:v>5.859</c:v>
              </c:pt>
              <c:pt idx="5386">
                <c:v>5.7850000000000001</c:v>
              </c:pt>
              <c:pt idx="5387">
                <c:v>5.78</c:v>
              </c:pt>
              <c:pt idx="5388">
                <c:v>5.7880000000000003</c:v>
              </c:pt>
              <c:pt idx="5389">
                <c:v>5.758</c:v>
              </c:pt>
              <c:pt idx="5390">
                <c:v>5.7409999999999997</c:v>
              </c:pt>
              <c:pt idx="5391">
                <c:v>5.7350000000000003</c:v>
              </c:pt>
              <c:pt idx="5392">
                <c:v>5.7460000000000004</c:v>
              </c:pt>
              <c:pt idx="5393">
                <c:v>5.7050000000000001</c:v>
              </c:pt>
              <c:pt idx="5394">
                <c:v>5.6820000000000004</c:v>
              </c:pt>
              <c:pt idx="5395">
                <c:v>5.7270000000000003</c:v>
              </c:pt>
              <c:pt idx="5396">
                <c:v>5.75</c:v>
              </c:pt>
              <c:pt idx="5397">
                <c:v>5.77</c:v>
              </c:pt>
              <c:pt idx="5398">
                <c:v>5.7670000000000003</c:v>
              </c:pt>
              <c:pt idx="5399">
                <c:v>5.8070000000000004</c:v>
              </c:pt>
              <c:pt idx="5400">
                <c:v>5.8040000000000003</c:v>
              </c:pt>
              <c:pt idx="5401">
                <c:v>5.8109999999999999</c:v>
              </c:pt>
              <c:pt idx="5402">
                <c:v>5.8230000000000004</c:v>
              </c:pt>
              <c:pt idx="5403">
                <c:v>5.806</c:v>
              </c:pt>
              <c:pt idx="5404">
                <c:v>5.8460000000000001</c:v>
              </c:pt>
              <c:pt idx="5405">
                <c:v>5.8369999999999997</c:v>
              </c:pt>
              <c:pt idx="5406">
                <c:v>5.8920000000000003</c:v>
              </c:pt>
              <c:pt idx="5407">
                <c:v>5.9370000000000003</c:v>
              </c:pt>
              <c:pt idx="5408">
                <c:v>5.9399999999999995</c:v>
              </c:pt>
              <c:pt idx="5409">
                <c:v>5.923</c:v>
              </c:pt>
              <c:pt idx="5410">
                <c:v>5.8849999999999998</c:v>
              </c:pt>
              <c:pt idx="5411">
                <c:v>5.8819999999999997</c:v>
              </c:pt>
              <c:pt idx="5412">
                <c:v>5.9</c:v>
              </c:pt>
              <c:pt idx="5413">
                <c:v>5.8540000000000001</c:v>
              </c:pt>
              <c:pt idx="5414">
                <c:v>5.8949999999999996</c:v>
              </c:pt>
              <c:pt idx="5415">
                <c:v>5.9130000000000003</c:v>
              </c:pt>
              <c:pt idx="5416">
                <c:v>5.8929999999999998</c:v>
              </c:pt>
              <c:pt idx="5417">
                <c:v>5.9610000000000003</c:v>
              </c:pt>
              <c:pt idx="5418">
                <c:v>5.9080000000000004</c:v>
              </c:pt>
              <c:pt idx="5419">
                <c:v>5.952</c:v>
              </c:pt>
              <c:pt idx="5420">
                <c:v>5.9</c:v>
              </c:pt>
              <c:pt idx="5421">
                <c:v>5.8149999999999995</c:v>
              </c:pt>
              <c:pt idx="5422">
                <c:v>5.7309999999999999</c:v>
              </c:pt>
              <c:pt idx="5423">
                <c:v>5.7510000000000003</c:v>
              </c:pt>
              <c:pt idx="5424">
                <c:v>5.7249999999999996</c:v>
              </c:pt>
              <c:pt idx="5425">
                <c:v>5.7</c:v>
              </c:pt>
              <c:pt idx="5426">
                <c:v>5.7149999999999999</c:v>
              </c:pt>
              <c:pt idx="5427">
                <c:v>5.7069999999999999</c:v>
              </c:pt>
              <c:pt idx="5428">
                <c:v>5.6669999999999998</c:v>
              </c:pt>
              <c:pt idx="5429">
                <c:v>5.665</c:v>
              </c:pt>
              <c:pt idx="5430">
                <c:v>5.6609999999999996</c:v>
              </c:pt>
              <c:pt idx="5431">
                <c:v>5.6680000000000001</c:v>
              </c:pt>
              <c:pt idx="5432">
                <c:v>5.7329999999999997</c:v>
              </c:pt>
              <c:pt idx="5433">
                <c:v>5.7469999999999999</c:v>
              </c:pt>
              <c:pt idx="5434">
                <c:v>5.7229999999999999</c:v>
              </c:pt>
              <c:pt idx="5435">
                <c:v>5.6690000000000005</c:v>
              </c:pt>
              <c:pt idx="5436">
                <c:v>5.657</c:v>
              </c:pt>
              <c:pt idx="5437">
                <c:v>5.6710000000000003</c:v>
              </c:pt>
              <c:pt idx="5438">
                <c:v>5.7119999999999997</c:v>
              </c:pt>
              <c:pt idx="5439">
                <c:v>5.7080000000000002</c:v>
              </c:pt>
              <c:pt idx="5440">
                <c:v>5.6899999999999995</c:v>
              </c:pt>
              <c:pt idx="5441">
                <c:v>5.7119999999999997</c:v>
              </c:pt>
              <c:pt idx="5442">
                <c:v>5.742</c:v>
              </c:pt>
              <c:pt idx="5443">
                <c:v>5.7089999999999996</c:v>
              </c:pt>
              <c:pt idx="5444">
                <c:v>5.6899999999999995</c:v>
              </c:pt>
              <c:pt idx="5445">
                <c:v>5.7059999999999995</c:v>
              </c:pt>
              <c:pt idx="5446">
                <c:v>5.681</c:v>
              </c:pt>
              <c:pt idx="5447">
                <c:v>5.7249999999999996</c:v>
              </c:pt>
              <c:pt idx="5448">
                <c:v>5.7309999999999999</c:v>
              </c:pt>
              <c:pt idx="5449">
                <c:v>5.7519999999999998</c:v>
              </c:pt>
              <c:pt idx="5450">
                <c:v>5.7080000000000002</c:v>
              </c:pt>
              <c:pt idx="5451">
                <c:v>5.7370000000000001</c:v>
              </c:pt>
              <c:pt idx="5452">
                <c:v>5.7590000000000003</c:v>
              </c:pt>
              <c:pt idx="5453">
                <c:v>5.7270000000000003</c:v>
              </c:pt>
              <c:pt idx="5454">
                <c:v>5.782</c:v>
              </c:pt>
              <c:pt idx="5455">
                <c:v>5.7850000000000001</c:v>
              </c:pt>
              <c:pt idx="5456">
                <c:v>5.7709999999999999</c:v>
              </c:pt>
              <c:pt idx="5457">
                <c:v>5.8070000000000004</c:v>
              </c:pt>
              <c:pt idx="5458">
                <c:v>5.8070000000000004</c:v>
              </c:pt>
              <c:pt idx="5459">
                <c:v>5.8149999999999995</c:v>
              </c:pt>
              <c:pt idx="5460">
                <c:v>5.7889999999999997</c:v>
              </c:pt>
              <c:pt idx="5461">
                <c:v>5.8090000000000002</c:v>
              </c:pt>
              <c:pt idx="5462">
                <c:v>5.9130000000000003</c:v>
              </c:pt>
              <c:pt idx="5463">
                <c:v>5.9080000000000004</c:v>
              </c:pt>
              <c:pt idx="5464">
                <c:v>5.915</c:v>
              </c:pt>
              <c:pt idx="5465">
                <c:v>5.8760000000000003</c:v>
              </c:pt>
              <c:pt idx="5466">
                <c:v>5.8159999999999998</c:v>
              </c:pt>
              <c:pt idx="5467">
                <c:v>5.8780000000000001</c:v>
              </c:pt>
              <c:pt idx="5468">
                <c:v>5.8849999999999998</c:v>
              </c:pt>
              <c:pt idx="5469">
                <c:v>5.8860000000000001</c:v>
              </c:pt>
              <c:pt idx="5470">
                <c:v>5.8689999999999998</c:v>
              </c:pt>
              <c:pt idx="5471">
                <c:v>5.9080000000000004</c:v>
              </c:pt>
              <c:pt idx="5472">
                <c:v>5.8570000000000002</c:v>
              </c:pt>
              <c:pt idx="5473">
                <c:v>5.867</c:v>
              </c:pt>
              <c:pt idx="5474">
                <c:v>5.8959999999999999</c:v>
              </c:pt>
              <c:pt idx="5475">
                <c:v>5.875</c:v>
              </c:pt>
              <c:pt idx="5476">
                <c:v>5.952</c:v>
              </c:pt>
              <c:pt idx="5477">
                <c:v>5.9329999999999998</c:v>
              </c:pt>
              <c:pt idx="5478">
                <c:v>5.9790000000000001</c:v>
              </c:pt>
              <c:pt idx="5479">
                <c:v>6.0410000000000004</c:v>
              </c:pt>
              <c:pt idx="5480">
                <c:v>5.9619999999999997</c:v>
              </c:pt>
              <c:pt idx="5481">
                <c:v>5.9669999999999996</c:v>
              </c:pt>
              <c:pt idx="5482">
                <c:v>5.8959999999999999</c:v>
              </c:pt>
              <c:pt idx="5483">
                <c:v>5.891</c:v>
              </c:pt>
              <c:pt idx="5484">
                <c:v>5.8689999999999998</c:v>
              </c:pt>
              <c:pt idx="5485">
                <c:v>5.923</c:v>
              </c:pt>
              <c:pt idx="5486">
                <c:v>5.91</c:v>
              </c:pt>
              <c:pt idx="5487">
                <c:v>5.9489999999999998</c:v>
              </c:pt>
              <c:pt idx="5488">
                <c:v>5.8710000000000004</c:v>
              </c:pt>
              <c:pt idx="5489">
                <c:v>5.8949999999999996</c:v>
              </c:pt>
              <c:pt idx="5490">
                <c:v>5.8860000000000001</c:v>
              </c:pt>
              <c:pt idx="5491">
                <c:v>5.907</c:v>
              </c:pt>
              <c:pt idx="5492">
                <c:v>5.9080000000000004</c:v>
              </c:pt>
              <c:pt idx="5493">
                <c:v>5.915</c:v>
              </c:pt>
              <c:pt idx="5494">
                <c:v>5.9450000000000003</c:v>
              </c:pt>
              <c:pt idx="5495">
                <c:v>5.9429999999999996</c:v>
              </c:pt>
              <c:pt idx="5496">
                <c:v>6.008</c:v>
              </c:pt>
              <c:pt idx="5497">
                <c:v>6.0919999999999996</c:v>
              </c:pt>
              <c:pt idx="5498">
                <c:v>6.06</c:v>
              </c:pt>
              <c:pt idx="5499">
                <c:v>6.0590000000000002</c:v>
              </c:pt>
              <c:pt idx="5500">
                <c:v>6.1059999999999999</c:v>
              </c:pt>
              <c:pt idx="5501">
                <c:v>6.1929999999999996</c:v>
              </c:pt>
              <c:pt idx="5502">
                <c:v>6.16</c:v>
              </c:pt>
              <c:pt idx="5503">
                <c:v>6.1849999999999996</c:v>
              </c:pt>
              <c:pt idx="5504">
                <c:v>6.2060000000000004</c:v>
              </c:pt>
              <c:pt idx="5505">
                <c:v>6.2270000000000003</c:v>
              </c:pt>
              <c:pt idx="5506">
                <c:v>6.1840000000000002</c:v>
              </c:pt>
              <c:pt idx="5507">
                <c:v>6.1130000000000004</c:v>
              </c:pt>
              <c:pt idx="5508">
                <c:v>6.1539999999999999</c:v>
              </c:pt>
              <c:pt idx="5509">
                <c:v>6.2009999999999996</c:v>
              </c:pt>
              <c:pt idx="5510">
                <c:v>6.1459999999999999</c:v>
              </c:pt>
              <c:pt idx="5511">
                <c:v>6.149</c:v>
              </c:pt>
              <c:pt idx="5512">
                <c:v>6.2130000000000001</c:v>
              </c:pt>
              <c:pt idx="5513">
                <c:v>6.2430000000000003</c:v>
              </c:pt>
              <c:pt idx="5514">
                <c:v>6.1879999999999997</c:v>
              </c:pt>
              <c:pt idx="5515">
                <c:v>6.1550000000000002</c:v>
              </c:pt>
              <c:pt idx="5516">
                <c:v>6.1159999999999997</c:v>
              </c:pt>
              <c:pt idx="5517">
                <c:v>6.0110000000000001</c:v>
              </c:pt>
              <c:pt idx="5518">
                <c:v>5.9879999999999995</c:v>
              </c:pt>
              <c:pt idx="5519">
                <c:v>5.96</c:v>
              </c:pt>
              <c:pt idx="5520">
                <c:v>5.9850000000000003</c:v>
              </c:pt>
              <c:pt idx="5521">
                <c:v>5.944</c:v>
              </c:pt>
              <c:pt idx="5522">
                <c:v>5.9359999999999999</c:v>
              </c:pt>
              <c:pt idx="5523">
                <c:v>5.875</c:v>
              </c:pt>
              <c:pt idx="5524">
                <c:v>5.827</c:v>
              </c:pt>
              <c:pt idx="5525">
                <c:v>5.83</c:v>
              </c:pt>
              <c:pt idx="5526">
                <c:v>5.8469999999999995</c:v>
              </c:pt>
              <c:pt idx="5527">
                <c:v>5.91</c:v>
              </c:pt>
              <c:pt idx="5528">
                <c:v>5.9320000000000004</c:v>
              </c:pt>
              <c:pt idx="5529">
                <c:v>5.7759999999999998</c:v>
              </c:pt>
              <c:pt idx="5530">
                <c:v>5.7919999999999998</c:v>
              </c:pt>
              <c:pt idx="5531">
                <c:v>5.8129999999999997</c:v>
              </c:pt>
              <c:pt idx="5532">
                <c:v>5.77</c:v>
              </c:pt>
              <c:pt idx="5533">
                <c:v>5.6680000000000001</c:v>
              </c:pt>
              <c:pt idx="5534">
                <c:v>5.7089999999999996</c:v>
              </c:pt>
              <c:pt idx="5535">
                <c:v>5.7940000000000005</c:v>
              </c:pt>
              <c:pt idx="5536">
                <c:v>5.7780000000000005</c:v>
              </c:pt>
              <c:pt idx="5537">
                <c:v>5.7729999999999997</c:v>
              </c:pt>
              <c:pt idx="5538">
                <c:v>5.8120000000000003</c:v>
              </c:pt>
              <c:pt idx="5539">
                <c:v>5.8280000000000003</c:v>
              </c:pt>
              <c:pt idx="5540">
                <c:v>5.8780000000000001</c:v>
              </c:pt>
              <c:pt idx="5541">
                <c:v>5.9740000000000002</c:v>
              </c:pt>
              <c:pt idx="5542">
                <c:v>5.9770000000000003</c:v>
              </c:pt>
              <c:pt idx="5543">
                <c:v>5.9779999999999998</c:v>
              </c:pt>
              <c:pt idx="5544">
                <c:v>5.9859999999999998</c:v>
              </c:pt>
              <c:pt idx="5545">
                <c:v>5.907</c:v>
              </c:pt>
              <c:pt idx="5546">
                <c:v>5.9580000000000002</c:v>
              </c:pt>
              <c:pt idx="5547">
                <c:v>5.9690000000000003</c:v>
              </c:pt>
              <c:pt idx="5548">
                <c:v>6.0039999999999996</c:v>
              </c:pt>
              <c:pt idx="5549">
                <c:v>6</c:v>
              </c:pt>
              <c:pt idx="5550">
                <c:v>6.0430000000000001</c:v>
              </c:pt>
              <c:pt idx="5551">
                <c:v>6.0789999999999997</c:v>
              </c:pt>
              <c:pt idx="5552">
                <c:v>6.09</c:v>
              </c:pt>
              <c:pt idx="5553">
                <c:v>6.17</c:v>
              </c:pt>
              <c:pt idx="5554">
                <c:v>6.1760000000000002</c:v>
              </c:pt>
              <c:pt idx="5555">
                <c:v>6.1520000000000001</c:v>
              </c:pt>
              <c:pt idx="5556">
                <c:v>6.1609999999999996</c:v>
              </c:pt>
              <c:pt idx="5557">
                <c:v>6.1449999999999996</c:v>
              </c:pt>
              <c:pt idx="5558">
                <c:v>6.1429999999999998</c:v>
              </c:pt>
              <c:pt idx="5559">
                <c:v>6.1319999999999997</c:v>
              </c:pt>
              <c:pt idx="5560">
                <c:v>6.1319999999999997</c:v>
              </c:pt>
              <c:pt idx="5561">
                <c:v>6.1580000000000004</c:v>
              </c:pt>
              <c:pt idx="5562">
                <c:v>6.14</c:v>
              </c:pt>
              <c:pt idx="5563">
                <c:v>6.1870000000000003</c:v>
              </c:pt>
              <c:pt idx="5564">
                <c:v>6.1289999999999996</c:v>
              </c:pt>
              <c:pt idx="5565">
                <c:v>6.1370000000000005</c:v>
              </c:pt>
              <c:pt idx="5566">
                <c:v>6.1260000000000003</c:v>
              </c:pt>
              <c:pt idx="5567">
                <c:v>6.0860000000000003</c:v>
              </c:pt>
              <c:pt idx="5568">
                <c:v>6.1589999999999998</c:v>
              </c:pt>
              <c:pt idx="5569">
                <c:v>6.1580000000000004</c:v>
              </c:pt>
              <c:pt idx="5570">
                <c:v>6.218</c:v>
              </c:pt>
              <c:pt idx="5571">
                <c:v>6.2649999999999997</c:v>
              </c:pt>
              <c:pt idx="5572">
                <c:v>6.2460000000000004</c:v>
              </c:pt>
              <c:pt idx="5573">
                <c:v>6.2270000000000003</c:v>
              </c:pt>
              <c:pt idx="5574">
                <c:v>6.2690000000000001</c:v>
              </c:pt>
              <c:pt idx="5575">
                <c:v>6.4290000000000003</c:v>
              </c:pt>
              <c:pt idx="5576">
                <c:v>6.3140000000000001</c:v>
              </c:pt>
              <c:pt idx="5577">
                <c:v>6.2309999999999999</c:v>
              </c:pt>
              <c:pt idx="5578">
                <c:v>6.3419999999999996</c:v>
              </c:pt>
              <c:pt idx="5579">
                <c:v>6.2709999999999999</c:v>
              </c:pt>
              <c:pt idx="5580">
                <c:v>6.1360000000000001</c:v>
              </c:pt>
              <c:pt idx="5581">
                <c:v>6.2839999999999998</c:v>
              </c:pt>
              <c:pt idx="5582">
                <c:v>6.423</c:v>
              </c:pt>
              <c:pt idx="5583">
                <c:v>6.4909999999999997</c:v>
              </c:pt>
              <c:pt idx="5584">
                <c:v>6.452</c:v>
              </c:pt>
              <c:pt idx="5585">
                <c:v>6.5190000000000001</c:v>
              </c:pt>
              <c:pt idx="5586">
                <c:v>6.5709999999999997</c:v>
              </c:pt>
              <c:pt idx="5587">
                <c:v>6.6340000000000003</c:v>
              </c:pt>
              <c:pt idx="5588">
                <c:v>6.65</c:v>
              </c:pt>
              <c:pt idx="5589">
                <c:v>6.6950000000000003</c:v>
              </c:pt>
              <c:pt idx="5590">
                <c:v>6.7469999999999999</c:v>
              </c:pt>
              <c:pt idx="5591">
                <c:v>6.7169999999999996</c:v>
              </c:pt>
              <c:pt idx="5592">
                <c:v>6.7469999999999999</c:v>
              </c:pt>
              <c:pt idx="5593">
                <c:v>6.6890000000000001</c:v>
              </c:pt>
              <c:pt idx="5594">
                <c:v>6.6970000000000001</c:v>
              </c:pt>
              <c:pt idx="5595">
                <c:v>6.6530000000000005</c:v>
              </c:pt>
              <c:pt idx="5596">
                <c:v>6.7190000000000003</c:v>
              </c:pt>
              <c:pt idx="5597">
                <c:v>6.6710000000000003</c:v>
              </c:pt>
              <c:pt idx="5598">
                <c:v>6.5839999999999996</c:v>
              </c:pt>
              <c:pt idx="5599">
                <c:v>6.5460000000000003</c:v>
              </c:pt>
              <c:pt idx="5600">
                <c:v>6.5529999999999999</c:v>
              </c:pt>
              <c:pt idx="5601">
                <c:v>6.6210000000000004</c:v>
              </c:pt>
              <c:pt idx="5602">
                <c:v>6.5369999999999999</c:v>
              </c:pt>
              <c:pt idx="5603">
                <c:v>6.6219999999999999</c:v>
              </c:pt>
              <c:pt idx="5604">
                <c:v>6.4779999999999998</c:v>
              </c:pt>
              <c:pt idx="5605">
                <c:v>6.4180000000000001</c:v>
              </c:pt>
              <c:pt idx="5606">
                <c:v>6.4429999999999996</c:v>
              </c:pt>
              <c:pt idx="5607">
                <c:v>6.4740000000000002</c:v>
              </c:pt>
              <c:pt idx="5608">
                <c:v>6.4649999999999999</c:v>
              </c:pt>
              <c:pt idx="5609">
                <c:v>6.4859999999999998</c:v>
              </c:pt>
              <c:pt idx="5610">
                <c:v>6.4889999999999999</c:v>
              </c:pt>
              <c:pt idx="5611">
                <c:v>6.4509999999999996</c:v>
              </c:pt>
              <c:pt idx="5612">
                <c:v>6.4610000000000003</c:v>
              </c:pt>
              <c:pt idx="5613">
                <c:v>6.4429999999999996</c:v>
              </c:pt>
              <c:pt idx="5614">
                <c:v>6.3739999999999997</c:v>
              </c:pt>
              <c:pt idx="5615">
                <c:v>6.391</c:v>
              </c:pt>
              <c:pt idx="5616">
                <c:v>6.3250000000000002</c:v>
              </c:pt>
              <c:pt idx="5617">
                <c:v>6.306</c:v>
              </c:pt>
              <c:pt idx="5618">
                <c:v>6.202</c:v>
              </c:pt>
              <c:pt idx="5619">
                <c:v>6.1660000000000004</c:v>
              </c:pt>
              <c:pt idx="5620">
                <c:v>6.2149999999999999</c:v>
              </c:pt>
              <c:pt idx="5621">
                <c:v>6.2290000000000001</c:v>
              </c:pt>
              <c:pt idx="5622">
                <c:v>6.2</c:v>
              </c:pt>
              <c:pt idx="5623">
                <c:v>6.2379999999999995</c:v>
              </c:pt>
              <c:pt idx="5624">
                <c:v>6.2519999999999998</c:v>
              </c:pt>
              <c:pt idx="5625">
                <c:v>6.3209999999999997</c:v>
              </c:pt>
              <c:pt idx="5626">
                <c:v>6.2939999999999996</c:v>
              </c:pt>
              <c:pt idx="5627">
                <c:v>6.2930000000000001</c:v>
              </c:pt>
              <c:pt idx="5628">
                <c:v>6.3079999999999998</c:v>
              </c:pt>
              <c:pt idx="5629">
                <c:v>6.2320000000000002</c:v>
              </c:pt>
              <c:pt idx="5630">
                <c:v>6.2110000000000003</c:v>
              </c:pt>
              <c:pt idx="5631">
                <c:v>6.2110000000000003</c:v>
              </c:pt>
              <c:pt idx="5632">
                <c:v>6.1959999999999997</c:v>
              </c:pt>
              <c:pt idx="5633">
                <c:v>6.19</c:v>
              </c:pt>
              <c:pt idx="5634">
                <c:v>6.1619999999999999</c:v>
              </c:pt>
              <c:pt idx="5635">
                <c:v>6.1680000000000001</c:v>
              </c:pt>
              <c:pt idx="5636">
                <c:v>6.1319999999999997</c:v>
              </c:pt>
              <c:pt idx="5637">
                <c:v>6.0629999999999997</c:v>
              </c:pt>
              <c:pt idx="5638">
                <c:v>6.024</c:v>
              </c:pt>
              <c:pt idx="5639">
                <c:v>6.0359999999999996</c:v>
              </c:pt>
              <c:pt idx="5640">
                <c:v>6.0880000000000001</c:v>
              </c:pt>
              <c:pt idx="5641">
                <c:v>6.09</c:v>
              </c:pt>
              <c:pt idx="5642">
                <c:v>6.0709999999999997</c:v>
              </c:pt>
              <c:pt idx="5643">
                <c:v>6.0529999999999999</c:v>
              </c:pt>
              <c:pt idx="5644">
                <c:v>6.056</c:v>
              </c:pt>
              <c:pt idx="5645">
                <c:v>6.1029999999999998</c:v>
              </c:pt>
              <c:pt idx="5646">
                <c:v>6.1319999999999997</c:v>
              </c:pt>
              <c:pt idx="5647">
                <c:v>6.1390000000000002</c:v>
              </c:pt>
              <c:pt idx="5648">
                <c:v>6.1790000000000003</c:v>
              </c:pt>
              <c:pt idx="5649">
                <c:v>6.1630000000000003</c:v>
              </c:pt>
              <c:pt idx="5650">
                <c:v>6.2519999999999998</c:v>
              </c:pt>
              <c:pt idx="5651">
                <c:v>6.3310000000000004</c:v>
              </c:pt>
              <c:pt idx="5652">
                <c:v>6.3840000000000003</c:v>
              </c:pt>
              <c:pt idx="5653">
                <c:v>6.35</c:v>
              </c:pt>
              <c:pt idx="5654">
                <c:v>6.351</c:v>
              </c:pt>
              <c:pt idx="5655">
                <c:v>6.3559999999999999</c:v>
              </c:pt>
              <c:pt idx="5656">
                <c:v>6.335</c:v>
              </c:pt>
              <c:pt idx="5657">
                <c:v>6.351</c:v>
              </c:pt>
              <c:pt idx="5658">
                <c:v>6.32</c:v>
              </c:pt>
              <c:pt idx="5659">
                <c:v>6.2569999999999997</c:v>
              </c:pt>
              <c:pt idx="5660">
                <c:v>6.3250000000000002</c:v>
              </c:pt>
              <c:pt idx="5661">
                <c:v>6.2780000000000005</c:v>
              </c:pt>
              <c:pt idx="5662">
                <c:v>6.2240000000000002</c:v>
              </c:pt>
              <c:pt idx="5663">
                <c:v>6.1970000000000001</c:v>
              </c:pt>
              <c:pt idx="5664">
                <c:v>6.1950000000000003</c:v>
              </c:pt>
              <c:pt idx="5665">
                <c:v>6.1829999999999998</c:v>
              </c:pt>
              <c:pt idx="5666">
                <c:v>6.18</c:v>
              </c:pt>
              <c:pt idx="5667">
                <c:v>6.1769999999999996</c:v>
              </c:pt>
              <c:pt idx="5668">
                <c:v>6.0869999999999997</c:v>
              </c:pt>
              <c:pt idx="5669">
                <c:v>6.1340000000000003</c:v>
              </c:pt>
              <c:pt idx="5670">
                <c:v>6.0510000000000002</c:v>
              </c:pt>
              <c:pt idx="5671">
                <c:v>6.125</c:v>
              </c:pt>
              <c:pt idx="5672">
                <c:v>6.0860000000000003</c:v>
              </c:pt>
              <c:pt idx="5673">
                <c:v>6.0110000000000001</c:v>
              </c:pt>
              <c:pt idx="5674">
                <c:v>5.9729999999999999</c:v>
              </c:pt>
              <c:pt idx="5675">
                <c:v>5.9889999999999999</c:v>
              </c:pt>
              <c:pt idx="5676">
                <c:v>6.085</c:v>
              </c:pt>
              <c:pt idx="5677">
                <c:v>6.0890000000000004</c:v>
              </c:pt>
              <c:pt idx="5678">
                <c:v>6.0709999999999997</c:v>
              </c:pt>
              <c:pt idx="5679">
                <c:v>6.056</c:v>
              </c:pt>
              <c:pt idx="5680">
                <c:v>6.0759999999999996</c:v>
              </c:pt>
              <c:pt idx="5681">
                <c:v>6.1040000000000001</c:v>
              </c:pt>
              <c:pt idx="5682">
                <c:v>6.1189999999999998</c:v>
              </c:pt>
              <c:pt idx="5683">
                <c:v>6.0519999999999996</c:v>
              </c:pt>
              <c:pt idx="5684">
                <c:v>6.0410000000000004</c:v>
              </c:pt>
              <c:pt idx="5685">
                <c:v>6.093</c:v>
              </c:pt>
              <c:pt idx="5686">
                <c:v>6.0679999999999996</c:v>
              </c:pt>
              <c:pt idx="5687">
                <c:v>6.0730000000000004</c:v>
              </c:pt>
              <c:pt idx="5688">
                <c:v>6.024</c:v>
              </c:pt>
              <c:pt idx="5689">
                <c:v>6.0179999999999998</c:v>
              </c:pt>
              <c:pt idx="5690">
                <c:v>6.1340000000000003</c:v>
              </c:pt>
              <c:pt idx="5691">
                <c:v>6.0780000000000003</c:v>
              </c:pt>
              <c:pt idx="5692">
                <c:v>6.0590000000000002</c:v>
              </c:pt>
              <c:pt idx="5693">
                <c:v>6.06</c:v>
              </c:pt>
              <c:pt idx="5694">
                <c:v>5.976</c:v>
              </c:pt>
              <c:pt idx="5695">
                <c:v>5.9009999999999998</c:v>
              </c:pt>
              <c:pt idx="5696">
                <c:v>5.8570000000000002</c:v>
              </c:pt>
              <c:pt idx="5697">
                <c:v>5.931</c:v>
              </c:pt>
              <c:pt idx="5698">
                <c:v>5.9829999999999997</c:v>
              </c:pt>
              <c:pt idx="5699">
                <c:v>5.9850000000000003</c:v>
              </c:pt>
              <c:pt idx="5700">
                <c:v>6.0309999999999997</c:v>
              </c:pt>
              <c:pt idx="5701">
                <c:v>5.9950000000000001</c:v>
              </c:pt>
              <c:pt idx="5702">
                <c:v>6.008</c:v>
              </c:pt>
              <c:pt idx="5703">
                <c:v>6.0869999999999997</c:v>
              </c:pt>
              <c:pt idx="5704">
                <c:v>6.1029999999999998</c:v>
              </c:pt>
              <c:pt idx="5705">
                <c:v>6.2770000000000001</c:v>
              </c:pt>
              <c:pt idx="5706">
                <c:v>6.2069999999999999</c:v>
              </c:pt>
              <c:pt idx="5707">
                <c:v>6.242</c:v>
              </c:pt>
              <c:pt idx="5708">
                <c:v>6.2329999999999997</c:v>
              </c:pt>
              <c:pt idx="5709">
                <c:v>6.1760000000000002</c:v>
              </c:pt>
              <c:pt idx="5710">
                <c:v>6.0389999999999997</c:v>
              </c:pt>
              <c:pt idx="5711">
                <c:v>6.1070000000000002</c:v>
              </c:pt>
              <c:pt idx="5712">
                <c:v>6.1639999999999997</c:v>
              </c:pt>
              <c:pt idx="5713">
                <c:v>6.1210000000000004</c:v>
              </c:pt>
              <c:pt idx="5714">
                <c:v>6.1029999999999998</c:v>
              </c:pt>
              <c:pt idx="5715">
                <c:v>6.0709999999999997</c:v>
              </c:pt>
              <c:pt idx="5716">
                <c:v>6.0090000000000003</c:v>
              </c:pt>
              <c:pt idx="5717">
                <c:v>6.01</c:v>
              </c:pt>
              <c:pt idx="5718">
                <c:v>6.0279999999999996</c:v>
              </c:pt>
              <c:pt idx="5719">
                <c:v>6.0250000000000004</c:v>
              </c:pt>
              <c:pt idx="5720">
                <c:v>5.9710000000000001</c:v>
              </c:pt>
              <c:pt idx="5721">
                <c:v>5.9039999999999999</c:v>
              </c:pt>
              <c:pt idx="5722">
                <c:v>5.8860000000000001</c:v>
              </c:pt>
              <c:pt idx="5723">
                <c:v>5.9009999999999998</c:v>
              </c:pt>
              <c:pt idx="5724">
                <c:v>5.8840000000000003</c:v>
              </c:pt>
              <c:pt idx="5725">
                <c:v>5.9180000000000001</c:v>
              </c:pt>
              <c:pt idx="5726">
                <c:v>5.9139999999999997</c:v>
              </c:pt>
              <c:pt idx="5727">
                <c:v>5.91</c:v>
              </c:pt>
              <c:pt idx="5728">
                <c:v>5.907</c:v>
              </c:pt>
              <c:pt idx="5729">
                <c:v>5.9989999999999997</c:v>
              </c:pt>
              <c:pt idx="5730">
                <c:v>5.9909999999999997</c:v>
              </c:pt>
              <c:pt idx="5731">
                <c:v>6.048</c:v>
              </c:pt>
              <c:pt idx="5732">
                <c:v>6.0369999999999999</c:v>
              </c:pt>
              <c:pt idx="5733">
                <c:v>5.9960000000000004</c:v>
              </c:pt>
              <c:pt idx="5734">
                <c:v>5.9980000000000002</c:v>
              </c:pt>
              <c:pt idx="5735">
                <c:v>6.0110000000000001</c:v>
              </c:pt>
              <c:pt idx="5736">
                <c:v>5.9630000000000001</c:v>
              </c:pt>
              <c:pt idx="5737">
                <c:v>6.0679999999999996</c:v>
              </c:pt>
              <c:pt idx="5738">
                <c:v>6.0940000000000003</c:v>
              </c:pt>
              <c:pt idx="5739">
                <c:v>6.15</c:v>
              </c:pt>
              <c:pt idx="5740">
                <c:v>6.1609999999999996</c:v>
              </c:pt>
              <c:pt idx="5741">
                <c:v>6.1470000000000002</c:v>
              </c:pt>
              <c:pt idx="5742">
                <c:v>6.0570000000000004</c:v>
              </c:pt>
              <c:pt idx="5743">
                <c:v>6.0190000000000001</c:v>
              </c:pt>
              <c:pt idx="5744">
                <c:v>5.9719999999999995</c:v>
              </c:pt>
              <c:pt idx="5745">
                <c:v>5.9630000000000001</c:v>
              </c:pt>
              <c:pt idx="5746">
                <c:v>6.0659999999999998</c:v>
              </c:pt>
              <c:pt idx="5747">
                <c:v>6.1109999999999998</c:v>
              </c:pt>
              <c:pt idx="5748">
                <c:v>6.1</c:v>
              </c:pt>
              <c:pt idx="5749">
                <c:v>6.1589999999999998</c:v>
              </c:pt>
              <c:pt idx="5750">
                <c:v>6.0629999999999997</c:v>
              </c:pt>
              <c:pt idx="5751">
                <c:v>6.0259999999999998</c:v>
              </c:pt>
              <c:pt idx="5752">
                <c:v>5.9939999999999998</c:v>
              </c:pt>
              <c:pt idx="5753">
                <c:v>5.9660000000000002</c:v>
              </c:pt>
              <c:pt idx="5754">
                <c:v>5.9630000000000001</c:v>
              </c:pt>
              <c:pt idx="5755">
                <c:v>5.9630000000000001</c:v>
              </c:pt>
              <c:pt idx="5756">
                <c:v>5.9340000000000002</c:v>
              </c:pt>
              <c:pt idx="5757">
                <c:v>5.9240000000000004</c:v>
              </c:pt>
              <c:pt idx="5758">
                <c:v>5.8280000000000003</c:v>
              </c:pt>
              <c:pt idx="5759">
                <c:v>5.8280000000000003</c:v>
              </c:pt>
              <c:pt idx="5760">
                <c:v>5.8520000000000003</c:v>
              </c:pt>
              <c:pt idx="5761">
                <c:v>5.8040000000000003</c:v>
              </c:pt>
              <c:pt idx="5762">
                <c:v>5.7480000000000002</c:v>
              </c:pt>
              <c:pt idx="5763">
                <c:v>5.7569999999999997</c:v>
              </c:pt>
              <c:pt idx="5764">
                <c:v>5.7510000000000003</c:v>
              </c:pt>
              <c:pt idx="5765">
                <c:v>5.827</c:v>
              </c:pt>
              <c:pt idx="5766">
                <c:v>5.8029999999999999</c:v>
              </c:pt>
              <c:pt idx="5767">
                <c:v>5.89</c:v>
              </c:pt>
              <c:pt idx="5768">
                <c:v>5.8920000000000003</c:v>
              </c:pt>
              <c:pt idx="5769">
                <c:v>5.9219999999999997</c:v>
              </c:pt>
              <c:pt idx="5770">
                <c:v>5.75</c:v>
              </c:pt>
              <c:pt idx="5771">
                <c:v>5.8280000000000003</c:v>
              </c:pt>
              <c:pt idx="5772">
                <c:v>5.835</c:v>
              </c:pt>
              <c:pt idx="5773">
                <c:v>5.79</c:v>
              </c:pt>
              <c:pt idx="5774">
                <c:v>5.8129999999999997</c:v>
              </c:pt>
              <c:pt idx="5775">
                <c:v>5.7910000000000004</c:v>
              </c:pt>
              <c:pt idx="5776">
                <c:v>5.7059999999999995</c:v>
              </c:pt>
              <c:pt idx="5777">
                <c:v>5.7130000000000001</c:v>
              </c:pt>
              <c:pt idx="5778">
                <c:v>5.6550000000000002</c:v>
              </c:pt>
              <c:pt idx="5779">
                <c:v>5.6619999999999999</c:v>
              </c:pt>
              <c:pt idx="5780">
                <c:v>5.53</c:v>
              </c:pt>
              <c:pt idx="5781">
                <c:v>5.5830000000000002</c:v>
              </c:pt>
              <c:pt idx="5782">
                <c:v>5.5380000000000003</c:v>
              </c:pt>
              <c:pt idx="5783">
                <c:v>5.5750000000000002</c:v>
              </c:pt>
              <c:pt idx="5784">
                <c:v>5.5969999999999995</c:v>
              </c:pt>
              <c:pt idx="5785">
                <c:v>5.6029999999999998</c:v>
              </c:pt>
              <c:pt idx="5786">
                <c:v>5.524</c:v>
              </c:pt>
              <c:pt idx="5787">
                <c:v>5.5069999999999997</c:v>
              </c:pt>
              <c:pt idx="5788">
                <c:v>5.5190000000000001</c:v>
              </c:pt>
              <c:pt idx="5789">
                <c:v>5.5730000000000004</c:v>
              </c:pt>
              <c:pt idx="5790">
                <c:v>5.5259999999999998</c:v>
              </c:pt>
              <c:pt idx="5791">
                <c:v>5.5069999999999997</c:v>
              </c:pt>
              <c:pt idx="5792">
                <c:v>5.49</c:v>
              </c:pt>
              <c:pt idx="5793">
                <c:v>5.452</c:v>
              </c:pt>
              <c:pt idx="5794">
                <c:v>5.46</c:v>
              </c:pt>
              <c:pt idx="5795">
                <c:v>5.4429999999999996</c:v>
              </c:pt>
              <c:pt idx="5796">
                <c:v>5.5030000000000001</c:v>
              </c:pt>
              <c:pt idx="5797">
                <c:v>5.5190000000000001</c:v>
              </c:pt>
              <c:pt idx="5798">
                <c:v>5.5880000000000001</c:v>
              </c:pt>
              <c:pt idx="5799">
                <c:v>5.5960000000000001</c:v>
              </c:pt>
              <c:pt idx="5800">
                <c:v>5.6710000000000003</c:v>
              </c:pt>
              <c:pt idx="5801">
                <c:v>5.625</c:v>
              </c:pt>
              <c:pt idx="5802">
                <c:v>5.58</c:v>
              </c:pt>
              <c:pt idx="5803">
                <c:v>5.64</c:v>
              </c:pt>
              <c:pt idx="5804">
                <c:v>5.5890000000000004</c:v>
              </c:pt>
              <c:pt idx="5805">
                <c:v>5.585</c:v>
              </c:pt>
              <c:pt idx="5806">
                <c:v>5.5309999999999997</c:v>
              </c:pt>
              <c:pt idx="5807">
                <c:v>5.5410000000000004</c:v>
              </c:pt>
              <c:pt idx="5808">
                <c:v>5.5679999999999996</c:v>
              </c:pt>
              <c:pt idx="5809">
                <c:v>5.5600000000000005</c:v>
              </c:pt>
              <c:pt idx="5810">
                <c:v>5.4879999999999995</c:v>
              </c:pt>
              <c:pt idx="5811">
                <c:v>5.5069999999999997</c:v>
              </c:pt>
              <c:pt idx="5812">
                <c:v>5.476</c:v>
              </c:pt>
              <c:pt idx="5813">
                <c:v>5.5209999999999999</c:v>
              </c:pt>
              <c:pt idx="5814">
                <c:v>5.5259999999999998</c:v>
              </c:pt>
              <c:pt idx="5815">
                <c:v>5.5629999999999997</c:v>
              </c:pt>
              <c:pt idx="5816">
                <c:v>5.5549999999999997</c:v>
              </c:pt>
              <c:pt idx="5817">
                <c:v>5.5309999999999997</c:v>
              </c:pt>
              <c:pt idx="5818">
                <c:v>5.5880000000000001</c:v>
              </c:pt>
              <c:pt idx="5819">
                <c:v>5.5960000000000001</c:v>
              </c:pt>
              <c:pt idx="5820">
                <c:v>5.7009999999999996</c:v>
              </c:pt>
              <c:pt idx="5821">
                <c:v>5.6959999999999997</c:v>
              </c:pt>
              <c:pt idx="5822">
                <c:v>5.6139999999999999</c:v>
              </c:pt>
              <c:pt idx="5823">
                <c:v>5.67</c:v>
              </c:pt>
              <c:pt idx="5824">
                <c:v>5.5759999999999996</c:v>
              </c:pt>
              <c:pt idx="5825">
                <c:v>5.6530000000000005</c:v>
              </c:pt>
              <c:pt idx="5826">
                <c:v>5.508</c:v>
              </c:pt>
              <c:pt idx="5827">
                <c:v>5.43</c:v>
              </c:pt>
              <c:pt idx="5828">
                <c:v>5.3550000000000004</c:v>
              </c:pt>
              <c:pt idx="5829">
                <c:v>5.3870000000000005</c:v>
              </c:pt>
              <c:pt idx="5830">
                <c:v>5.3780000000000001</c:v>
              </c:pt>
              <c:pt idx="5831">
                <c:v>5.3079999999999998</c:v>
              </c:pt>
              <c:pt idx="5832">
                <c:v>5.3410000000000002</c:v>
              </c:pt>
              <c:pt idx="5833">
                <c:v>5.4269999999999996</c:v>
              </c:pt>
              <c:pt idx="5834">
                <c:v>5.4219999999999997</c:v>
              </c:pt>
              <c:pt idx="5835">
                <c:v>5.3659999999999997</c:v>
              </c:pt>
              <c:pt idx="5836">
                <c:v>5.3659999999999997</c:v>
              </c:pt>
              <c:pt idx="5837">
                <c:v>5.3019999999999996</c:v>
              </c:pt>
              <c:pt idx="5838">
                <c:v>5.3410000000000002</c:v>
              </c:pt>
              <c:pt idx="5839">
                <c:v>5.3490000000000002</c:v>
              </c:pt>
              <c:pt idx="5840">
                <c:v>5.2880000000000003</c:v>
              </c:pt>
              <c:pt idx="5841">
                <c:v>5.2539999999999996</c:v>
              </c:pt>
              <c:pt idx="5842">
                <c:v>5.2389999999999999</c:v>
              </c:pt>
              <c:pt idx="5843">
                <c:v>5.1829999999999998</c:v>
              </c:pt>
              <c:pt idx="5844">
                <c:v>5.0860000000000003</c:v>
              </c:pt>
              <c:pt idx="5845">
                <c:v>5.1070000000000002</c:v>
              </c:pt>
              <c:pt idx="5846">
                <c:v>5.1269999999999998</c:v>
              </c:pt>
              <c:pt idx="5847">
                <c:v>5.1289999999999996</c:v>
              </c:pt>
              <c:pt idx="5848">
                <c:v>5.1159999999999997</c:v>
              </c:pt>
              <c:pt idx="5849">
                <c:v>5.0819999999999999</c:v>
              </c:pt>
              <c:pt idx="5850">
                <c:v>5.1310000000000002</c:v>
              </c:pt>
              <c:pt idx="5851">
                <c:v>5.1680000000000001</c:v>
              </c:pt>
              <c:pt idx="5852">
                <c:v>5.149</c:v>
              </c:pt>
              <c:pt idx="5853">
                <c:v>5.1150000000000002</c:v>
              </c:pt>
              <c:pt idx="5854">
                <c:v>5.1070000000000002</c:v>
              </c:pt>
              <c:pt idx="5855">
                <c:v>5.0570000000000004</c:v>
              </c:pt>
              <c:pt idx="5856">
                <c:v>5.1319999999999997</c:v>
              </c:pt>
              <c:pt idx="5857">
                <c:v>5.22</c:v>
              </c:pt>
              <c:pt idx="5858">
                <c:v>5.306</c:v>
              </c:pt>
              <c:pt idx="5859">
                <c:v>5.2729999999999997</c:v>
              </c:pt>
              <c:pt idx="5860">
                <c:v>5.2240000000000002</c:v>
              </c:pt>
              <c:pt idx="5861">
                <c:v>5.1630000000000003</c:v>
              </c:pt>
              <c:pt idx="5862">
                <c:v>5.2080000000000002</c:v>
              </c:pt>
              <c:pt idx="5863">
                <c:v>5.1509999999999998</c:v>
              </c:pt>
              <c:pt idx="5864">
                <c:v>5.0949999999999998</c:v>
              </c:pt>
              <c:pt idx="5865">
                <c:v>5.0949999999999998</c:v>
              </c:pt>
              <c:pt idx="5866">
                <c:v>5.0869999999999997</c:v>
              </c:pt>
              <c:pt idx="5867">
                <c:v>5.0999999999999996</c:v>
              </c:pt>
              <c:pt idx="5868">
                <c:v>5.1520000000000001</c:v>
              </c:pt>
              <c:pt idx="5869">
                <c:v>5.2160000000000002</c:v>
              </c:pt>
              <c:pt idx="5870">
                <c:v>5.2130000000000001</c:v>
              </c:pt>
              <c:pt idx="5871">
                <c:v>5.1769999999999996</c:v>
              </c:pt>
              <c:pt idx="5872">
                <c:v>5.1379999999999999</c:v>
              </c:pt>
              <c:pt idx="5873">
                <c:v>5.0599999999999996</c:v>
              </c:pt>
              <c:pt idx="5874">
                <c:v>4.9980000000000002</c:v>
              </c:pt>
              <c:pt idx="5875">
                <c:v>5.0119999999999996</c:v>
              </c:pt>
              <c:pt idx="5876">
                <c:v>4.9939999999999998</c:v>
              </c:pt>
              <c:pt idx="5877">
                <c:v>5.0250000000000004</c:v>
              </c:pt>
              <c:pt idx="5878">
                <c:v>4.99</c:v>
              </c:pt>
              <c:pt idx="5879">
                <c:v>5.024</c:v>
              </c:pt>
              <c:pt idx="5880">
                <c:v>4.9550000000000001</c:v>
              </c:pt>
              <c:pt idx="5881">
                <c:v>4.9820000000000002</c:v>
              </c:pt>
              <c:pt idx="5882">
                <c:v>4.9930000000000003</c:v>
              </c:pt>
              <c:pt idx="5883">
                <c:v>5.0339999999999998</c:v>
              </c:pt>
              <c:pt idx="5884">
                <c:v>5.04</c:v>
              </c:pt>
              <c:pt idx="5885">
                <c:v>5.0030000000000001</c:v>
              </c:pt>
              <c:pt idx="5886">
                <c:v>5.0229999999999997</c:v>
              </c:pt>
              <c:pt idx="5887">
                <c:v>5.0359999999999996</c:v>
              </c:pt>
              <c:pt idx="5888">
                <c:v>5.0629999999999997</c:v>
              </c:pt>
              <c:pt idx="5889">
                <c:v>5.1589999999999998</c:v>
              </c:pt>
              <c:pt idx="5890">
                <c:v>5.1859999999999999</c:v>
              </c:pt>
              <c:pt idx="5891">
                <c:v>5.1870000000000003</c:v>
              </c:pt>
              <c:pt idx="5892">
                <c:v>5.2169999999999996</c:v>
              </c:pt>
              <c:pt idx="5893">
                <c:v>5.2519999999999998</c:v>
              </c:pt>
              <c:pt idx="5894">
                <c:v>5.218</c:v>
              </c:pt>
              <c:pt idx="5895">
                <c:v>5.2430000000000003</c:v>
              </c:pt>
              <c:pt idx="5896">
                <c:v>5.2489999999999997</c:v>
              </c:pt>
              <c:pt idx="5897">
                <c:v>5.2939999999999996</c:v>
              </c:pt>
              <c:pt idx="5898">
                <c:v>5.2880000000000003</c:v>
              </c:pt>
              <c:pt idx="5899">
                <c:v>5.25</c:v>
              </c:pt>
              <c:pt idx="5900">
                <c:v>5.2489999999999997</c:v>
              </c:pt>
              <c:pt idx="5901">
                <c:v>5.2880000000000003</c:v>
              </c:pt>
              <c:pt idx="5902">
                <c:v>5.2889999999999997</c:v>
              </c:pt>
              <c:pt idx="5903">
                <c:v>5.2889999999999997</c:v>
              </c:pt>
              <c:pt idx="5904">
                <c:v>5.3870000000000005</c:v>
              </c:pt>
              <c:pt idx="5905">
                <c:v>5.3550000000000004</c:v>
              </c:pt>
              <c:pt idx="5906">
                <c:v>5.3250000000000002</c:v>
              </c:pt>
              <c:pt idx="5907">
                <c:v>5.2149999999999999</c:v>
              </c:pt>
              <c:pt idx="5908">
                <c:v>5.2439999999999998</c:v>
              </c:pt>
              <c:pt idx="5909">
                <c:v>5.157</c:v>
              </c:pt>
              <c:pt idx="5910">
                <c:v>5.0780000000000003</c:v>
              </c:pt>
              <c:pt idx="5911">
                <c:v>5.12</c:v>
              </c:pt>
              <c:pt idx="5912">
                <c:v>5.0890000000000004</c:v>
              </c:pt>
              <c:pt idx="5913">
                <c:v>5.1070000000000002</c:v>
              </c:pt>
              <c:pt idx="5914">
                <c:v>5.1779999999999999</c:v>
              </c:pt>
              <c:pt idx="5915">
                <c:v>5.1370000000000005</c:v>
              </c:pt>
              <c:pt idx="5916">
                <c:v>5.0709999999999997</c:v>
              </c:pt>
              <c:pt idx="5917">
                <c:v>5.069</c:v>
              </c:pt>
              <c:pt idx="5918">
                <c:v>4.9829999999999997</c:v>
              </c:pt>
              <c:pt idx="5919">
                <c:v>4.9779999999999998</c:v>
              </c:pt>
              <c:pt idx="5920">
                <c:v>4.9669999999999996</c:v>
              </c:pt>
              <c:pt idx="5921">
                <c:v>5.0309999999999997</c:v>
              </c:pt>
              <c:pt idx="5922">
                <c:v>5.0890000000000004</c:v>
              </c:pt>
              <c:pt idx="5923">
                <c:v>5.117</c:v>
              </c:pt>
              <c:pt idx="5924">
                <c:v>5.1150000000000002</c:v>
              </c:pt>
              <c:pt idx="5925">
                <c:v>4.9989999999999997</c:v>
              </c:pt>
              <c:pt idx="5926">
                <c:v>4.8600000000000003</c:v>
              </c:pt>
              <c:pt idx="5927">
                <c:v>4.7350000000000003</c:v>
              </c:pt>
              <c:pt idx="5928">
                <c:v>4.7160000000000002</c:v>
              </c:pt>
              <c:pt idx="5929">
                <c:v>4.84</c:v>
              </c:pt>
              <c:pt idx="5930">
                <c:v>4.8819999999999997</c:v>
              </c:pt>
              <c:pt idx="5931">
                <c:v>4.9779999999999998</c:v>
              </c:pt>
              <c:pt idx="5932">
                <c:v>5.0940000000000003</c:v>
              </c:pt>
              <c:pt idx="5933">
                <c:v>5.141</c:v>
              </c:pt>
              <c:pt idx="5934">
                <c:v>5.109</c:v>
              </c:pt>
              <c:pt idx="5935">
                <c:v>5.1639999999999997</c:v>
              </c:pt>
              <c:pt idx="5936">
                <c:v>5.1680000000000001</c:v>
              </c:pt>
              <c:pt idx="5937">
                <c:v>5.1520000000000001</c:v>
              </c:pt>
              <c:pt idx="5938">
                <c:v>5.125</c:v>
              </c:pt>
              <c:pt idx="5939">
                <c:v>5.1470000000000002</c:v>
              </c:pt>
              <c:pt idx="5940">
                <c:v>5.1790000000000003</c:v>
              </c:pt>
              <c:pt idx="5941">
                <c:v>5.2210000000000001</c:v>
              </c:pt>
              <c:pt idx="5942">
                <c:v>5.26</c:v>
              </c:pt>
              <c:pt idx="5943">
                <c:v>5.23</c:v>
              </c:pt>
              <c:pt idx="5944">
                <c:v>5.2290000000000001</c:v>
              </c:pt>
              <c:pt idx="5945">
                <c:v>5.2039999999999997</c:v>
              </c:pt>
              <c:pt idx="5946">
                <c:v>5.2620000000000005</c:v>
              </c:pt>
              <c:pt idx="5947">
                <c:v>5.3629999999999995</c:v>
              </c:pt>
              <c:pt idx="5948">
                <c:v>5.2839999999999998</c:v>
              </c:pt>
              <c:pt idx="5949">
                <c:v>5.2880000000000003</c:v>
              </c:pt>
              <c:pt idx="5950">
                <c:v>5.3029999999999999</c:v>
              </c:pt>
              <c:pt idx="5951">
                <c:v>5.3330000000000002</c:v>
              </c:pt>
              <c:pt idx="5952">
                <c:v>5.3410000000000002</c:v>
              </c:pt>
              <c:pt idx="5953">
                <c:v>5.2670000000000003</c:v>
              </c:pt>
              <c:pt idx="5954">
                <c:v>5.3380000000000001</c:v>
              </c:pt>
              <c:pt idx="5955">
                <c:v>5.3440000000000003</c:v>
              </c:pt>
              <c:pt idx="5956">
                <c:v>5.4169999999999998</c:v>
              </c:pt>
              <c:pt idx="5957">
                <c:v>5.4279999999999999</c:v>
              </c:pt>
              <c:pt idx="5958">
                <c:v>5.4710000000000001</c:v>
              </c:pt>
              <c:pt idx="5959">
                <c:v>5.4329999999999998</c:v>
              </c:pt>
              <c:pt idx="5960">
                <c:v>5.5129999999999999</c:v>
              </c:pt>
              <c:pt idx="5961">
                <c:v>5.556</c:v>
              </c:pt>
              <c:pt idx="5962">
                <c:v>5.556</c:v>
              </c:pt>
              <c:pt idx="5963">
                <c:v>5.5460000000000003</c:v>
              </c:pt>
              <c:pt idx="5964">
                <c:v>5.54</c:v>
              </c:pt>
              <c:pt idx="5965">
                <c:v>5.65</c:v>
              </c:pt>
              <c:pt idx="5966">
                <c:v>5.609</c:v>
              </c:pt>
              <c:pt idx="5967">
                <c:v>5.6020000000000003</c:v>
              </c:pt>
              <c:pt idx="5968">
                <c:v>5.6239999999999997</c:v>
              </c:pt>
              <c:pt idx="5969">
                <c:v>5.6310000000000002</c:v>
              </c:pt>
              <c:pt idx="5970">
                <c:v>5.6710000000000003</c:v>
              </c:pt>
              <c:pt idx="5971">
                <c:v>5.6710000000000003</c:v>
              </c:pt>
              <c:pt idx="5972">
                <c:v>5.6310000000000002</c:v>
              </c:pt>
              <c:pt idx="5973">
                <c:v>5.6589999999999998</c:v>
              </c:pt>
              <c:pt idx="5974">
                <c:v>5.7130000000000001</c:v>
              </c:pt>
              <c:pt idx="5975">
                <c:v>5.7219999999999995</c:v>
              </c:pt>
              <c:pt idx="5976">
                <c:v>5.7690000000000001</c:v>
              </c:pt>
              <c:pt idx="5977">
                <c:v>5.74</c:v>
              </c:pt>
              <c:pt idx="5978">
                <c:v>5.7080000000000002</c:v>
              </c:pt>
              <c:pt idx="5979">
                <c:v>5.6859999999999999</c:v>
              </c:pt>
              <c:pt idx="5980">
                <c:v>5.657</c:v>
              </c:pt>
              <c:pt idx="5981">
                <c:v>5.681</c:v>
              </c:pt>
              <c:pt idx="5982">
                <c:v>5.6630000000000003</c:v>
              </c:pt>
              <c:pt idx="5983">
                <c:v>5.7130000000000001</c:v>
              </c:pt>
              <c:pt idx="5984">
                <c:v>5.7460000000000004</c:v>
              </c:pt>
              <c:pt idx="5985">
                <c:v>5.7270000000000003</c:v>
              </c:pt>
              <c:pt idx="5986">
                <c:v>5.7050000000000001</c:v>
              </c:pt>
              <c:pt idx="5987">
                <c:v>5.7169999999999996</c:v>
              </c:pt>
              <c:pt idx="5988">
                <c:v>5.6929999999999996</c:v>
              </c:pt>
              <c:pt idx="5989">
                <c:v>5.625</c:v>
              </c:pt>
              <c:pt idx="5990">
                <c:v>5.6050000000000004</c:v>
              </c:pt>
              <c:pt idx="5991">
                <c:v>5.6260000000000003</c:v>
              </c:pt>
              <c:pt idx="5992">
                <c:v>5.6029999999999998</c:v>
              </c:pt>
              <c:pt idx="5993">
                <c:v>5.5720000000000001</c:v>
              </c:pt>
              <c:pt idx="5994">
                <c:v>5.5990000000000002</c:v>
              </c:pt>
              <c:pt idx="5995">
                <c:v>5.6</c:v>
              </c:pt>
              <c:pt idx="5996">
                <c:v>5.6289999999999996</c:v>
              </c:pt>
              <c:pt idx="5997">
                <c:v>5.6269999999999998</c:v>
              </c:pt>
              <c:pt idx="5998">
                <c:v>5.6429999999999998</c:v>
              </c:pt>
              <c:pt idx="5999">
                <c:v>5.6319999999999997</c:v>
              </c:pt>
              <c:pt idx="6000">
                <c:v>5.6550000000000002</c:v>
              </c:pt>
              <c:pt idx="6001">
                <c:v>5.6580000000000004</c:v>
              </c:pt>
              <c:pt idx="6002">
                <c:v>5.6429999999999998</c:v>
              </c:pt>
              <c:pt idx="6003">
                <c:v>5.6690000000000005</c:v>
              </c:pt>
              <c:pt idx="6004">
                <c:v>5.6690000000000005</c:v>
              </c:pt>
              <c:pt idx="6005">
                <c:v>5.7</c:v>
              </c:pt>
              <c:pt idx="6006">
                <c:v>5.7469999999999999</c:v>
              </c:pt>
              <c:pt idx="6007">
                <c:v>5.649</c:v>
              </c:pt>
              <c:pt idx="6008">
                <c:v>5.5739999999999998</c:v>
              </c:pt>
              <c:pt idx="6009">
                <c:v>5.6619999999999999</c:v>
              </c:pt>
              <c:pt idx="6010">
                <c:v>5.6539999999999999</c:v>
              </c:pt>
              <c:pt idx="6011">
                <c:v>5.702</c:v>
              </c:pt>
              <c:pt idx="6012">
                <c:v>5.7880000000000003</c:v>
              </c:pt>
              <c:pt idx="6013">
                <c:v>5.7789999999999999</c:v>
              </c:pt>
              <c:pt idx="6014">
                <c:v>5.7869999999999999</c:v>
              </c:pt>
              <c:pt idx="6015">
                <c:v>5.8170000000000002</c:v>
              </c:pt>
              <c:pt idx="6016">
                <c:v>5.782</c:v>
              </c:pt>
              <c:pt idx="6017">
                <c:v>5.79</c:v>
              </c:pt>
              <c:pt idx="6018">
                <c:v>5.7770000000000001</c:v>
              </c:pt>
              <c:pt idx="6019">
                <c:v>5.8019999999999996</c:v>
              </c:pt>
              <c:pt idx="6020">
                <c:v>5.8250000000000002</c:v>
              </c:pt>
              <c:pt idx="6021">
                <c:v>5.8460000000000001</c:v>
              </c:pt>
              <c:pt idx="6022">
                <c:v>5.8360000000000003</c:v>
              </c:pt>
              <c:pt idx="6023">
                <c:v>5.9</c:v>
              </c:pt>
              <c:pt idx="6024">
                <c:v>5.9</c:v>
              </c:pt>
              <c:pt idx="6025">
                <c:v>5.923</c:v>
              </c:pt>
              <c:pt idx="6026">
                <c:v>5.8949999999999996</c:v>
              </c:pt>
              <c:pt idx="6027">
                <c:v>5.9340000000000002</c:v>
              </c:pt>
              <c:pt idx="6028">
                <c:v>5.923</c:v>
              </c:pt>
              <c:pt idx="6029">
                <c:v>5.9719999999999995</c:v>
              </c:pt>
              <c:pt idx="6030">
                <c:v>5.984</c:v>
              </c:pt>
              <c:pt idx="6031">
                <c:v>5.9390000000000001</c:v>
              </c:pt>
              <c:pt idx="6032">
                <c:v>5.9719999999999995</c:v>
              </c:pt>
              <c:pt idx="6033">
                <c:v>6.0289999999999999</c:v>
              </c:pt>
              <c:pt idx="6034">
                <c:v>5.9770000000000003</c:v>
              </c:pt>
              <c:pt idx="6035">
                <c:v>5.9530000000000003</c:v>
              </c:pt>
              <c:pt idx="6036">
                <c:v>5.9399999999999995</c:v>
              </c:pt>
              <c:pt idx="6037">
                <c:v>5.9870000000000001</c:v>
              </c:pt>
              <c:pt idx="6038">
                <c:v>5.9370000000000003</c:v>
              </c:pt>
              <c:pt idx="6039">
                <c:v>5.9329999999999998</c:v>
              </c:pt>
              <c:pt idx="6040">
                <c:v>5.9489999999999998</c:v>
              </c:pt>
              <c:pt idx="6041">
                <c:v>6.0750000000000002</c:v>
              </c:pt>
              <c:pt idx="6042">
                <c:v>6.069</c:v>
              </c:pt>
              <c:pt idx="6043">
                <c:v>6.0529999999999999</c:v>
              </c:pt>
              <c:pt idx="6044">
                <c:v>5.9450000000000003</c:v>
              </c:pt>
              <c:pt idx="6045">
                <c:v>5.9809999999999999</c:v>
              </c:pt>
              <c:pt idx="6046">
                <c:v>5.9559999999999995</c:v>
              </c:pt>
              <c:pt idx="6047">
                <c:v>5.9480000000000004</c:v>
              </c:pt>
              <c:pt idx="6048">
                <c:v>5.9249999999999998</c:v>
              </c:pt>
              <c:pt idx="6049">
                <c:v>5.8760000000000003</c:v>
              </c:pt>
              <c:pt idx="6050">
                <c:v>5.8710000000000004</c:v>
              </c:pt>
              <c:pt idx="6051">
                <c:v>5.883</c:v>
              </c:pt>
              <c:pt idx="6052">
                <c:v>5.899</c:v>
              </c:pt>
              <c:pt idx="6053">
                <c:v>5.9260000000000002</c:v>
              </c:pt>
              <c:pt idx="6054">
                <c:v>5.8810000000000002</c:v>
              </c:pt>
              <c:pt idx="6055">
                <c:v>5.8789999999999996</c:v>
              </c:pt>
              <c:pt idx="6056">
                <c:v>5.8959999999999999</c:v>
              </c:pt>
              <c:pt idx="6057">
                <c:v>5.843</c:v>
              </c:pt>
              <c:pt idx="6058">
                <c:v>5.8239999999999998</c:v>
              </c:pt>
              <c:pt idx="6059">
                <c:v>5.7940000000000005</c:v>
              </c:pt>
              <c:pt idx="6060">
                <c:v>5.8410000000000002</c:v>
              </c:pt>
              <c:pt idx="6061">
                <c:v>5.8810000000000002</c:v>
              </c:pt>
              <c:pt idx="6062">
                <c:v>5.9329999999999998</c:v>
              </c:pt>
              <c:pt idx="6063">
                <c:v>5.9790000000000001</c:v>
              </c:pt>
              <c:pt idx="6064">
                <c:v>5.9580000000000002</c:v>
              </c:pt>
              <c:pt idx="6065">
                <c:v>5.9749999999999996</c:v>
              </c:pt>
              <c:pt idx="6066">
                <c:v>5.9420000000000002</c:v>
              </c:pt>
              <c:pt idx="6067">
                <c:v>5.88</c:v>
              </c:pt>
              <c:pt idx="6068">
                <c:v>5.883</c:v>
              </c:pt>
              <c:pt idx="6069">
                <c:v>5.8849999999999998</c:v>
              </c:pt>
              <c:pt idx="6070">
                <c:v>5.9</c:v>
              </c:pt>
              <c:pt idx="6071">
                <c:v>5.907</c:v>
              </c:pt>
              <c:pt idx="6072">
                <c:v>5.89</c:v>
              </c:pt>
              <c:pt idx="6073">
                <c:v>5.8620000000000001</c:v>
              </c:pt>
              <c:pt idx="6074">
                <c:v>5.8929999999999998</c:v>
              </c:pt>
              <c:pt idx="6075">
                <c:v>5.8659999999999997</c:v>
              </c:pt>
              <c:pt idx="6076">
                <c:v>5.9390000000000001</c:v>
              </c:pt>
              <c:pt idx="6077">
                <c:v>5.96</c:v>
              </c:pt>
              <c:pt idx="6078">
                <c:v>5.9619999999999997</c:v>
              </c:pt>
              <c:pt idx="6079">
                <c:v>6.0190000000000001</c:v>
              </c:pt>
              <c:pt idx="6080">
                <c:v>6.0629999999999997</c:v>
              </c:pt>
              <c:pt idx="6081">
                <c:v>6.0229999999999997</c:v>
              </c:pt>
              <c:pt idx="6082">
                <c:v>6.0730000000000004</c:v>
              </c:pt>
              <c:pt idx="6083">
                <c:v>6.0110000000000001</c:v>
              </c:pt>
              <c:pt idx="6084">
                <c:v>5.923</c:v>
              </c:pt>
              <c:pt idx="6085">
                <c:v>5.9470000000000001</c:v>
              </c:pt>
              <c:pt idx="6086">
                <c:v>5.9210000000000003</c:v>
              </c:pt>
              <c:pt idx="6087">
                <c:v>5.9610000000000003</c:v>
              </c:pt>
              <c:pt idx="6088">
                <c:v>5.9</c:v>
              </c:pt>
              <c:pt idx="6089">
                <c:v>5.8710000000000004</c:v>
              </c:pt>
              <c:pt idx="6090">
                <c:v>5.851</c:v>
              </c:pt>
              <c:pt idx="6091">
                <c:v>5.8369999999999997</c:v>
              </c:pt>
              <c:pt idx="6092">
                <c:v>5.7960000000000003</c:v>
              </c:pt>
              <c:pt idx="6093">
                <c:v>5.8479999999999999</c:v>
              </c:pt>
              <c:pt idx="6094">
                <c:v>5.8490000000000002</c:v>
              </c:pt>
              <c:pt idx="6095">
                <c:v>5.8650000000000002</c:v>
              </c:pt>
              <c:pt idx="6096">
                <c:v>5.8460000000000001</c:v>
              </c:pt>
              <c:pt idx="6097">
                <c:v>5.9219999999999997</c:v>
              </c:pt>
              <c:pt idx="6098">
                <c:v>5.9429999999999996</c:v>
              </c:pt>
              <c:pt idx="6099">
                <c:v>5.92</c:v>
              </c:pt>
              <c:pt idx="6100">
                <c:v>5.9329999999999998</c:v>
              </c:pt>
              <c:pt idx="6101">
                <c:v>5.8620000000000001</c:v>
              </c:pt>
              <c:pt idx="6102">
                <c:v>5.8629999999999995</c:v>
              </c:pt>
              <c:pt idx="6103">
                <c:v>5.8780000000000001</c:v>
              </c:pt>
              <c:pt idx="6104">
                <c:v>5.8</c:v>
              </c:pt>
              <c:pt idx="6105">
                <c:v>5.8410000000000002</c:v>
              </c:pt>
              <c:pt idx="6106">
                <c:v>5.9420000000000002</c:v>
              </c:pt>
              <c:pt idx="6107">
                <c:v>5.9399999999999995</c:v>
              </c:pt>
              <c:pt idx="6108">
                <c:v>5.8970000000000002</c:v>
              </c:pt>
              <c:pt idx="6109">
                <c:v>5.97</c:v>
              </c:pt>
              <c:pt idx="6110">
                <c:v>5.8659999999999997</c:v>
              </c:pt>
              <c:pt idx="6111">
                <c:v>5.8109999999999999</c:v>
              </c:pt>
              <c:pt idx="6112">
                <c:v>5.8449999999999998</c:v>
              </c:pt>
              <c:pt idx="6113">
                <c:v>5.8090000000000002</c:v>
              </c:pt>
              <c:pt idx="6114">
                <c:v>5.8090000000000002</c:v>
              </c:pt>
              <c:pt idx="6115">
                <c:v>5.7389999999999999</c:v>
              </c:pt>
              <c:pt idx="6116">
                <c:v>5.7329999999999997</c:v>
              </c:pt>
              <c:pt idx="6117">
                <c:v>5.7379999999999995</c:v>
              </c:pt>
              <c:pt idx="6118">
                <c:v>5.6890000000000001</c:v>
              </c:pt>
              <c:pt idx="6119">
                <c:v>5.7279999999999998</c:v>
              </c:pt>
              <c:pt idx="6120">
                <c:v>5.75</c:v>
              </c:pt>
              <c:pt idx="6121">
                <c:v>5.7869999999999999</c:v>
              </c:pt>
              <c:pt idx="6122">
                <c:v>5.718</c:v>
              </c:pt>
              <c:pt idx="6123">
                <c:v>5.7350000000000003</c:v>
              </c:pt>
              <c:pt idx="6124">
                <c:v>5.8380000000000001</c:v>
              </c:pt>
              <c:pt idx="6125">
                <c:v>5.9249999999999998</c:v>
              </c:pt>
              <c:pt idx="6126">
                <c:v>5.923</c:v>
              </c:pt>
              <c:pt idx="6127">
                <c:v>5.97</c:v>
              </c:pt>
              <c:pt idx="6128">
                <c:v>5.9249999999999998</c:v>
              </c:pt>
              <c:pt idx="6129">
                <c:v>5.9</c:v>
              </c:pt>
              <c:pt idx="6130">
                <c:v>5.9109999999999996</c:v>
              </c:pt>
              <c:pt idx="6131">
                <c:v>5.9130000000000003</c:v>
              </c:pt>
              <c:pt idx="6132">
                <c:v>5.8730000000000002</c:v>
              </c:pt>
              <c:pt idx="6133">
                <c:v>5.8860000000000001</c:v>
              </c:pt>
              <c:pt idx="6134">
                <c:v>5.9219999999999997</c:v>
              </c:pt>
              <c:pt idx="6135">
                <c:v>5.9340000000000002</c:v>
              </c:pt>
              <c:pt idx="6136">
                <c:v>5.9969999999999999</c:v>
              </c:pt>
              <c:pt idx="6137">
                <c:v>5.9630000000000001</c:v>
              </c:pt>
              <c:pt idx="6138">
                <c:v>5.9729999999999999</c:v>
              </c:pt>
              <c:pt idx="6139">
                <c:v>5.9249999999999998</c:v>
              </c:pt>
              <c:pt idx="6140">
                <c:v>5.9939999999999998</c:v>
              </c:pt>
              <c:pt idx="6141">
                <c:v>6.07</c:v>
              </c:pt>
              <c:pt idx="6142">
                <c:v>6.117</c:v>
              </c:pt>
              <c:pt idx="6143">
                <c:v>6.1429999999999998</c:v>
              </c:pt>
              <c:pt idx="6144">
                <c:v>6.0839999999999996</c:v>
              </c:pt>
              <c:pt idx="6145">
                <c:v>6.0490000000000004</c:v>
              </c:pt>
              <c:pt idx="6146">
                <c:v>6.0149999999999997</c:v>
              </c:pt>
              <c:pt idx="6147">
                <c:v>6.0359999999999996</c:v>
              </c:pt>
              <c:pt idx="6148">
                <c:v>6.0380000000000003</c:v>
              </c:pt>
              <c:pt idx="6149">
                <c:v>6.0540000000000003</c:v>
              </c:pt>
              <c:pt idx="6150">
                <c:v>6.05</c:v>
              </c:pt>
              <c:pt idx="6151">
                <c:v>6.0469999999999997</c:v>
              </c:pt>
              <c:pt idx="6152">
                <c:v>6.06</c:v>
              </c:pt>
              <c:pt idx="6153">
                <c:v>6.0670000000000002</c:v>
              </c:pt>
              <c:pt idx="6154">
                <c:v>6.0330000000000004</c:v>
              </c:pt>
              <c:pt idx="6155">
                <c:v>6.0620000000000003</c:v>
              </c:pt>
              <c:pt idx="6156">
                <c:v>6.0389999999999997</c:v>
              </c:pt>
              <c:pt idx="6157">
                <c:v>6.0730000000000004</c:v>
              </c:pt>
              <c:pt idx="6158">
                <c:v>6.0670000000000002</c:v>
              </c:pt>
              <c:pt idx="6159">
                <c:v>6.1130000000000004</c:v>
              </c:pt>
              <c:pt idx="6160">
                <c:v>6.0979999999999999</c:v>
              </c:pt>
              <c:pt idx="6161">
                <c:v>6.1020000000000003</c:v>
              </c:pt>
              <c:pt idx="6162">
                <c:v>6.1429999999999998</c:v>
              </c:pt>
              <c:pt idx="6163">
                <c:v>6.1429999999999998</c:v>
              </c:pt>
              <c:pt idx="6164">
                <c:v>6.1550000000000002</c:v>
              </c:pt>
              <c:pt idx="6165">
                <c:v>6.1829999999999998</c:v>
              </c:pt>
              <c:pt idx="6166">
                <c:v>6.218</c:v>
              </c:pt>
              <c:pt idx="6167">
                <c:v>6.2519999999999998</c:v>
              </c:pt>
              <c:pt idx="6168">
                <c:v>6.2089999999999996</c:v>
              </c:pt>
              <c:pt idx="6169">
                <c:v>6.1529999999999996</c:v>
              </c:pt>
              <c:pt idx="6170">
                <c:v>6.14</c:v>
              </c:pt>
              <c:pt idx="6171">
                <c:v>6.2030000000000003</c:v>
              </c:pt>
              <c:pt idx="6172">
                <c:v>6.2889999999999997</c:v>
              </c:pt>
              <c:pt idx="6173">
                <c:v>6.133</c:v>
              </c:pt>
              <c:pt idx="6174">
                <c:v>6.2729999999999997</c:v>
              </c:pt>
              <c:pt idx="6175">
                <c:v>6.3090000000000002</c:v>
              </c:pt>
              <c:pt idx="6176">
                <c:v>6.4189999999999996</c:v>
              </c:pt>
              <c:pt idx="6177">
                <c:v>6.41</c:v>
              </c:pt>
              <c:pt idx="6178">
                <c:v>6.423</c:v>
              </c:pt>
              <c:pt idx="6179">
                <c:v>6.4390000000000001</c:v>
              </c:pt>
              <c:pt idx="6180">
                <c:v>6.3920000000000003</c:v>
              </c:pt>
              <c:pt idx="6181">
                <c:v>6.3970000000000002</c:v>
              </c:pt>
              <c:pt idx="6182">
                <c:v>6.3559999999999999</c:v>
              </c:pt>
              <c:pt idx="6183">
                <c:v>6.4320000000000004</c:v>
              </c:pt>
              <c:pt idx="6184">
                <c:v>6.43</c:v>
              </c:pt>
              <c:pt idx="6185">
                <c:v>6.3540000000000001</c:v>
              </c:pt>
              <c:pt idx="6186">
                <c:v>6.3730000000000002</c:v>
              </c:pt>
              <c:pt idx="6187">
                <c:v>6.2329999999999997</c:v>
              </c:pt>
              <c:pt idx="6188">
                <c:v>6.2590000000000003</c:v>
              </c:pt>
              <c:pt idx="6189">
                <c:v>6.2939999999999996</c:v>
              </c:pt>
              <c:pt idx="6190">
                <c:v>6.2949999999999999</c:v>
              </c:pt>
              <c:pt idx="6191">
                <c:v>6.3220000000000001</c:v>
              </c:pt>
              <c:pt idx="6192">
                <c:v>6.399</c:v>
              </c:pt>
              <c:pt idx="6193">
                <c:v>6.3840000000000003</c:v>
              </c:pt>
              <c:pt idx="6194">
                <c:v>6.367</c:v>
              </c:pt>
              <c:pt idx="6195">
                <c:v>6.4030000000000005</c:v>
              </c:pt>
              <c:pt idx="6196">
                <c:v>6.3159999999999998</c:v>
              </c:pt>
              <c:pt idx="6197">
                <c:v>6.3849999999999998</c:v>
              </c:pt>
              <c:pt idx="6198">
                <c:v>6.3520000000000003</c:v>
              </c:pt>
              <c:pt idx="6199">
                <c:v>6.3780000000000001</c:v>
              </c:pt>
              <c:pt idx="6200">
                <c:v>6.4009999999999998</c:v>
              </c:pt>
              <c:pt idx="6201">
                <c:v>6.399</c:v>
              </c:pt>
              <c:pt idx="6202">
                <c:v>6.4059999999999997</c:v>
              </c:pt>
              <c:pt idx="6203">
                <c:v>6.5739999999999998</c:v>
              </c:pt>
              <c:pt idx="6204">
                <c:v>6.5869999999999997</c:v>
              </c:pt>
              <c:pt idx="6205">
                <c:v>6.6920000000000002</c:v>
              </c:pt>
              <c:pt idx="6206">
                <c:v>6.6580000000000004</c:v>
              </c:pt>
              <c:pt idx="6207">
                <c:v>6.6260000000000003</c:v>
              </c:pt>
              <c:pt idx="6208">
                <c:v>6.6120000000000001</c:v>
              </c:pt>
              <c:pt idx="6209">
                <c:v>6.6420000000000003</c:v>
              </c:pt>
              <c:pt idx="6210">
                <c:v>6.6109999999999998</c:v>
              </c:pt>
              <c:pt idx="6211">
                <c:v>6.601</c:v>
              </c:pt>
              <c:pt idx="6212">
                <c:v>6.5590000000000002</c:v>
              </c:pt>
              <c:pt idx="6213">
                <c:v>6.6070000000000002</c:v>
              </c:pt>
              <c:pt idx="6214">
                <c:v>6.6109999999999998</c:v>
              </c:pt>
              <c:pt idx="6215">
                <c:v>6.5730000000000004</c:v>
              </c:pt>
              <c:pt idx="6216">
                <c:v>6.6509999999999998</c:v>
              </c:pt>
              <c:pt idx="6217">
                <c:v>6.6449999999999996</c:v>
              </c:pt>
              <c:pt idx="6218">
                <c:v>6.6680000000000001</c:v>
              </c:pt>
              <c:pt idx="6219">
                <c:v>6.649</c:v>
              </c:pt>
              <c:pt idx="6220">
                <c:v>6.6210000000000004</c:v>
              </c:pt>
              <c:pt idx="6221">
                <c:v>6.54</c:v>
              </c:pt>
              <c:pt idx="6222">
                <c:v>6.51</c:v>
              </c:pt>
              <c:pt idx="6223">
                <c:v>6.5229999999999997</c:v>
              </c:pt>
              <c:pt idx="6224">
                <c:v>6.5460000000000003</c:v>
              </c:pt>
              <c:pt idx="6225">
                <c:v>6.55</c:v>
              </c:pt>
              <c:pt idx="6226">
                <c:v>6.6260000000000003</c:v>
              </c:pt>
              <c:pt idx="6227">
                <c:v>6.6710000000000003</c:v>
              </c:pt>
              <c:pt idx="6228">
                <c:v>6.6360000000000001</c:v>
              </c:pt>
              <c:pt idx="6229">
                <c:v>6.6349999999999998</c:v>
              </c:pt>
              <c:pt idx="6230">
                <c:v>6.5289999999999999</c:v>
              </c:pt>
              <c:pt idx="6231">
                <c:v>6.4790000000000001</c:v>
              </c:pt>
              <c:pt idx="6232">
                <c:v>6.4909999999999997</c:v>
              </c:pt>
              <c:pt idx="6233">
                <c:v>6.4779999999999998</c:v>
              </c:pt>
              <c:pt idx="6234">
                <c:v>6.4539999999999997</c:v>
              </c:pt>
              <c:pt idx="6235">
                <c:v>6.298</c:v>
              </c:pt>
              <c:pt idx="6236">
                <c:v>6.3239999999999998</c:v>
              </c:pt>
              <c:pt idx="6237">
                <c:v>6.3849999999999998</c:v>
              </c:pt>
              <c:pt idx="6238">
                <c:v>6.4050000000000002</c:v>
              </c:pt>
              <c:pt idx="6239">
                <c:v>6.4539999999999997</c:v>
              </c:pt>
              <c:pt idx="6240">
                <c:v>6.4370000000000003</c:v>
              </c:pt>
              <c:pt idx="6241">
                <c:v>6.4359999999999999</c:v>
              </c:pt>
              <c:pt idx="6242">
                <c:v>6.4189999999999996</c:v>
              </c:pt>
              <c:pt idx="6243">
                <c:v>6.54</c:v>
              </c:pt>
              <c:pt idx="6244">
                <c:v>6.53</c:v>
              </c:pt>
              <c:pt idx="6245">
                <c:v>6.492</c:v>
              </c:pt>
              <c:pt idx="6246">
                <c:v>6.4779999999999998</c:v>
              </c:pt>
              <c:pt idx="6247">
                <c:v>6.5430000000000001</c:v>
              </c:pt>
              <c:pt idx="6248">
                <c:v>6.556</c:v>
              </c:pt>
              <c:pt idx="6249">
                <c:v>6.5289999999999999</c:v>
              </c:pt>
              <c:pt idx="6250">
                <c:v>6.5620000000000003</c:v>
              </c:pt>
              <c:pt idx="6251">
                <c:v>6.5649999999999995</c:v>
              </c:pt>
              <c:pt idx="6252">
                <c:v>6.5809999999999995</c:v>
              </c:pt>
              <c:pt idx="6253">
                <c:v>6.5789999999999997</c:v>
              </c:pt>
              <c:pt idx="6254">
                <c:v>6.6269999999999998</c:v>
              </c:pt>
              <c:pt idx="6255">
                <c:v>6.6269999999999998</c:v>
              </c:pt>
              <c:pt idx="6256">
                <c:v>6.7059999999999995</c:v>
              </c:pt>
              <c:pt idx="6257">
                <c:v>6.7409999999999997</c:v>
              </c:pt>
              <c:pt idx="6258">
                <c:v>6.7850000000000001</c:v>
              </c:pt>
              <c:pt idx="6259">
                <c:v>6.742</c:v>
              </c:pt>
              <c:pt idx="6260">
                <c:v>6.7830000000000004</c:v>
              </c:pt>
              <c:pt idx="6261">
                <c:v>6.7370000000000001</c:v>
              </c:pt>
              <c:pt idx="6262">
                <c:v>6.6920000000000002</c:v>
              </c:pt>
              <c:pt idx="6263">
                <c:v>6.7080000000000002</c:v>
              </c:pt>
              <c:pt idx="6264">
                <c:v>6.6609999999999996</c:v>
              </c:pt>
              <c:pt idx="6265">
                <c:v>6.6790000000000003</c:v>
              </c:pt>
              <c:pt idx="6266">
                <c:v>6.6850000000000005</c:v>
              </c:pt>
              <c:pt idx="6267">
                <c:v>6.7240000000000002</c:v>
              </c:pt>
              <c:pt idx="6268">
                <c:v>6.6989999999999998</c:v>
              </c:pt>
              <c:pt idx="6269">
                <c:v>6.7240000000000002</c:v>
              </c:pt>
              <c:pt idx="6270">
                <c:v>6.7770000000000001</c:v>
              </c:pt>
              <c:pt idx="6271">
                <c:v>6.8309999999999995</c:v>
              </c:pt>
              <c:pt idx="6272">
                <c:v>6.84</c:v>
              </c:pt>
              <c:pt idx="6273">
                <c:v>6.8259999999999996</c:v>
              </c:pt>
              <c:pt idx="6274">
                <c:v>6.774</c:v>
              </c:pt>
              <c:pt idx="6275">
                <c:v>6.8789999999999996</c:v>
              </c:pt>
              <c:pt idx="6276">
                <c:v>6.8810000000000002</c:v>
              </c:pt>
              <c:pt idx="6277">
                <c:v>6.87</c:v>
              </c:pt>
              <c:pt idx="6278">
                <c:v>6.9009999999999998</c:v>
              </c:pt>
              <c:pt idx="6279">
                <c:v>6.9059999999999997</c:v>
              </c:pt>
              <c:pt idx="6280">
                <c:v>6.976</c:v>
              </c:pt>
              <c:pt idx="6281">
                <c:v>7.03</c:v>
              </c:pt>
              <c:pt idx="6282">
                <c:v>7.0259999999999998</c:v>
              </c:pt>
              <c:pt idx="6283">
                <c:v>6.9859999999999998</c:v>
              </c:pt>
              <c:pt idx="6284">
                <c:v>6.9870000000000001</c:v>
              </c:pt>
              <c:pt idx="6285">
                <c:v>6.9879999999999995</c:v>
              </c:pt>
              <c:pt idx="6286">
                <c:v>6.9610000000000003</c:v>
              </c:pt>
              <c:pt idx="6287">
                <c:v>6.9039999999999999</c:v>
              </c:pt>
              <c:pt idx="6288">
                <c:v>6.92</c:v>
              </c:pt>
              <c:pt idx="6289">
                <c:v>6.9</c:v>
              </c:pt>
              <c:pt idx="6290">
                <c:v>6.8689999999999998</c:v>
              </c:pt>
              <c:pt idx="6291">
                <c:v>6.8789999999999996</c:v>
              </c:pt>
              <c:pt idx="6292">
                <c:v>6.923</c:v>
              </c:pt>
              <c:pt idx="6293">
                <c:v>6.8860000000000001</c:v>
              </c:pt>
              <c:pt idx="6294">
                <c:v>6.891</c:v>
              </c:pt>
              <c:pt idx="6295">
                <c:v>6.93</c:v>
              </c:pt>
              <c:pt idx="6296">
                <c:v>6.9619999999999997</c:v>
              </c:pt>
              <c:pt idx="6297">
                <c:v>6.8840000000000003</c:v>
              </c:pt>
              <c:pt idx="6298">
                <c:v>6.8760000000000003</c:v>
              </c:pt>
              <c:pt idx="6299">
                <c:v>6.875</c:v>
              </c:pt>
              <c:pt idx="6300">
                <c:v>6.9160000000000004</c:v>
              </c:pt>
              <c:pt idx="6301">
                <c:v>6.9569999999999999</c:v>
              </c:pt>
              <c:pt idx="6302">
                <c:v>6.9850000000000003</c:v>
              </c:pt>
              <c:pt idx="6303">
                <c:v>7.1139999999999999</c:v>
              </c:pt>
              <c:pt idx="6304">
                <c:v>7.1420000000000003</c:v>
              </c:pt>
              <c:pt idx="6305">
                <c:v>7.133</c:v>
              </c:pt>
              <c:pt idx="6306">
                <c:v>7.0919999999999996</c:v>
              </c:pt>
              <c:pt idx="6307">
                <c:v>7.0389999999999997</c:v>
              </c:pt>
              <c:pt idx="6308">
                <c:v>7.0919999999999996</c:v>
              </c:pt>
              <c:pt idx="6309">
                <c:v>7.0529999999999999</c:v>
              </c:pt>
              <c:pt idx="6310">
                <c:v>7.069</c:v>
              </c:pt>
              <c:pt idx="6311">
                <c:v>7.1</c:v>
              </c:pt>
              <c:pt idx="6312">
                <c:v>7.093</c:v>
              </c:pt>
              <c:pt idx="6313">
                <c:v>7.1689999999999996</c:v>
              </c:pt>
              <c:pt idx="6314">
                <c:v>7.1660000000000004</c:v>
              </c:pt>
              <c:pt idx="6315">
                <c:v>7.109</c:v>
              </c:pt>
              <c:pt idx="6316">
                <c:v>7.1020000000000003</c:v>
              </c:pt>
              <c:pt idx="6317">
                <c:v>7.1</c:v>
              </c:pt>
              <c:pt idx="6318">
                <c:v>7.0720000000000001</c:v>
              </c:pt>
              <c:pt idx="6319">
                <c:v>7.1239999999999997</c:v>
              </c:pt>
              <c:pt idx="6320">
                <c:v>7.07</c:v>
              </c:pt>
              <c:pt idx="6321">
                <c:v>7.077</c:v>
              </c:pt>
              <c:pt idx="6322">
                <c:v>7.0759999999999996</c:v>
              </c:pt>
              <c:pt idx="6323">
                <c:v>7.0960000000000001</c:v>
              </c:pt>
              <c:pt idx="6324">
                <c:v>7.0880000000000001</c:v>
              </c:pt>
              <c:pt idx="6325">
                <c:v>7.09</c:v>
              </c:pt>
              <c:pt idx="6326">
                <c:v>6.9790000000000001</c:v>
              </c:pt>
              <c:pt idx="6327">
                <c:v>6.968</c:v>
              </c:pt>
              <c:pt idx="6328">
                <c:v>6.9249999999999998</c:v>
              </c:pt>
              <c:pt idx="6329">
                <c:v>6.968</c:v>
              </c:pt>
              <c:pt idx="6330">
                <c:v>6.9559999999999995</c:v>
              </c:pt>
              <c:pt idx="6331">
                <c:v>6.9879999999999995</c:v>
              </c:pt>
              <c:pt idx="6332">
                <c:v>6.9589999999999996</c:v>
              </c:pt>
              <c:pt idx="6333">
                <c:v>6.9569999999999999</c:v>
              </c:pt>
              <c:pt idx="6334">
                <c:v>6.9409999999999998</c:v>
              </c:pt>
              <c:pt idx="6335">
                <c:v>6.9589999999999996</c:v>
              </c:pt>
              <c:pt idx="6336">
                <c:v>6.8849999999999998</c:v>
              </c:pt>
              <c:pt idx="6337">
                <c:v>6.8520000000000003</c:v>
              </c:pt>
              <c:pt idx="6338">
                <c:v>6.8140000000000001</c:v>
              </c:pt>
              <c:pt idx="6339">
                <c:v>6.8140000000000001</c:v>
              </c:pt>
              <c:pt idx="6340">
                <c:v>6.8849999999999998</c:v>
              </c:pt>
              <c:pt idx="6341">
                <c:v>6.8280000000000003</c:v>
              </c:pt>
              <c:pt idx="6342">
                <c:v>6.8689999999999998</c:v>
              </c:pt>
              <c:pt idx="6343">
                <c:v>6.8319999999999999</c:v>
              </c:pt>
              <c:pt idx="6344">
                <c:v>6.8029999999999999</c:v>
              </c:pt>
              <c:pt idx="6345">
                <c:v>6.8049999999999997</c:v>
              </c:pt>
              <c:pt idx="6346">
                <c:v>6.7780000000000005</c:v>
              </c:pt>
              <c:pt idx="6347">
                <c:v>6.6580000000000004</c:v>
              </c:pt>
              <c:pt idx="6348">
                <c:v>6.6550000000000002</c:v>
              </c:pt>
              <c:pt idx="6349">
                <c:v>6.6429999999999998</c:v>
              </c:pt>
              <c:pt idx="6350">
                <c:v>6.6559999999999997</c:v>
              </c:pt>
              <c:pt idx="6351">
                <c:v>6.5819999999999999</c:v>
              </c:pt>
              <c:pt idx="6352">
                <c:v>6.5460000000000003</c:v>
              </c:pt>
              <c:pt idx="6353">
                <c:v>6.53</c:v>
              </c:pt>
              <c:pt idx="6354">
                <c:v>6.5250000000000004</c:v>
              </c:pt>
              <c:pt idx="6355">
                <c:v>6.625</c:v>
              </c:pt>
              <c:pt idx="6356">
                <c:v>6.7080000000000002</c:v>
              </c:pt>
              <c:pt idx="6357">
                <c:v>6.7050000000000001</c:v>
              </c:pt>
              <c:pt idx="6358">
                <c:v>6.7030000000000003</c:v>
              </c:pt>
              <c:pt idx="6359">
                <c:v>6.7039999999999997</c:v>
              </c:pt>
              <c:pt idx="6360">
                <c:v>6.7569999999999997</c:v>
              </c:pt>
              <c:pt idx="6361">
                <c:v>6.7549999999999999</c:v>
              </c:pt>
              <c:pt idx="6362">
                <c:v>6.7050000000000001</c:v>
              </c:pt>
              <c:pt idx="6363">
                <c:v>6.7389999999999999</c:v>
              </c:pt>
              <c:pt idx="6364">
                <c:v>6.7889999999999997</c:v>
              </c:pt>
              <c:pt idx="6365">
                <c:v>6.8719999999999999</c:v>
              </c:pt>
              <c:pt idx="6366">
                <c:v>6.9089999999999998</c:v>
              </c:pt>
              <c:pt idx="6367">
                <c:v>6.9219999999999997</c:v>
              </c:pt>
              <c:pt idx="6368">
                <c:v>6.9420000000000002</c:v>
              </c:pt>
              <c:pt idx="6369">
                <c:v>6.89</c:v>
              </c:pt>
              <c:pt idx="6370">
                <c:v>6.86</c:v>
              </c:pt>
              <c:pt idx="6371">
                <c:v>6.8339999999999996</c:v>
              </c:pt>
              <c:pt idx="6372">
                <c:v>6.7839999999999998</c:v>
              </c:pt>
              <c:pt idx="6373">
                <c:v>6.8280000000000003</c:v>
              </c:pt>
              <c:pt idx="6374">
                <c:v>6.8220000000000001</c:v>
              </c:pt>
              <c:pt idx="6375">
                <c:v>6.8250000000000002</c:v>
              </c:pt>
              <c:pt idx="6376">
                <c:v>6.7930000000000001</c:v>
              </c:pt>
              <c:pt idx="6377">
                <c:v>6.7720000000000002</c:v>
              </c:pt>
              <c:pt idx="6378">
                <c:v>6.8529999999999998</c:v>
              </c:pt>
              <c:pt idx="6379">
                <c:v>6.8449999999999998</c:v>
              </c:pt>
              <c:pt idx="6380">
                <c:v>6.7590000000000003</c:v>
              </c:pt>
              <c:pt idx="6381">
                <c:v>6.8449999999999998</c:v>
              </c:pt>
              <c:pt idx="6382">
                <c:v>6.7889999999999997</c:v>
              </c:pt>
              <c:pt idx="6383">
                <c:v>6.7729999999999997</c:v>
              </c:pt>
              <c:pt idx="6384">
                <c:v>6.7320000000000002</c:v>
              </c:pt>
              <c:pt idx="6385">
                <c:v>6.7389999999999999</c:v>
              </c:pt>
              <c:pt idx="6386">
                <c:v>6.641</c:v>
              </c:pt>
              <c:pt idx="6387">
                <c:v>6.6420000000000003</c:v>
              </c:pt>
              <c:pt idx="6388">
                <c:v>6.54</c:v>
              </c:pt>
              <c:pt idx="6389">
                <c:v>6.5620000000000003</c:v>
              </c:pt>
              <c:pt idx="6390">
                <c:v>6.5839999999999996</c:v>
              </c:pt>
              <c:pt idx="6391">
                <c:v>6.5830000000000002</c:v>
              </c:pt>
              <c:pt idx="6392">
                <c:v>6.585</c:v>
              </c:pt>
              <c:pt idx="6393">
                <c:v>6.5809999999999995</c:v>
              </c:pt>
              <c:pt idx="6394">
                <c:v>6.6059999999999999</c:v>
              </c:pt>
              <c:pt idx="6395">
                <c:v>6.5819999999999999</c:v>
              </c:pt>
              <c:pt idx="6396">
                <c:v>6.7030000000000003</c:v>
              </c:pt>
              <c:pt idx="6397">
                <c:v>6.6550000000000002</c:v>
              </c:pt>
              <c:pt idx="6398">
                <c:v>6.625</c:v>
              </c:pt>
              <c:pt idx="6399">
                <c:v>6.5720000000000001</c:v>
              </c:pt>
              <c:pt idx="6400">
                <c:v>6.625</c:v>
              </c:pt>
              <c:pt idx="6401">
                <c:v>6.63</c:v>
              </c:pt>
              <c:pt idx="6402">
                <c:v>6.4960000000000004</c:v>
              </c:pt>
              <c:pt idx="6403">
                <c:v>6.4619999999999997</c:v>
              </c:pt>
              <c:pt idx="6404">
                <c:v>6.5110000000000001</c:v>
              </c:pt>
              <c:pt idx="6405">
                <c:v>6.508</c:v>
              </c:pt>
              <c:pt idx="6406">
                <c:v>6.3940000000000001</c:v>
              </c:pt>
              <c:pt idx="6407">
                <c:v>6.3620000000000001</c:v>
              </c:pt>
              <c:pt idx="6408">
                <c:v>6.36</c:v>
              </c:pt>
              <c:pt idx="6409">
                <c:v>6.35</c:v>
              </c:pt>
              <c:pt idx="6410">
                <c:v>6.4349999999999996</c:v>
              </c:pt>
              <c:pt idx="6411">
                <c:v>6.4320000000000004</c:v>
              </c:pt>
              <c:pt idx="6412">
                <c:v>6.4450000000000003</c:v>
              </c:pt>
              <c:pt idx="6413">
                <c:v>6.4260000000000002</c:v>
              </c:pt>
              <c:pt idx="6414">
                <c:v>6.4359999999999999</c:v>
              </c:pt>
              <c:pt idx="6415">
                <c:v>6.415</c:v>
              </c:pt>
              <c:pt idx="6416">
                <c:v>6.4089999999999998</c:v>
              </c:pt>
              <c:pt idx="6417">
                <c:v>6.4329999999999998</c:v>
              </c:pt>
              <c:pt idx="6418">
                <c:v>6.4660000000000002</c:v>
              </c:pt>
              <c:pt idx="6419">
                <c:v>6.4569999999999999</c:v>
              </c:pt>
              <c:pt idx="6420">
                <c:v>6.4189999999999996</c:v>
              </c:pt>
              <c:pt idx="6421">
                <c:v>6.4550000000000001</c:v>
              </c:pt>
              <c:pt idx="6422">
                <c:v>6.4429999999999996</c:v>
              </c:pt>
              <c:pt idx="6423">
                <c:v>6.5120000000000005</c:v>
              </c:pt>
              <c:pt idx="6424">
                <c:v>6.5060000000000002</c:v>
              </c:pt>
              <c:pt idx="6425">
                <c:v>6.5309999999999997</c:v>
              </c:pt>
              <c:pt idx="6426">
                <c:v>6.6150000000000002</c:v>
              </c:pt>
              <c:pt idx="6427">
                <c:v>6.585</c:v>
              </c:pt>
              <c:pt idx="6428">
                <c:v>6.66</c:v>
              </c:pt>
              <c:pt idx="6429">
                <c:v>6.6790000000000003</c:v>
              </c:pt>
              <c:pt idx="6430">
                <c:v>6.6420000000000003</c:v>
              </c:pt>
              <c:pt idx="6431">
                <c:v>6.7030000000000003</c:v>
              </c:pt>
              <c:pt idx="6432">
                <c:v>6.6779999999999999</c:v>
              </c:pt>
              <c:pt idx="6433">
                <c:v>6.8339999999999996</c:v>
              </c:pt>
              <c:pt idx="6434">
                <c:v>6.8149999999999995</c:v>
              </c:pt>
              <c:pt idx="6435">
                <c:v>6.8520000000000003</c:v>
              </c:pt>
              <c:pt idx="6436">
                <c:v>6.8259999999999996</c:v>
              </c:pt>
              <c:pt idx="6437">
                <c:v>6.8490000000000002</c:v>
              </c:pt>
              <c:pt idx="6438">
                <c:v>6.8079999999999998</c:v>
              </c:pt>
              <c:pt idx="6439">
                <c:v>6.8010000000000002</c:v>
              </c:pt>
              <c:pt idx="6440">
                <c:v>6.7930000000000001</c:v>
              </c:pt>
              <c:pt idx="6441">
                <c:v>6.8570000000000002</c:v>
              </c:pt>
              <c:pt idx="6442">
                <c:v>6.84</c:v>
              </c:pt>
              <c:pt idx="6443">
                <c:v>6.8440000000000003</c:v>
              </c:pt>
              <c:pt idx="6444">
                <c:v>6.8449999999999998</c:v>
              </c:pt>
              <c:pt idx="6445">
                <c:v>6.8819999999999997</c:v>
              </c:pt>
              <c:pt idx="6446">
                <c:v>6.8289999999999997</c:v>
              </c:pt>
              <c:pt idx="6447">
                <c:v>6.8040000000000003</c:v>
              </c:pt>
              <c:pt idx="6448">
                <c:v>6.7880000000000003</c:v>
              </c:pt>
              <c:pt idx="6449">
                <c:v>6.7409999999999997</c:v>
              </c:pt>
              <c:pt idx="6450">
                <c:v>6.8330000000000002</c:v>
              </c:pt>
              <c:pt idx="6451">
                <c:v>6.8390000000000004</c:v>
              </c:pt>
              <c:pt idx="6452">
                <c:v>6.8739999999999997</c:v>
              </c:pt>
              <c:pt idx="6453">
                <c:v>6.923</c:v>
              </c:pt>
              <c:pt idx="6454">
                <c:v>6.9080000000000004</c:v>
              </c:pt>
              <c:pt idx="6455">
                <c:v>6.8879999999999999</c:v>
              </c:pt>
              <c:pt idx="6456">
                <c:v>6.9249999999999998</c:v>
              </c:pt>
              <c:pt idx="6457">
                <c:v>6.984</c:v>
              </c:pt>
              <c:pt idx="6458">
                <c:v>7.0250000000000004</c:v>
              </c:pt>
              <c:pt idx="6459">
                <c:v>7.0430000000000001</c:v>
              </c:pt>
              <c:pt idx="6460">
                <c:v>7.0430000000000001</c:v>
              </c:pt>
              <c:pt idx="6461">
                <c:v>7.0090000000000003</c:v>
              </c:pt>
              <c:pt idx="6462">
                <c:v>7.024</c:v>
              </c:pt>
              <c:pt idx="6463">
                <c:v>6.95</c:v>
              </c:pt>
              <c:pt idx="6464">
                <c:v>6.9480000000000004</c:v>
              </c:pt>
              <c:pt idx="6465">
                <c:v>7.0750000000000002</c:v>
              </c:pt>
              <c:pt idx="6466">
                <c:v>7.1070000000000002</c:v>
              </c:pt>
              <c:pt idx="6467">
                <c:v>7.1109999999999998</c:v>
              </c:pt>
              <c:pt idx="6468">
                <c:v>7.069</c:v>
              </c:pt>
              <c:pt idx="6469">
                <c:v>7.11</c:v>
              </c:pt>
              <c:pt idx="6470">
                <c:v>7.1520000000000001</c:v>
              </c:pt>
              <c:pt idx="6471">
                <c:v>7.0979999999999999</c:v>
              </c:pt>
              <c:pt idx="6472">
                <c:v>7.0529999999999999</c:v>
              </c:pt>
              <c:pt idx="6473">
                <c:v>7.1150000000000002</c:v>
              </c:pt>
              <c:pt idx="6474">
                <c:v>7.1180000000000003</c:v>
              </c:pt>
              <c:pt idx="6475">
                <c:v>7.0380000000000003</c:v>
              </c:pt>
              <c:pt idx="6476">
                <c:v>6.9770000000000003</c:v>
              </c:pt>
              <c:pt idx="6477">
                <c:v>6.97</c:v>
              </c:pt>
              <c:pt idx="6478">
                <c:v>6.9969999999999999</c:v>
              </c:pt>
              <c:pt idx="6479">
                <c:v>6.9550000000000001</c:v>
              </c:pt>
              <c:pt idx="6480">
                <c:v>6.8410000000000002</c:v>
              </c:pt>
              <c:pt idx="6481">
                <c:v>6.8360000000000003</c:v>
              </c:pt>
              <c:pt idx="6482">
                <c:v>6.7960000000000003</c:v>
              </c:pt>
              <c:pt idx="6483">
                <c:v>6.7949999999999999</c:v>
              </c:pt>
              <c:pt idx="6484">
                <c:v>6.7679999999999998</c:v>
              </c:pt>
              <c:pt idx="6485">
                <c:v>6.8040000000000003</c:v>
              </c:pt>
              <c:pt idx="6486">
                <c:v>6.7880000000000003</c:v>
              </c:pt>
              <c:pt idx="6487">
                <c:v>6.7919999999999998</c:v>
              </c:pt>
              <c:pt idx="6488">
                <c:v>6.6929999999999996</c:v>
              </c:pt>
              <c:pt idx="6489">
                <c:v>6.6899999999999995</c:v>
              </c:pt>
              <c:pt idx="6490">
                <c:v>6.7850000000000001</c:v>
              </c:pt>
              <c:pt idx="6491">
                <c:v>6.7729999999999997</c:v>
              </c:pt>
              <c:pt idx="6492">
                <c:v>6.76</c:v>
              </c:pt>
              <c:pt idx="6493">
                <c:v>6.7690000000000001</c:v>
              </c:pt>
              <c:pt idx="6494">
                <c:v>6.7430000000000003</c:v>
              </c:pt>
              <c:pt idx="6495">
                <c:v>6.8369999999999997</c:v>
              </c:pt>
              <c:pt idx="6496">
                <c:v>6.97</c:v>
              </c:pt>
              <c:pt idx="6497">
                <c:v>7.0359999999999996</c:v>
              </c:pt>
              <c:pt idx="6498">
                <c:v>7.0949999999999998</c:v>
              </c:pt>
              <c:pt idx="6499">
                <c:v>7.008</c:v>
              </c:pt>
              <c:pt idx="6500">
                <c:v>7.01</c:v>
              </c:pt>
              <c:pt idx="6501">
                <c:v>7.0430000000000001</c:v>
              </c:pt>
              <c:pt idx="6502">
                <c:v>6.9749999999999996</c:v>
              </c:pt>
              <c:pt idx="6503">
                <c:v>7.008</c:v>
              </c:pt>
              <c:pt idx="6504">
                <c:v>6.9740000000000002</c:v>
              </c:pt>
              <c:pt idx="6505">
                <c:v>6.931</c:v>
              </c:pt>
              <c:pt idx="6506">
                <c:v>7.03</c:v>
              </c:pt>
              <c:pt idx="6507">
                <c:v>7.03</c:v>
              </c:pt>
              <c:pt idx="6508">
                <c:v>7.0730000000000004</c:v>
              </c:pt>
              <c:pt idx="6509">
                <c:v>7.03</c:v>
              </c:pt>
              <c:pt idx="6510">
                <c:v>7.0579999999999998</c:v>
              </c:pt>
              <c:pt idx="6511">
                <c:v>7.077</c:v>
              </c:pt>
              <c:pt idx="6512">
                <c:v>7.13</c:v>
              </c:pt>
              <c:pt idx="6513">
                <c:v>7.181</c:v>
              </c:pt>
              <c:pt idx="6514">
                <c:v>7.1920000000000002</c:v>
              </c:pt>
              <c:pt idx="6515">
                <c:v>6.9329999999999998</c:v>
              </c:pt>
              <c:pt idx="6516">
                <c:v>6.9359999999999999</c:v>
              </c:pt>
              <c:pt idx="6517">
                <c:v>6.9390000000000001</c:v>
              </c:pt>
              <c:pt idx="6518">
                <c:v>6.9109999999999996</c:v>
              </c:pt>
              <c:pt idx="6519">
                <c:v>6.8710000000000004</c:v>
              </c:pt>
              <c:pt idx="6520">
                <c:v>6.992</c:v>
              </c:pt>
              <c:pt idx="6521">
                <c:v>7.0410000000000004</c:v>
              </c:pt>
              <c:pt idx="6522">
                <c:v>7.0460000000000003</c:v>
              </c:pt>
              <c:pt idx="6523">
                <c:v>7.0880000000000001</c:v>
              </c:pt>
              <c:pt idx="6524">
                <c:v>7.0960000000000001</c:v>
              </c:pt>
              <c:pt idx="6525">
                <c:v>7.109</c:v>
              </c:pt>
              <c:pt idx="6526">
                <c:v>7.1079999999999997</c:v>
              </c:pt>
              <c:pt idx="6527">
                <c:v>7.1029999999999998</c:v>
              </c:pt>
              <c:pt idx="6528">
                <c:v>7.0709999999999997</c:v>
              </c:pt>
              <c:pt idx="6529">
                <c:v>7.0890000000000004</c:v>
              </c:pt>
              <c:pt idx="6530">
                <c:v>7.1289999999999996</c:v>
              </c:pt>
              <c:pt idx="6531">
                <c:v>7.1920000000000002</c:v>
              </c:pt>
              <c:pt idx="6532">
                <c:v>7.1230000000000002</c:v>
              </c:pt>
              <c:pt idx="6533">
                <c:v>7.1269999999999998</c:v>
              </c:pt>
              <c:pt idx="6534">
                <c:v>7.0309999999999997</c:v>
              </c:pt>
              <c:pt idx="6535">
                <c:v>6.8959999999999999</c:v>
              </c:pt>
              <c:pt idx="6536">
                <c:v>6.9480000000000004</c:v>
              </c:pt>
              <c:pt idx="6537">
                <c:v>7.0010000000000003</c:v>
              </c:pt>
              <c:pt idx="6538">
                <c:v>7.008</c:v>
              </c:pt>
              <c:pt idx="6539">
                <c:v>6.9889999999999999</c:v>
              </c:pt>
              <c:pt idx="6540">
                <c:v>6.9320000000000004</c:v>
              </c:pt>
              <c:pt idx="6541">
                <c:v>6.9409999999999998</c:v>
              </c:pt>
              <c:pt idx="6542">
                <c:v>6.8550000000000004</c:v>
              </c:pt>
              <c:pt idx="6543">
                <c:v>6.8360000000000003</c:v>
              </c:pt>
              <c:pt idx="6544">
                <c:v>6.8339999999999996</c:v>
              </c:pt>
              <c:pt idx="6545">
                <c:v>6.859</c:v>
              </c:pt>
              <c:pt idx="6546">
                <c:v>6.8149999999999995</c:v>
              </c:pt>
              <c:pt idx="6547">
                <c:v>6.85</c:v>
              </c:pt>
              <c:pt idx="6548">
                <c:v>6.8369999999999997</c:v>
              </c:pt>
              <c:pt idx="6549">
                <c:v>6.8330000000000002</c:v>
              </c:pt>
              <c:pt idx="6550">
                <c:v>6.9130000000000003</c:v>
              </c:pt>
              <c:pt idx="6551">
                <c:v>6.8449999999999998</c:v>
              </c:pt>
              <c:pt idx="6552">
                <c:v>6.8449999999999998</c:v>
              </c:pt>
              <c:pt idx="6553">
                <c:v>6.8970000000000002</c:v>
              </c:pt>
              <c:pt idx="6554">
                <c:v>6.9279999999999999</c:v>
              </c:pt>
              <c:pt idx="6555">
                <c:v>7.0170000000000003</c:v>
              </c:pt>
              <c:pt idx="6556">
                <c:v>6.96</c:v>
              </c:pt>
              <c:pt idx="6557">
                <c:v>7.0780000000000003</c:v>
              </c:pt>
              <c:pt idx="6558">
                <c:v>7.0590000000000002</c:v>
              </c:pt>
              <c:pt idx="6559">
                <c:v>7.117</c:v>
              </c:pt>
              <c:pt idx="6560">
                <c:v>7.0590000000000002</c:v>
              </c:pt>
              <c:pt idx="6561">
                <c:v>6.91</c:v>
              </c:pt>
              <c:pt idx="6562">
                <c:v>6.9059999999999997</c:v>
              </c:pt>
              <c:pt idx="6563">
                <c:v>6.8360000000000003</c:v>
              </c:pt>
              <c:pt idx="6564">
                <c:v>6.7889999999999997</c:v>
              </c:pt>
              <c:pt idx="6565">
                <c:v>6.7949999999999999</c:v>
              </c:pt>
              <c:pt idx="6566">
                <c:v>6.8220000000000001</c:v>
              </c:pt>
              <c:pt idx="6567">
                <c:v>6.7789999999999999</c:v>
              </c:pt>
              <c:pt idx="6568">
                <c:v>6.75</c:v>
              </c:pt>
              <c:pt idx="6569">
                <c:v>6.7859999999999996</c:v>
              </c:pt>
              <c:pt idx="6570">
                <c:v>6.8289999999999997</c:v>
              </c:pt>
              <c:pt idx="6571">
                <c:v>6.806</c:v>
              </c:pt>
              <c:pt idx="6572">
                <c:v>6.7919999999999998</c:v>
              </c:pt>
              <c:pt idx="6573">
                <c:v>6.79</c:v>
              </c:pt>
              <c:pt idx="6574">
                <c:v>6.8019999999999996</c:v>
              </c:pt>
              <c:pt idx="6575">
                <c:v>6.9350000000000005</c:v>
              </c:pt>
              <c:pt idx="6576">
                <c:v>6.9470000000000001</c:v>
              </c:pt>
              <c:pt idx="6577">
                <c:v>6.8319999999999999</c:v>
              </c:pt>
              <c:pt idx="6578">
                <c:v>6.87</c:v>
              </c:pt>
              <c:pt idx="6579">
                <c:v>6.8239999999999998</c:v>
              </c:pt>
              <c:pt idx="6580">
                <c:v>6.67</c:v>
              </c:pt>
              <c:pt idx="6581">
                <c:v>6.625</c:v>
              </c:pt>
              <c:pt idx="6582">
                <c:v>6.5969999999999995</c:v>
              </c:pt>
              <c:pt idx="6583">
                <c:v>6.6310000000000002</c:v>
              </c:pt>
              <c:pt idx="6584">
                <c:v>6.6669999999999998</c:v>
              </c:pt>
              <c:pt idx="6585">
                <c:v>6.7229999999999999</c:v>
              </c:pt>
              <c:pt idx="6586">
                <c:v>6.6790000000000003</c:v>
              </c:pt>
              <c:pt idx="6587">
                <c:v>6.5789999999999997</c:v>
              </c:pt>
              <c:pt idx="6588">
                <c:v>6.58</c:v>
              </c:pt>
              <c:pt idx="6589">
                <c:v>6.6550000000000002</c:v>
              </c:pt>
              <c:pt idx="6590">
                <c:v>6.62</c:v>
              </c:pt>
              <c:pt idx="6591">
                <c:v>6.6340000000000003</c:v>
              </c:pt>
              <c:pt idx="6592">
                <c:v>6.7149999999999999</c:v>
              </c:pt>
              <c:pt idx="6593">
                <c:v>6.7050000000000001</c:v>
              </c:pt>
              <c:pt idx="6594">
                <c:v>6.7389999999999999</c:v>
              </c:pt>
              <c:pt idx="6595">
                <c:v>6.6890000000000001</c:v>
              </c:pt>
              <c:pt idx="6596">
                <c:v>6.68</c:v>
              </c:pt>
              <c:pt idx="6597">
                <c:v>6.665</c:v>
              </c:pt>
              <c:pt idx="6598">
                <c:v>6.6360000000000001</c:v>
              </c:pt>
              <c:pt idx="6599">
                <c:v>6.7110000000000003</c:v>
              </c:pt>
              <c:pt idx="6600">
                <c:v>6.4589999999999996</c:v>
              </c:pt>
              <c:pt idx="6601">
                <c:v>6.4530000000000003</c:v>
              </c:pt>
              <c:pt idx="6602">
                <c:v>6.3819999999999997</c:v>
              </c:pt>
              <c:pt idx="6603">
                <c:v>6.3330000000000002</c:v>
              </c:pt>
              <c:pt idx="6604">
                <c:v>6.367</c:v>
              </c:pt>
              <c:pt idx="6605">
                <c:v>6.4690000000000003</c:v>
              </c:pt>
              <c:pt idx="6606">
                <c:v>6.4729999999999999</c:v>
              </c:pt>
              <c:pt idx="6607">
                <c:v>6.476</c:v>
              </c:pt>
              <c:pt idx="6608">
                <c:v>6.4539999999999997</c:v>
              </c:pt>
              <c:pt idx="6609">
                <c:v>6.4050000000000002</c:v>
              </c:pt>
              <c:pt idx="6610">
                <c:v>6.343</c:v>
              </c:pt>
              <c:pt idx="6611">
                <c:v>6.3710000000000004</c:v>
              </c:pt>
              <c:pt idx="6612">
                <c:v>6.3949999999999996</c:v>
              </c:pt>
              <c:pt idx="6613">
                <c:v>6.2389999999999999</c:v>
              </c:pt>
              <c:pt idx="6614">
                <c:v>6.2430000000000003</c:v>
              </c:pt>
              <c:pt idx="6615">
                <c:v>6.1669999999999998</c:v>
              </c:pt>
              <c:pt idx="6616">
                <c:v>6.0890000000000004</c:v>
              </c:pt>
              <c:pt idx="6617">
                <c:v>6.03</c:v>
              </c:pt>
              <c:pt idx="6618">
                <c:v>6.0339999999999998</c:v>
              </c:pt>
              <c:pt idx="6619">
                <c:v>6.0979999999999999</c:v>
              </c:pt>
              <c:pt idx="6620">
                <c:v>6.1470000000000002</c:v>
              </c:pt>
              <c:pt idx="6621">
                <c:v>6.1550000000000002</c:v>
              </c:pt>
              <c:pt idx="6622">
                <c:v>6.13</c:v>
              </c:pt>
              <c:pt idx="6623">
                <c:v>6.1580000000000004</c:v>
              </c:pt>
              <c:pt idx="6624">
                <c:v>6.1630000000000003</c:v>
              </c:pt>
              <c:pt idx="6625">
                <c:v>6.07</c:v>
              </c:pt>
              <c:pt idx="6626">
                <c:v>6.0279999999999996</c:v>
              </c:pt>
              <c:pt idx="6627">
                <c:v>6.0359999999999996</c:v>
              </c:pt>
              <c:pt idx="6628">
                <c:v>6.093</c:v>
              </c:pt>
              <c:pt idx="6629">
                <c:v>6.0439999999999996</c:v>
              </c:pt>
              <c:pt idx="6630">
                <c:v>6.1130000000000004</c:v>
              </c:pt>
              <c:pt idx="6631">
                <c:v>6.0359999999999996</c:v>
              </c:pt>
              <c:pt idx="6632">
                <c:v>6.093</c:v>
              </c:pt>
              <c:pt idx="6633">
                <c:v>6.0430000000000001</c:v>
              </c:pt>
              <c:pt idx="6634">
                <c:v>5.9729999999999999</c:v>
              </c:pt>
              <c:pt idx="6635">
                <c:v>5.9850000000000003</c:v>
              </c:pt>
              <c:pt idx="6636">
                <c:v>6.01</c:v>
              </c:pt>
              <c:pt idx="6637">
                <c:v>6.0570000000000004</c:v>
              </c:pt>
              <c:pt idx="6638">
                <c:v>6.1479999999999997</c:v>
              </c:pt>
              <c:pt idx="6639">
                <c:v>6.1470000000000002</c:v>
              </c:pt>
              <c:pt idx="6640">
                <c:v>6.149</c:v>
              </c:pt>
              <c:pt idx="6641">
                <c:v>6.1820000000000004</c:v>
              </c:pt>
              <c:pt idx="6642">
                <c:v>6.1120000000000001</c:v>
              </c:pt>
              <c:pt idx="6643">
                <c:v>6.0430000000000001</c:v>
              </c:pt>
              <c:pt idx="6644">
                <c:v>6.0439999999999996</c:v>
              </c:pt>
              <c:pt idx="6645">
                <c:v>6.032</c:v>
              </c:pt>
              <c:pt idx="6646">
                <c:v>5.9569999999999999</c:v>
              </c:pt>
              <c:pt idx="6647">
                <c:v>5.9619999999999997</c:v>
              </c:pt>
              <c:pt idx="6648">
                <c:v>5.95</c:v>
              </c:pt>
              <c:pt idx="6649">
                <c:v>5.9480000000000004</c:v>
              </c:pt>
              <c:pt idx="6650">
                <c:v>5.984</c:v>
              </c:pt>
              <c:pt idx="6651">
                <c:v>6.0090000000000003</c:v>
              </c:pt>
              <c:pt idx="6652">
                <c:v>6.0389999999999997</c:v>
              </c:pt>
              <c:pt idx="6653">
                <c:v>6.0659999999999998</c:v>
              </c:pt>
              <c:pt idx="6654">
                <c:v>6.0629999999999997</c:v>
              </c:pt>
              <c:pt idx="6655">
                <c:v>6.0880000000000001</c:v>
              </c:pt>
              <c:pt idx="6656">
                <c:v>6.1230000000000002</c:v>
              </c:pt>
              <c:pt idx="6657">
                <c:v>6.1139999999999999</c:v>
              </c:pt>
              <c:pt idx="6658">
                <c:v>6.2</c:v>
              </c:pt>
              <c:pt idx="6659">
                <c:v>6.0970000000000004</c:v>
              </c:pt>
              <c:pt idx="6660">
                <c:v>6.0860000000000003</c:v>
              </c:pt>
              <c:pt idx="6661">
                <c:v>6.0819999999999999</c:v>
              </c:pt>
              <c:pt idx="6662">
                <c:v>6.0510000000000002</c:v>
              </c:pt>
              <c:pt idx="6663">
                <c:v>6.0460000000000003</c:v>
              </c:pt>
              <c:pt idx="6664">
                <c:v>6.0529999999999999</c:v>
              </c:pt>
              <c:pt idx="6665">
                <c:v>6.077</c:v>
              </c:pt>
              <c:pt idx="6666">
                <c:v>6.032</c:v>
              </c:pt>
              <c:pt idx="6667">
                <c:v>6.05</c:v>
              </c:pt>
              <c:pt idx="6668">
                <c:v>6.0259999999999998</c:v>
              </c:pt>
              <c:pt idx="6669">
                <c:v>6.0860000000000003</c:v>
              </c:pt>
              <c:pt idx="6670">
                <c:v>6.1310000000000002</c:v>
              </c:pt>
              <c:pt idx="6671">
                <c:v>6.1970000000000001</c:v>
              </c:pt>
              <c:pt idx="6672">
                <c:v>6.2279999999999998</c:v>
              </c:pt>
              <c:pt idx="6673">
                <c:v>6.2220000000000004</c:v>
              </c:pt>
              <c:pt idx="6674">
                <c:v>6.2489999999999997</c:v>
              </c:pt>
              <c:pt idx="6675">
                <c:v>6.2780000000000005</c:v>
              </c:pt>
              <c:pt idx="6676">
                <c:v>6.2809999999999997</c:v>
              </c:pt>
              <c:pt idx="6677">
                <c:v>6.266</c:v>
              </c:pt>
              <c:pt idx="6678">
                <c:v>6.2460000000000004</c:v>
              </c:pt>
              <c:pt idx="6679">
                <c:v>6.2320000000000002</c:v>
              </c:pt>
              <c:pt idx="6680">
                <c:v>6.2229999999999999</c:v>
              </c:pt>
              <c:pt idx="6681">
                <c:v>6.2910000000000004</c:v>
              </c:pt>
              <c:pt idx="6682">
                <c:v>6.2850000000000001</c:v>
              </c:pt>
              <c:pt idx="6683">
                <c:v>6.2770000000000001</c:v>
              </c:pt>
              <c:pt idx="6684">
                <c:v>6.3369999999999997</c:v>
              </c:pt>
              <c:pt idx="6685">
                <c:v>6.2830000000000004</c:v>
              </c:pt>
              <c:pt idx="6686">
                <c:v>6.2539999999999996</c:v>
              </c:pt>
              <c:pt idx="6687">
                <c:v>6.3079999999999998</c:v>
              </c:pt>
              <c:pt idx="6688">
                <c:v>6.2930000000000001</c:v>
              </c:pt>
              <c:pt idx="6689">
                <c:v>6.2830000000000004</c:v>
              </c:pt>
              <c:pt idx="6690">
                <c:v>6.2439999999999998</c:v>
              </c:pt>
              <c:pt idx="6691">
                <c:v>6.2969999999999997</c:v>
              </c:pt>
              <c:pt idx="6692">
                <c:v>6.3280000000000003</c:v>
              </c:pt>
              <c:pt idx="6693">
                <c:v>6.3529999999999998</c:v>
              </c:pt>
              <c:pt idx="6694">
                <c:v>6.3550000000000004</c:v>
              </c:pt>
              <c:pt idx="6695">
                <c:v>6.3920000000000003</c:v>
              </c:pt>
              <c:pt idx="6696">
                <c:v>6.3239999999999998</c:v>
              </c:pt>
              <c:pt idx="6697">
                <c:v>6.3259999999999996</c:v>
              </c:pt>
              <c:pt idx="6698">
                <c:v>6.3929999999999998</c:v>
              </c:pt>
              <c:pt idx="6699">
                <c:v>6.3609999999999998</c:v>
              </c:pt>
              <c:pt idx="6700">
                <c:v>6.306</c:v>
              </c:pt>
              <c:pt idx="6701">
                <c:v>6.33</c:v>
              </c:pt>
              <c:pt idx="6702">
                <c:v>6.2839999999999998</c:v>
              </c:pt>
              <c:pt idx="6703">
                <c:v>6.3040000000000003</c:v>
              </c:pt>
              <c:pt idx="6704">
                <c:v>6.3040000000000003</c:v>
              </c:pt>
              <c:pt idx="6705">
                <c:v>6.3860000000000001</c:v>
              </c:pt>
              <c:pt idx="6706">
                <c:v>6.4329999999999998</c:v>
              </c:pt>
              <c:pt idx="6707">
                <c:v>6.4409999999999998</c:v>
              </c:pt>
              <c:pt idx="6708">
                <c:v>6.4189999999999996</c:v>
              </c:pt>
              <c:pt idx="6709">
                <c:v>6.42</c:v>
              </c:pt>
              <c:pt idx="6710">
                <c:v>6.4169999999999998</c:v>
              </c:pt>
              <c:pt idx="6711">
                <c:v>6.431</c:v>
              </c:pt>
              <c:pt idx="6712">
                <c:v>6.4550000000000001</c:v>
              </c:pt>
              <c:pt idx="6713">
                <c:v>6.476</c:v>
              </c:pt>
              <c:pt idx="6714">
                <c:v>6.5010000000000003</c:v>
              </c:pt>
              <c:pt idx="6715">
                <c:v>6.5860000000000003</c:v>
              </c:pt>
              <c:pt idx="6716">
                <c:v>6.577</c:v>
              </c:pt>
              <c:pt idx="6717">
                <c:v>6.5750000000000002</c:v>
              </c:pt>
              <c:pt idx="6718">
                <c:v>6.58</c:v>
              </c:pt>
              <c:pt idx="6719">
                <c:v>6.5839999999999996</c:v>
              </c:pt>
              <c:pt idx="6720">
                <c:v>6.556</c:v>
              </c:pt>
              <c:pt idx="6721">
                <c:v>6.4690000000000003</c:v>
              </c:pt>
              <c:pt idx="6722">
                <c:v>6.4850000000000003</c:v>
              </c:pt>
              <c:pt idx="6723">
                <c:v>6.53</c:v>
              </c:pt>
              <c:pt idx="6724">
                <c:v>6.4790000000000001</c:v>
              </c:pt>
              <c:pt idx="6725">
                <c:v>6.4669999999999996</c:v>
              </c:pt>
              <c:pt idx="6726">
                <c:v>6.5209999999999999</c:v>
              </c:pt>
              <c:pt idx="6727">
                <c:v>6.5010000000000003</c:v>
              </c:pt>
              <c:pt idx="6728">
                <c:v>6.5880000000000001</c:v>
              </c:pt>
              <c:pt idx="6729">
                <c:v>6.5869999999999997</c:v>
              </c:pt>
              <c:pt idx="6730">
                <c:v>6.5990000000000002</c:v>
              </c:pt>
              <c:pt idx="6731">
                <c:v>6.593</c:v>
              </c:pt>
              <c:pt idx="6732">
                <c:v>6.5659999999999998</c:v>
              </c:pt>
              <c:pt idx="6733">
                <c:v>6.61</c:v>
              </c:pt>
              <c:pt idx="6734">
                <c:v>6.6159999999999997</c:v>
              </c:pt>
              <c:pt idx="6735">
                <c:v>6.6470000000000002</c:v>
              </c:pt>
              <c:pt idx="6736">
                <c:v>6.6980000000000004</c:v>
              </c:pt>
              <c:pt idx="6737">
                <c:v>6.7140000000000004</c:v>
              </c:pt>
              <c:pt idx="6738">
                <c:v>6.702</c:v>
              </c:pt>
              <c:pt idx="6739">
                <c:v>6.7039999999999997</c:v>
              </c:pt>
              <c:pt idx="6740">
                <c:v>6.8140000000000001</c:v>
              </c:pt>
              <c:pt idx="6741">
                <c:v>6.9080000000000004</c:v>
              </c:pt>
              <c:pt idx="6742">
                <c:v>6.8849999999999998</c:v>
              </c:pt>
              <c:pt idx="6743">
                <c:v>6.8710000000000004</c:v>
              </c:pt>
              <c:pt idx="6744">
                <c:v>6.8970000000000002</c:v>
              </c:pt>
              <c:pt idx="6745">
                <c:v>6.899</c:v>
              </c:pt>
              <c:pt idx="6746">
                <c:v>6.8860000000000001</c:v>
              </c:pt>
              <c:pt idx="6747">
                <c:v>6.8940000000000001</c:v>
              </c:pt>
              <c:pt idx="6748">
                <c:v>6.9539999999999997</c:v>
              </c:pt>
              <c:pt idx="6749">
                <c:v>6.99</c:v>
              </c:pt>
              <c:pt idx="6750">
                <c:v>6.9530000000000003</c:v>
              </c:pt>
              <c:pt idx="6751">
                <c:v>6.9190000000000005</c:v>
              </c:pt>
              <c:pt idx="6752">
                <c:v>6.8860000000000001</c:v>
              </c:pt>
              <c:pt idx="6753">
                <c:v>6.89</c:v>
              </c:pt>
              <c:pt idx="6754">
                <c:v>6.9080000000000004</c:v>
              </c:pt>
              <c:pt idx="6755">
                <c:v>6.931</c:v>
              </c:pt>
              <c:pt idx="6756">
                <c:v>6.859</c:v>
              </c:pt>
              <c:pt idx="6757">
                <c:v>6.8979999999999997</c:v>
              </c:pt>
              <c:pt idx="6758">
                <c:v>6.8460000000000001</c:v>
              </c:pt>
              <c:pt idx="6759">
                <c:v>6.9</c:v>
              </c:pt>
              <c:pt idx="6760">
                <c:v>6.8440000000000003</c:v>
              </c:pt>
              <c:pt idx="6761">
                <c:v>6.8810000000000002</c:v>
              </c:pt>
              <c:pt idx="6762">
                <c:v>6.8220000000000001</c:v>
              </c:pt>
              <c:pt idx="6763">
                <c:v>6.8789999999999996</c:v>
              </c:pt>
              <c:pt idx="6764">
                <c:v>6.9619999999999997</c:v>
              </c:pt>
              <c:pt idx="6765">
                <c:v>6.8629999999999995</c:v>
              </c:pt>
              <c:pt idx="6766">
                <c:v>6.8609999999999998</c:v>
              </c:pt>
              <c:pt idx="6767">
                <c:v>6.758</c:v>
              </c:pt>
              <c:pt idx="6768">
                <c:v>6.6760000000000002</c:v>
              </c:pt>
              <c:pt idx="6769">
                <c:v>6.6040000000000001</c:v>
              </c:pt>
              <c:pt idx="6770">
                <c:v>6.5549999999999997</c:v>
              </c:pt>
              <c:pt idx="6771">
                <c:v>6.5430000000000001</c:v>
              </c:pt>
              <c:pt idx="6772">
                <c:v>6.5809999999999995</c:v>
              </c:pt>
              <c:pt idx="6773">
                <c:v>6.5190000000000001</c:v>
              </c:pt>
              <c:pt idx="6774">
                <c:v>6.524</c:v>
              </c:pt>
              <c:pt idx="6775">
                <c:v>6.5069999999999997</c:v>
              </c:pt>
              <c:pt idx="6776">
                <c:v>6.6029999999999998</c:v>
              </c:pt>
              <c:pt idx="6777">
                <c:v>6.6340000000000003</c:v>
              </c:pt>
              <c:pt idx="6778">
                <c:v>6.6319999999999997</c:v>
              </c:pt>
              <c:pt idx="6779">
                <c:v>6.617</c:v>
              </c:pt>
              <c:pt idx="6780">
                <c:v>6.6420000000000003</c:v>
              </c:pt>
              <c:pt idx="6781">
                <c:v>6.5090000000000003</c:v>
              </c:pt>
              <c:pt idx="6782">
                <c:v>6.55</c:v>
              </c:pt>
              <c:pt idx="6783">
                <c:v>6.5490000000000004</c:v>
              </c:pt>
              <c:pt idx="6784">
                <c:v>6.5</c:v>
              </c:pt>
              <c:pt idx="6785">
                <c:v>6.468</c:v>
              </c:pt>
              <c:pt idx="6786">
                <c:v>6.548</c:v>
              </c:pt>
              <c:pt idx="6787">
                <c:v>6.5839999999999996</c:v>
              </c:pt>
              <c:pt idx="6788">
                <c:v>6.5709999999999997</c:v>
              </c:pt>
              <c:pt idx="6789">
                <c:v>6.6150000000000002</c:v>
              </c:pt>
              <c:pt idx="6790">
                <c:v>6.6040000000000001</c:v>
              </c:pt>
              <c:pt idx="6791">
                <c:v>6.5720000000000001</c:v>
              </c:pt>
              <c:pt idx="6792">
                <c:v>6.5490000000000004</c:v>
              </c:pt>
              <c:pt idx="6793">
                <c:v>6.7030000000000003</c:v>
              </c:pt>
              <c:pt idx="6794">
                <c:v>6.726</c:v>
              </c:pt>
              <c:pt idx="6795">
                <c:v>6.6079999999999997</c:v>
              </c:pt>
              <c:pt idx="6796">
                <c:v>6.548</c:v>
              </c:pt>
              <c:pt idx="6797">
                <c:v>6.5060000000000002</c:v>
              </c:pt>
              <c:pt idx="6798">
                <c:v>6.516</c:v>
              </c:pt>
              <c:pt idx="6799">
                <c:v>6.5289999999999999</c:v>
              </c:pt>
              <c:pt idx="6800">
                <c:v>6.62</c:v>
              </c:pt>
              <c:pt idx="6801">
                <c:v>6.649</c:v>
              </c:pt>
              <c:pt idx="6802">
                <c:v>6.66</c:v>
              </c:pt>
              <c:pt idx="6803">
                <c:v>6.7519999999999998</c:v>
              </c:pt>
              <c:pt idx="6804">
                <c:v>6.7480000000000002</c:v>
              </c:pt>
              <c:pt idx="6805">
                <c:v>6.718</c:v>
              </c:pt>
              <c:pt idx="6806">
                <c:v>6.7439999999999998</c:v>
              </c:pt>
              <c:pt idx="6807">
                <c:v>6.8620000000000001</c:v>
              </c:pt>
              <c:pt idx="6808">
                <c:v>6.9160000000000004</c:v>
              </c:pt>
              <c:pt idx="6809">
                <c:v>6.9169999999999998</c:v>
              </c:pt>
              <c:pt idx="6810">
                <c:v>6.8940000000000001</c:v>
              </c:pt>
              <c:pt idx="6811">
                <c:v>6.8639999999999999</c:v>
              </c:pt>
              <c:pt idx="6812">
                <c:v>6.8609999999999998</c:v>
              </c:pt>
              <c:pt idx="6813">
                <c:v>6.944</c:v>
              </c:pt>
              <c:pt idx="6814">
                <c:v>6.9889999999999999</c:v>
              </c:pt>
              <c:pt idx="6815">
                <c:v>6.9930000000000003</c:v>
              </c:pt>
              <c:pt idx="6816">
                <c:v>6.9960000000000004</c:v>
              </c:pt>
              <c:pt idx="6817">
                <c:v>6.9429999999999996</c:v>
              </c:pt>
              <c:pt idx="6818">
                <c:v>7.0289999999999999</c:v>
              </c:pt>
              <c:pt idx="6819">
                <c:v>7.0179999999999998</c:v>
              </c:pt>
              <c:pt idx="6820">
                <c:v>7.1630000000000003</c:v>
              </c:pt>
              <c:pt idx="6821">
                <c:v>7.242</c:v>
              </c:pt>
              <c:pt idx="6822">
                <c:v>7.3109999999999999</c:v>
              </c:pt>
              <c:pt idx="6823">
                <c:v>7.3440000000000003</c:v>
              </c:pt>
              <c:pt idx="6824">
                <c:v>7.3360000000000003</c:v>
              </c:pt>
              <c:pt idx="6825">
                <c:v>7.3360000000000003</c:v>
              </c:pt>
              <c:pt idx="6826">
                <c:v>7.319</c:v>
              </c:pt>
              <c:pt idx="6827">
                <c:v>7.3220000000000001</c:v>
              </c:pt>
              <c:pt idx="6828">
                <c:v>7.3120000000000003</c:v>
              </c:pt>
              <c:pt idx="6829">
                <c:v>7.3330000000000002</c:v>
              </c:pt>
              <c:pt idx="6830">
                <c:v>7.3449999999999998</c:v>
              </c:pt>
              <c:pt idx="6831">
                <c:v>7.3629999999999995</c:v>
              </c:pt>
              <c:pt idx="6832">
                <c:v>7.3860000000000001</c:v>
              </c:pt>
              <c:pt idx="6833">
                <c:v>7.3739999999999997</c:v>
              </c:pt>
              <c:pt idx="6834">
                <c:v>7.335</c:v>
              </c:pt>
              <c:pt idx="6835">
                <c:v>7.3289999999999997</c:v>
              </c:pt>
              <c:pt idx="6836">
                <c:v>7.3529999999999998</c:v>
              </c:pt>
              <c:pt idx="6837">
                <c:v>7.3710000000000004</c:v>
              </c:pt>
              <c:pt idx="6838">
                <c:v>7.3920000000000003</c:v>
              </c:pt>
              <c:pt idx="6839">
                <c:v>7.39</c:v>
              </c:pt>
              <c:pt idx="6840">
                <c:v>7.3469999999999995</c:v>
              </c:pt>
              <c:pt idx="6841">
                <c:v>7.37</c:v>
              </c:pt>
              <c:pt idx="6842">
                <c:v>7.3780000000000001</c:v>
              </c:pt>
              <c:pt idx="6843">
                <c:v>7.3860000000000001</c:v>
              </c:pt>
              <c:pt idx="6844">
                <c:v>7.431</c:v>
              </c:pt>
              <c:pt idx="6845">
                <c:v>7.4139999999999997</c:v>
              </c:pt>
              <c:pt idx="6846">
                <c:v>7.375</c:v>
              </c:pt>
              <c:pt idx="6847">
                <c:v>7.39</c:v>
              </c:pt>
              <c:pt idx="6848">
                <c:v>7.32</c:v>
              </c:pt>
              <c:pt idx="6849">
                <c:v>7.3629999999999995</c:v>
              </c:pt>
              <c:pt idx="6850">
                <c:v>7.444</c:v>
              </c:pt>
              <c:pt idx="6851">
                <c:v>7.4450000000000003</c:v>
              </c:pt>
              <c:pt idx="6852">
                <c:v>7.4450000000000003</c:v>
              </c:pt>
              <c:pt idx="6853">
                <c:v>7.3949999999999996</c:v>
              </c:pt>
              <c:pt idx="6854">
                <c:v>7.367</c:v>
              </c:pt>
              <c:pt idx="6855">
                <c:v>7.3739999999999997</c:v>
              </c:pt>
              <c:pt idx="6856">
                <c:v>7.359</c:v>
              </c:pt>
              <c:pt idx="6857">
                <c:v>7.36</c:v>
              </c:pt>
              <c:pt idx="6858">
                <c:v>7.4509999999999996</c:v>
              </c:pt>
              <c:pt idx="6859">
                <c:v>7.4619999999999997</c:v>
              </c:pt>
              <c:pt idx="6860">
                <c:v>7.51</c:v>
              </c:pt>
              <c:pt idx="6861">
                <c:v>7.5440000000000005</c:v>
              </c:pt>
              <c:pt idx="6862">
                <c:v>7.6260000000000003</c:v>
              </c:pt>
              <c:pt idx="6863">
                <c:v>7.5869999999999997</c:v>
              </c:pt>
              <c:pt idx="6864">
                <c:v>7.5410000000000004</c:v>
              </c:pt>
              <c:pt idx="6865">
                <c:v>7.4870000000000001</c:v>
              </c:pt>
              <c:pt idx="6866">
                <c:v>7.4480000000000004</c:v>
              </c:pt>
              <c:pt idx="6867">
                <c:v>7.4429999999999996</c:v>
              </c:pt>
              <c:pt idx="6868">
                <c:v>7.468</c:v>
              </c:pt>
              <c:pt idx="6869">
                <c:v>7.5280000000000005</c:v>
              </c:pt>
              <c:pt idx="6870">
                <c:v>7.5490000000000004</c:v>
              </c:pt>
              <c:pt idx="6871">
                <c:v>7.5369999999999999</c:v>
              </c:pt>
              <c:pt idx="6872">
                <c:v>7.6109999999999998</c:v>
              </c:pt>
              <c:pt idx="6873">
                <c:v>7.59</c:v>
              </c:pt>
              <c:pt idx="6874">
                <c:v>7.5860000000000003</c:v>
              </c:pt>
              <c:pt idx="6875">
                <c:v>7.5709999999999997</c:v>
              </c:pt>
              <c:pt idx="6876">
                <c:v>7.556</c:v>
              </c:pt>
              <c:pt idx="6877">
                <c:v>7.61</c:v>
              </c:pt>
              <c:pt idx="6878">
                <c:v>7.6669999999999998</c:v>
              </c:pt>
              <c:pt idx="6879">
                <c:v>7.6680000000000001</c:v>
              </c:pt>
              <c:pt idx="6880">
                <c:v>7.6820000000000004</c:v>
              </c:pt>
              <c:pt idx="6881">
                <c:v>7.6420000000000003</c:v>
              </c:pt>
              <c:pt idx="6882">
                <c:v>7.641</c:v>
              </c:pt>
              <c:pt idx="6883">
                <c:v>7.6420000000000003</c:v>
              </c:pt>
              <c:pt idx="6884">
                <c:v>7.6260000000000003</c:v>
              </c:pt>
              <c:pt idx="6885">
                <c:v>7.7409999999999997</c:v>
              </c:pt>
              <c:pt idx="6886">
                <c:v>7.7460000000000004</c:v>
              </c:pt>
              <c:pt idx="6887">
                <c:v>7.6980000000000004</c:v>
              </c:pt>
              <c:pt idx="6888">
                <c:v>7.7530000000000001</c:v>
              </c:pt>
              <c:pt idx="6889">
                <c:v>7.73</c:v>
              </c:pt>
              <c:pt idx="6890">
                <c:v>7.843</c:v>
              </c:pt>
              <c:pt idx="6891">
                <c:v>7.8719999999999999</c:v>
              </c:pt>
              <c:pt idx="6892">
                <c:v>7.9249999999999998</c:v>
              </c:pt>
              <c:pt idx="6893">
                <c:v>7.9059999999999997</c:v>
              </c:pt>
              <c:pt idx="6894">
                <c:v>7.891</c:v>
              </c:pt>
              <c:pt idx="6895">
                <c:v>7.8209999999999997</c:v>
              </c:pt>
              <c:pt idx="6896">
                <c:v>7.7729999999999997</c:v>
              </c:pt>
              <c:pt idx="6897">
                <c:v>7.7729999999999997</c:v>
              </c:pt>
              <c:pt idx="6898">
                <c:v>7.7919999999999998</c:v>
              </c:pt>
              <c:pt idx="6899">
                <c:v>7.7919999999999998</c:v>
              </c:pt>
              <c:pt idx="6900">
                <c:v>7.8810000000000002</c:v>
              </c:pt>
              <c:pt idx="6901">
                <c:v>7.8380000000000001</c:v>
              </c:pt>
              <c:pt idx="6902">
                <c:v>7.8689999999999998</c:v>
              </c:pt>
              <c:pt idx="6903">
                <c:v>7.8819999999999997</c:v>
              </c:pt>
              <c:pt idx="6904">
                <c:v>7.86</c:v>
              </c:pt>
              <c:pt idx="6905">
                <c:v>7.8819999999999997</c:v>
              </c:pt>
              <c:pt idx="6906">
                <c:v>7.851</c:v>
              </c:pt>
              <c:pt idx="6907">
                <c:v>7.9190000000000005</c:v>
              </c:pt>
              <c:pt idx="6908">
                <c:v>7.8789999999999996</c:v>
              </c:pt>
              <c:pt idx="6909">
                <c:v>7.8810000000000002</c:v>
              </c:pt>
              <c:pt idx="6910">
                <c:v>7.8380000000000001</c:v>
              </c:pt>
              <c:pt idx="6911">
                <c:v>7.8289999999999997</c:v>
              </c:pt>
              <c:pt idx="6912">
                <c:v>7.76</c:v>
              </c:pt>
              <c:pt idx="6913">
                <c:v>7.827</c:v>
              </c:pt>
              <c:pt idx="6914">
                <c:v>7.827</c:v>
              </c:pt>
              <c:pt idx="6915">
                <c:v>7.8529999999999998</c:v>
              </c:pt>
              <c:pt idx="6916">
                <c:v>7.8410000000000002</c:v>
              </c:pt>
              <c:pt idx="6917">
                <c:v>7.8469999999999995</c:v>
              </c:pt>
              <c:pt idx="6918">
                <c:v>7.8410000000000002</c:v>
              </c:pt>
              <c:pt idx="6919">
                <c:v>7.8540000000000001</c:v>
              </c:pt>
              <c:pt idx="6920">
                <c:v>7.8680000000000003</c:v>
              </c:pt>
              <c:pt idx="6921">
                <c:v>7.8650000000000002</c:v>
              </c:pt>
              <c:pt idx="6922">
                <c:v>7.8540000000000001</c:v>
              </c:pt>
              <c:pt idx="6923">
                <c:v>7.9240000000000004</c:v>
              </c:pt>
              <c:pt idx="6924">
                <c:v>7.8579999999999997</c:v>
              </c:pt>
              <c:pt idx="6925">
                <c:v>7.8639999999999999</c:v>
              </c:pt>
              <c:pt idx="6926">
                <c:v>7.8920000000000003</c:v>
              </c:pt>
              <c:pt idx="6927">
                <c:v>7.8469999999999995</c:v>
              </c:pt>
              <c:pt idx="6928">
                <c:v>7.9269999999999996</c:v>
              </c:pt>
              <c:pt idx="6929">
                <c:v>7.9050000000000002</c:v>
              </c:pt>
              <c:pt idx="6930">
                <c:v>8.0190000000000001</c:v>
              </c:pt>
              <c:pt idx="6931">
                <c:v>7.9989999999999997</c:v>
              </c:pt>
              <c:pt idx="6932">
                <c:v>8.0340000000000007</c:v>
              </c:pt>
              <c:pt idx="6933">
                <c:v>7.9809999999999999</c:v>
              </c:pt>
              <c:pt idx="6934">
                <c:v>7.931</c:v>
              </c:pt>
              <c:pt idx="6935">
                <c:v>7.95</c:v>
              </c:pt>
              <c:pt idx="6936">
                <c:v>7.9530000000000003</c:v>
              </c:pt>
              <c:pt idx="6937">
                <c:v>8.0440000000000005</c:v>
              </c:pt>
              <c:pt idx="6938">
                <c:v>8.1270000000000007</c:v>
              </c:pt>
              <c:pt idx="6939">
                <c:v>8.1310000000000002</c:v>
              </c:pt>
              <c:pt idx="6940">
                <c:v>8.125</c:v>
              </c:pt>
              <c:pt idx="6941">
                <c:v>8.0939999999999994</c:v>
              </c:pt>
              <c:pt idx="6942">
                <c:v>8.0470000000000006</c:v>
              </c:pt>
              <c:pt idx="6943">
                <c:v>8.0749999999999993</c:v>
              </c:pt>
              <c:pt idx="6944">
                <c:v>8.1489999999999991</c:v>
              </c:pt>
              <c:pt idx="6945">
                <c:v>8.1489999999999991</c:v>
              </c:pt>
              <c:pt idx="6946">
                <c:v>8.11</c:v>
              </c:pt>
              <c:pt idx="6947">
                <c:v>8.125</c:v>
              </c:pt>
              <c:pt idx="6948">
                <c:v>8.1639999999999997</c:v>
              </c:pt>
              <c:pt idx="6949">
                <c:v>8.1590000000000007</c:v>
              </c:pt>
              <c:pt idx="6950">
                <c:v>8.0980000000000008</c:v>
              </c:pt>
              <c:pt idx="6951">
                <c:v>8.0969999999999995</c:v>
              </c:pt>
              <c:pt idx="6952">
                <c:v>8.0609999999999999</c:v>
              </c:pt>
              <c:pt idx="6953">
                <c:v>7.97</c:v>
              </c:pt>
              <c:pt idx="6954">
                <c:v>7.9580000000000002</c:v>
              </c:pt>
              <c:pt idx="6955">
                <c:v>8.0459999999999994</c:v>
              </c:pt>
              <c:pt idx="6956">
                <c:v>8.0670000000000002</c:v>
              </c:pt>
              <c:pt idx="6957">
                <c:v>8.0459999999999994</c:v>
              </c:pt>
              <c:pt idx="6958">
                <c:v>8.0459999999999994</c:v>
              </c:pt>
              <c:pt idx="6959">
                <c:v>7.9779999999999998</c:v>
              </c:pt>
              <c:pt idx="6960">
                <c:v>7.9909999999999997</c:v>
              </c:pt>
              <c:pt idx="6961">
                <c:v>7.8890000000000002</c:v>
              </c:pt>
              <c:pt idx="6962">
                <c:v>7.8689999999999998</c:v>
              </c:pt>
              <c:pt idx="6963">
                <c:v>7.8239999999999998</c:v>
              </c:pt>
              <c:pt idx="6964">
                <c:v>7.8280000000000003</c:v>
              </c:pt>
              <c:pt idx="6965">
                <c:v>7.8540000000000001</c:v>
              </c:pt>
              <c:pt idx="6966">
                <c:v>7.8959999999999999</c:v>
              </c:pt>
              <c:pt idx="6967">
                <c:v>7.8650000000000002</c:v>
              </c:pt>
              <c:pt idx="6968">
                <c:v>7.9020000000000001</c:v>
              </c:pt>
              <c:pt idx="6969">
                <c:v>7.9089999999999998</c:v>
              </c:pt>
              <c:pt idx="6970">
                <c:v>7.9530000000000003</c:v>
              </c:pt>
              <c:pt idx="6971">
                <c:v>7.9470000000000001</c:v>
              </c:pt>
              <c:pt idx="6972">
                <c:v>7.883</c:v>
              </c:pt>
              <c:pt idx="6973">
                <c:v>7.85</c:v>
              </c:pt>
              <c:pt idx="6974">
                <c:v>7.8170000000000002</c:v>
              </c:pt>
              <c:pt idx="6975">
                <c:v>7.843</c:v>
              </c:pt>
              <c:pt idx="6976">
                <c:v>7.8140000000000001</c:v>
              </c:pt>
              <c:pt idx="6977">
                <c:v>7.8460000000000001</c:v>
              </c:pt>
              <c:pt idx="6978">
                <c:v>7.798</c:v>
              </c:pt>
              <c:pt idx="6979">
                <c:v>7.7930000000000001</c:v>
              </c:pt>
              <c:pt idx="6980">
                <c:v>7.7780000000000005</c:v>
              </c:pt>
              <c:pt idx="6981">
                <c:v>7.8070000000000004</c:v>
              </c:pt>
              <c:pt idx="6982">
                <c:v>7.7750000000000004</c:v>
              </c:pt>
              <c:pt idx="6983">
                <c:v>7.76</c:v>
              </c:pt>
              <c:pt idx="6984">
                <c:v>7.7720000000000002</c:v>
              </c:pt>
              <c:pt idx="6985">
                <c:v>7.6349999999999998</c:v>
              </c:pt>
              <c:pt idx="6986">
                <c:v>7.6740000000000004</c:v>
              </c:pt>
              <c:pt idx="6987">
                <c:v>7.681</c:v>
              </c:pt>
              <c:pt idx="6988">
                <c:v>7.7110000000000003</c:v>
              </c:pt>
              <c:pt idx="6989">
                <c:v>7.7030000000000003</c:v>
              </c:pt>
              <c:pt idx="6990">
                <c:v>7.5640000000000001</c:v>
              </c:pt>
              <c:pt idx="6991">
                <c:v>7.5640000000000001</c:v>
              </c:pt>
              <c:pt idx="6992">
                <c:v>7.5449999999999999</c:v>
              </c:pt>
              <c:pt idx="6993">
                <c:v>7.4909999999999997</c:v>
              </c:pt>
              <c:pt idx="6994">
                <c:v>7.49</c:v>
              </c:pt>
              <c:pt idx="6995">
                <c:v>7.452</c:v>
              </c:pt>
              <c:pt idx="6996">
                <c:v>7.4509999999999996</c:v>
              </c:pt>
              <c:pt idx="6997">
                <c:v>7.4630000000000001</c:v>
              </c:pt>
              <c:pt idx="6998">
                <c:v>7.4930000000000003</c:v>
              </c:pt>
              <c:pt idx="6999">
                <c:v>7.4820000000000002</c:v>
              </c:pt>
              <c:pt idx="7000">
                <c:v>7.5350000000000001</c:v>
              </c:pt>
              <c:pt idx="7001">
                <c:v>7.4630000000000001</c:v>
              </c:pt>
              <c:pt idx="7002">
                <c:v>7.5369999999999999</c:v>
              </c:pt>
              <c:pt idx="7003">
                <c:v>7.556</c:v>
              </c:pt>
              <c:pt idx="7004">
                <c:v>7.4850000000000003</c:v>
              </c:pt>
              <c:pt idx="7005">
                <c:v>7.4939999999999998</c:v>
              </c:pt>
              <c:pt idx="7006">
                <c:v>7.3949999999999996</c:v>
              </c:pt>
              <c:pt idx="7007">
                <c:v>7.3680000000000003</c:v>
              </c:pt>
              <c:pt idx="7008">
                <c:v>7.5060000000000002</c:v>
              </c:pt>
              <c:pt idx="7009">
                <c:v>7.4820000000000002</c:v>
              </c:pt>
              <c:pt idx="7010">
                <c:v>7.6449999999999996</c:v>
              </c:pt>
              <c:pt idx="7011">
                <c:v>7.5720000000000001</c:v>
              </c:pt>
              <c:pt idx="7012">
                <c:v>7.569</c:v>
              </c:pt>
              <c:pt idx="7013">
                <c:v>7.5389999999999997</c:v>
              </c:pt>
              <c:pt idx="7014">
                <c:v>7.5460000000000003</c:v>
              </c:pt>
              <c:pt idx="7015">
                <c:v>7.4080000000000004</c:v>
              </c:pt>
              <c:pt idx="7016">
                <c:v>7.3840000000000003</c:v>
              </c:pt>
              <c:pt idx="7017">
                <c:v>7.4</c:v>
              </c:pt>
              <c:pt idx="7018">
                <c:v>7.3959999999999999</c:v>
              </c:pt>
              <c:pt idx="7019">
                <c:v>7.3959999999999999</c:v>
              </c:pt>
              <c:pt idx="7020">
                <c:v>7.55</c:v>
              </c:pt>
              <c:pt idx="7021">
                <c:v>7.61</c:v>
              </c:pt>
              <c:pt idx="7022">
                <c:v>7.5440000000000005</c:v>
              </c:pt>
              <c:pt idx="7023">
                <c:v>7.524</c:v>
              </c:pt>
              <c:pt idx="7024">
                <c:v>7.5640000000000001</c:v>
              </c:pt>
              <c:pt idx="7025">
                <c:v>7.5419999999999998</c:v>
              </c:pt>
              <c:pt idx="7026">
                <c:v>7.5419999999999998</c:v>
              </c:pt>
              <c:pt idx="7027">
                <c:v>7.468</c:v>
              </c:pt>
              <c:pt idx="7028">
                <c:v>7.5019999999999998</c:v>
              </c:pt>
              <c:pt idx="7029">
                <c:v>7.5449999999999999</c:v>
              </c:pt>
              <c:pt idx="7030">
                <c:v>7.5339999999999998</c:v>
              </c:pt>
              <c:pt idx="7031">
                <c:v>7.6760000000000002</c:v>
              </c:pt>
              <c:pt idx="7032">
                <c:v>7.6859999999999999</c:v>
              </c:pt>
              <c:pt idx="7033">
                <c:v>7.726</c:v>
              </c:pt>
              <c:pt idx="7034">
                <c:v>7.6929999999999996</c:v>
              </c:pt>
              <c:pt idx="7035">
                <c:v>7.6070000000000002</c:v>
              </c:pt>
              <c:pt idx="7036">
                <c:v>7.5949999999999998</c:v>
              </c:pt>
              <c:pt idx="7037">
                <c:v>7.5869999999999997</c:v>
              </c:pt>
              <c:pt idx="7038">
                <c:v>7.6079999999999997</c:v>
              </c:pt>
              <c:pt idx="7039">
                <c:v>7.6139999999999999</c:v>
              </c:pt>
              <c:pt idx="7040">
                <c:v>7.6079999999999997</c:v>
              </c:pt>
              <c:pt idx="7041">
                <c:v>7.5060000000000002</c:v>
              </c:pt>
              <c:pt idx="7042">
                <c:v>7.5220000000000002</c:v>
              </c:pt>
              <c:pt idx="7043">
                <c:v>7.4580000000000002</c:v>
              </c:pt>
              <c:pt idx="7044">
                <c:v>7.516</c:v>
              </c:pt>
              <c:pt idx="7045">
                <c:v>7.4009999999999998</c:v>
              </c:pt>
              <c:pt idx="7046">
                <c:v>7.3949999999999996</c:v>
              </c:pt>
              <c:pt idx="7047">
                <c:v>7.4930000000000003</c:v>
              </c:pt>
              <c:pt idx="7048">
                <c:v>7.4619999999999997</c:v>
              </c:pt>
              <c:pt idx="7049">
                <c:v>7.4470000000000001</c:v>
              </c:pt>
              <c:pt idx="7050">
                <c:v>7.3579999999999997</c:v>
              </c:pt>
              <c:pt idx="7051">
                <c:v>7.3959999999999999</c:v>
              </c:pt>
              <c:pt idx="7052">
                <c:v>7.3070000000000004</c:v>
              </c:pt>
              <c:pt idx="7053">
                <c:v>7.3559999999999999</c:v>
              </c:pt>
              <c:pt idx="7054">
                <c:v>7.3140000000000001</c:v>
              </c:pt>
              <c:pt idx="7055">
                <c:v>7.2780000000000005</c:v>
              </c:pt>
              <c:pt idx="7056">
                <c:v>7.2780000000000005</c:v>
              </c:pt>
              <c:pt idx="7057">
                <c:v>7.258</c:v>
              </c:pt>
              <c:pt idx="7058">
                <c:v>7.2169999999999996</c:v>
              </c:pt>
              <c:pt idx="7059">
                <c:v>7.2729999999999997</c:v>
              </c:pt>
              <c:pt idx="7060">
                <c:v>7.343</c:v>
              </c:pt>
              <c:pt idx="7061">
                <c:v>7.3840000000000003</c:v>
              </c:pt>
              <c:pt idx="7062">
                <c:v>7.4279999999999999</c:v>
              </c:pt>
              <c:pt idx="7063">
                <c:v>7.391</c:v>
              </c:pt>
              <c:pt idx="7064">
                <c:v>7.39</c:v>
              </c:pt>
              <c:pt idx="7065">
                <c:v>7.359</c:v>
              </c:pt>
              <c:pt idx="7066">
                <c:v>7.3449999999999998</c:v>
              </c:pt>
              <c:pt idx="7067">
                <c:v>7.3949999999999996</c:v>
              </c:pt>
              <c:pt idx="7068">
                <c:v>7.4320000000000004</c:v>
              </c:pt>
              <c:pt idx="7069">
                <c:v>7.3029999999999999</c:v>
              </c:pt>
              <c:pt idx="7070">
                <c:v>7.2350000000000003</c:v>
              </c:pt>
              <c:pt idx="7071">
                <c:v>7.274</c:v>
              </c:pt>
              <c:pt idx="7072">
                <c:v>7.274</c:v>
              </c:pt>
              <c:pt idx="7073">
                <c:v>7.4509999999999996</c:v>
              </c:pt>
              <c:pt idx="7074">
                <c:v>7.492</c:v>
              </c:pt>
              <c:pt idx="7075">
                <c:v>7.5609999999999999</c:v>
              </c:pt>
              <c:pt idx="7076">
                <c:v>7.609</c:v>
              </c:pt>
              <c:pt idx="7077">
                <c:v>7.4980000000000002</c:v>
              </c:pt>
              <c:pt idx="7078">
                <c:v>7.6319999999999997</c:v>
              </c:pt>
              <c:pt idx="7079">
                <c:v>7.5410000000000004</c:v>
              </c:pt>
              <c:pt idx="7080">
                <c:v>7.3360000000000003</c:v>
              </c:pt>
              <c:pt idx="7081">
                <c:v>7.3360000000000003</c:v>
              </c:pt>
              <c:pt idx="7082">
                <c:v>7.3490000000000002</c:v>
              </c:pt>
              <c:pt idx="7083">
                <c:v>7.3319999999999999</c:v>
              </c:pt>
              <c:pt idx="7084">
                <c:v>7.3070000000000004</c:v>
              </c:pt>
              <c:pt idx="7085">
                <c:v>7.258</c:v>
              </c:pt>
              <c:pt idx="7086">
                <c:v>7.1059999999999999</c:v>
              </c:pt>
              <c:pt idx="7087">
                <c:v>7.101</c:v>
              </c:pt>
              <c:pt idx="7088">
                <c:v>7.1470000000000002</c:v>
              </c:pt>
              <c:pt idx="7089">
                <c:v>7.2329999999999997</c:v>
              </c:pt>
              <c:pt idx="7090">
                <c:v>7.2119999999999997</c:v>
              </c:pt>
              <c:pt idx="7091">
                <c:v>7.32</c:v>
              </c:pt>
              <c:pt idx="7092">
                <c:v>7.3680000000000003</c:v>
              </c:pt>
              <c:pt idx="7093">
                <c:v>7.4089999999999998</c:v>
              </c:pt>
              <c:pt idx="7094">
                <c:v>7.2889999999999997</c:v>
              </c:pt>
              <c:pt idx="7095">
                <c:v>7.2830000000000004</c:v>
              </c:pt>
              <c:pt idx="7096">
                <c:v>7.2569999999999997</c:v>
              </c:pt>
              <c:pt idx="7097">
                <c:v>7.2140000000000004</c:v>
              </c:pt>
              <c:pt idx="7098">
                <c:v>7.234</c:v>
              </c:pt>
              <c:pt idx="7099">
                <c:v>7.2640000000000002</c:v>
              </c:pt>
              <c:pt idx="7100">
                <c:v>7.2119999999999997</c:v>
              </c:pt>
              <c:pt idx="7101">
                <c:v>7.2530000000000001</c:v>
              </c:pt>
              <c:pt idx="7102">
                <c:v>7.2510000000000003</c:v>
              </c:pt>
              <c:pt idx="7103">
                <c:v>7.4160000000000004</c:v>
              </c:pt>
              <c:pt idx="7104">
                <c:v>7.2539999999999996</c:v>
              </c:pt>
              <c:pt idx="7105">
                <c:v>7.0919999999999996</c:v>
              </c:pt>
              <c:pt idx="7106">
                <c:v>7.1029999999999998</c:v>
              </c:pt>
              <c:pt idx="7107">
                <c:v>7.06</c:v>
              </c:pt>
              <c:pt idx="7108">
                <c:v>6.9749999999999996</c:v>
              </c:pt>
              <c:pt idx="7109">
                <c:v>7.016</c:v>
              </c:pt>
              <c:pt idx="7110">
                <c:v>6.952</c:v>
              </c:pt>
              <c:pt idx="7111">
                <c:v>6.8890000000000002</c:v>
              </c:pt>
              <c:pt idx="7112">
                <c:v>6.8479999999999999</c:v>
              </c:pt>
              <c:pt idx="7113">
                <c:v>6.9610000000000003</c:v>
              </c:pt>
              <c:pt idx="7114">
                <c:v>6.9190000000000005</c:v>
              </c:pt>
              <c:pt idx="7115">
                <c:v>6.8259999999999996</c:v>
              </c:pt>
              <c:pt idx="7116">
                <c:v>6.8</c:v>
              </c:pt>
              <c:pt idx="7117">
                <c:v>6.8890000000000002</c:v>
              </c:pt>
              <c:pt idx="7118">
                <c:v>6.944</c:v>
              </c:pt>
              <c:pt idx="7119">
                <c:v>6.9039999999999999</c:v>
              </c:pt>
              <c:pt idx="7120">
                <c:v>6.9559999999999995</c:v>
              </c:pt>
              <c:pt idx="7121">
                <c:v>6.8339999999999996</c:v>
              </c:pt>
              <c:pt idx="7122">
                <c:v>6.8639999999999999</c:v>
              </c:pt>
              <c:pt idx="7123">
                <c:v>6.8</c:v>
              </c:pt>
              <c:pt idx="7124">
                <c:v>6.8390000000000004</c:v>
              </c:pt>
              <c:pt idx="7125">
                <c:v>6.8360000000000003</c:v>
              </c:pt>
              <c:pt idx="7126">
                <c:v>6.7720000000000002</c:v>
              </c:pt>
              <c:pt idx="7127">
                <c:v>6.7789999999999999</c:v>
              </c:pt>
              <c:pt idx="7128">
                <c:v>6.6609999999999996</c:v>
              </c:pt>
              <c:pt idx="7129">
                <c:v>6.7130000000000001</c:v>
              </c:pt>
              <c:pt idx="7130">
                <c:v>6.74</c:v>
              </c:pt>
              <c:pt idx="7131">
                <c:v>6.6449999999999996</c:v>
              </c:pt>
              <c:pt idx="7132">
                <c:v>6.5990000000000002</c:v>
              </c:pt>
              <c:pt idx="7133">
                <c:v>6.6609999999999996</c:v>
              </c:pt>
              <c:pt idx="7134">
                <c:v>6.625</c:v>
              </c:pt>
              <c:pt idx="7135">
                <c:v>6.54</c:v>
              </c:pt>
              <c:pt idx="7136">
                <c:v>6.4569999999999999</c:v>
              </c:pt>
              <c:pt idx="7137">
                <c:v>6.4509999999999996</c:v>
              </c:pt>
              <c:pt idx="7138">
                <c:v>6.4409999999999998</c:v>
              </c:pt>
              <c:pt idx="7139">
                <c:v>6.407</c:v>
              </c:pt>
              <c:pt idx="7140">
                <c:v>6.4409999999999998</c:v>
              </c:pt>
              <c:pt idx="7141">
                <c:v>6.4139999999999997</c:v>
              </c:pt>
              <c:pt idx="7142">
                <c:v>6.4459999999999997</c:v>
              </c:pt>
              <c:pt idx="7143">
                <c:v>6.3879999999999999</c:v>
              </c:pt>
              <c:pt idx="7144">
                <c:v>6.3620000000000001</c:v>
              </c:pt>
              <c:pt idx="7145">
                <c:v>6.3029999999999999</c:v>
              </c:pt>
              <c:pt idx="7146">
                <c:v>6.2809999999999997</c:v>
              </c:pt>
              <c:pt idx="7147">
                <c:v>6.3129999999999997</c:v>
              </c:pt>
              <c:pt idx="7148">
                <c:v>6.2379999999999995</c:v>
              </c:pt>
              <c:pt idx="7149">
                <c:v>6.2169999999999996</c:v>
              </c:pt>
              <c:pt idx="7150">
                <c:v>6.26</c:v>
              </c:pt>
              <c:pt idx="7151">
                <c:v>6.3109999999999999</c:v>
              </c:pt>
              <c:pt idx="7152">
                <c:v>6.3410000000000002</c:v>
              </c:pt>
              <c:pt idx="7153">
                <c:v>6.2969999999999997</c:v>
              </c:pt>
              <c:pt idx="7154">
                <c:v>6.2809999999999997</c:v>
              </c:pt>
              <c:pt idx="7155">
                <c:v>6.266</c:v>
              </c:pt>
              <c:pt idx="7156">
                <c:v>6.2969999999999997</c:v>
              </c:pt>
              <c:pt idx="7157">
                <c:v>6.2640000000000002</c:v>
              </c:pt>
              <c:pt idx="7158">
                <c:v>6.3049999999999997</c:v>
              </c:pt>
              <c:pt idx="7159">
                <c:v>6.2960000000000003</c:v>
              </c:pt>
              <c:pt idx="7160">
                <c:v>6.2620000000000005</c:v>
              </c:pt>
              <c:pt idx="7161">
                <c:v>6.1740000000000004</c:v>
              </c:pt>
              <c:pt idx="7162">
                <c:v>6.234</c:v>
              </c:pt>
              <c:pt idx="7163">
                <c:v>6.242</c:v>
              </c:pt>
              <c:pt idx="7164">
                <c:v>6.2270000000000003</c:v>
              </c:pt>
              <c:pt idx="7165">
                <c:v>6.3440000000000003</c:v>
              </c:pt>
              <c:pt idx="7166">
                <c:v>6.4</c:v>
              </c:pt>
              <c:pt idx="7167">
                <c:v>6.351</c:v>
              </c:pt>
              <c:pt idx="7168">
                <c:v>6.4160000000000004</c:v>
              </c:pt>
              <c:pt idx="7169">
                <c:v>6.3479999999999999</c:v>
              </c:pt>
              <c:pt idx="7170">
                <c:v>6.335</c:v>
              </c:pt>
              <c:pt idx="7171">
                <c:v>6.2510000000000003</c:v>
              </c:pt>
              <c:pt idx="7172">
                <c:v>6.2389999999999999</c:v>
              </c:pt>
              <c:pt idx="7173">
                <c:v>6.2290000000000001</c:v>
              </c:pt>
              <c:pt idx="7174">
                <c:v>6.2130000000000001</c:v>
              </c:pt>
              <c:pt idx="7175">
                <c:v>6.2140000000000004</c:v>
              </c:pt>
              <c:pt idx="7176">
                <c:v>6.2220000000000004</c:v>
              </c:pt>
              <c:pt idx="7177">
                <c:v>6.3109999999999999</c:v>
              </c:pt>
              <c:pt idx="7178">
                <c:v>6.3</c:v>
              </c:pt>
              <c:pt idx="7179">
                <c:v>6.2789999999999999</c:v>
              </c:pt>
              <c:pt idx="7180">
                <c:v>6.298</c:v>
              </c:pt>
              <c:pt idx="7181">
                <c:v>6.2910000000000004</c:v>
              </c:pt>
              <c:pt idx="7182">
                <c:v>6.3019999999999996</c:v>
              </c:pt>
              <c:pt idx="7183">
                <c:v>6.2309999999999999</c:v>
              </c:pt>
              <c:pt idx="7184">
                <c:v>6.1920000000000002</c:v>
              </c:pt>
              <c:pt idx="7185">
                <c:v>6.1539999999999999</c:v>
              </c:pt>
              <c:pt idx="7186">
                <c:v>6.1619999999999999</c:v>
              </c:pt>
              <c:pt idx="7187">
                <c:v>6.1669999999999998</c:v>
              </c:pt>
              <c:pt idx="7188">
                <c:v>6.1719999999999997</c:v>
              </c:pt>
              <c:pt idx="7189">
                <c:v>6.2450000000000001</c:v>
              </c:pt>
              <c:pt idx="7190">
                <c:v>6.2729999999999997</c:v>
              </c:pt>
              <c:pt idx="7191">
                <c:v>6.2560000000000002</c:v>
              </c:pt>
              <c:pt idx="7192">
                <c:v>6.3010000000000002</c:v>
              </c:pt>
              <c:pt idx="7193">
                <c:v>6.2290000000000001</c:v>
              </c:pt>
              <c:pt idx="7194">
                <c:v>6.26</c:v>
              </c:pt>
              <c:pt idx="7195">
                <c:v>6.3070000000000004</c:v>
              </c:pt>
              <c:pt idx="7196">
                <c:v>6.3040000000000003</c:v>
              </c:pt>
              <c:pt idx="7197">
                <c:v>6.306</c:v>
              </c:pt>
              <c:pt idx="7198">
                <c:v>6.383</c:v>
              </c:pt>
              <c:pt idx="7199">
                <c:v>6.3380000000000001</c:v>
              </c:pt>
              <c:pt idx="7200">
                <c:v>6.2409999999999997</c:v>
              </c:pt>
              <c:pt idx="7201">
                <c:v>6.1829999999999998</c:v>
              </c:pt>
              <c:pt idx="7202">
                <c:v>6.1689999999999996</c:v>
              </c:pt>
              <c:pt idx="7203">
                <c:v>6.1589999999999998</c:v>
              </c:pt>
              <c:pt idx="7204">
                <c:v>6.1449999999999996</c:v>
              </c:pt>
              <c:pt idx="7205">
                <c:v>6.2060000000000004</c:v>
              </c:pt>
              <c:pt idx="7206">
                <c:v>6.141</c:v>
              </c:pt>
              <c:pt idx="7207">
                <c:v>6.1970000000000001</c:v>
              </c:pt>
              <c:pt idx="7208">
                <c:v>6.2110000000000003</c:v>
              </c:pt>
              <c:pt idx="7209">
                <c:v>6.1849999999999996</c:v>
              </c:pt>
              <c:pt idx="7210">
                <c:v>6.1150000000000002</c:v>
              </c:pt>
              <c:pt idx="7211">
                <c:v>6.0609999999999999</c:v>
              </c:pt>
              <c:pt idx="7212">
                <c:v>6.03</c:v>
              </c:pt>
              <c:pt idx="7213">
                <c:v>5.97</c:v>
              </c:pt>
              <c:pt idx="7214">
                <c:v>5.9509999999999996</c:v>
              </c:pt>
              <c:pt idx="7215">
                <c:v>6.0049999999999999</c:v>
              </c:pt>
              <c:pt idx="7216">
                <c:v>5.9850000000000003</c:v>
              </c:pt>
              <c:pt idx="7217">
                <c:v>6.0030000000000001</c:v>
              </c:pt>
              <c:pt idx="7218">
                <c:v>5.976</c:v>
              </c:pt>
              <c:pt idx="7219">
                <c:v>5.9169999999999998</c:v>
              </c:pt>
              <c:pt idx="7220">
                <c:v>5.8230000000000004</c:v>
              </c:pt>
              <c:pt idx="7221">
                <c:v>5.8410000000000002</c:v>
              </c:pt>
              <c:pt idx="7222">
                <c:v>5.8520000000000003</c:v>
              </c:pt>
              <c:pt idx="7223">
                <c:v>5.7859999999999996</c:v>
              </c:pt>
              <c:pt idx="7224">
                <c:v>5.8520000000000003</c:v>
              </c:pt>
              <c:pt idx="7225">
                <c:v>5.9169999999999998</c:v>
              </c:pt>
              <c:pt idx="7226">
                <c:v>5.92</c:v>
              </c:pt>
              <c:pt idx="7227">
                <c:v>5.923</c:v>
              </c:pt>
              <c:pt idx="7228">
                <c:v>6.0119999999999996</c:v>
              </c:pt>
              <c:pt idx="7229">
                <c:v>6.008</c:v>
              </c:pt>
              <c:pt idx="7230">
                <c:v>6.008</c:v>
              </c:pt>
              <c:pt idx="7231">
                <c:v>6.0019999999999998</c:v>
              </c:pt>
              <c:pt idx="7232">
                <c:v>5.99</c:v>
              </c:pt>
              <c:pt idx="7233">
                <c:v>6.0250000000000004</c:v>
              </c:pt>
              <c:pt idx="7234">
                <c:v>5.9980000000000002</c:v>
              </c:pt>
              <c:pt idx="7235">
                <c:v>5.9409999999999998</c:v>
              </c:pt>
              <c:pt idx="7236">
                <c:v>5.9489999999999998</c:v>
              </c:pt>
              <c:pt idx="7237">
                <c:v>6.048</c:v>
              </c:pt>
              <c:pt idx="7238">
                <c:v>6.0640000000000001</c:v>
              </c:pt>
              <c:pt idx="7239">
                <c:v>6.0869999999999997</c:v>
              </c:pt>
              <c:pt idx="7240">
                <c:v>6.1239999999999997</c:v>
              </c:pt>
              <c:pt idx="7241">
                <c:v>6.0949999999999998</c:v>
              </c:pt>
              <c:pt idx="7242">
                <c:v>6.0380000000000003</c:v>
              </c:pt>
              <c:pt idx="7243">
                <c:v>6.032</c:v>
              </c:pt>
              <c:pt idx="7244">
                <c:v>5.9820000000000002</c:v>
              </c:pt>
              <c:pt idx="7245">
                <c:v>5.9749999999999996</c:v>
              </c:pt>
              <c:pt idx="7246">
                <c:v>5.875</c:v>
              </c:pt>
              <c:pt idx="7247">
                <c:v>5.8810000000000002</c:v>
              </c:pt>
              <c:pt idx="7248">
                <c:v>5.9580000000000002</c:v>
              </c:pt>
              <c:pt idx="7249">
                <c:v>5.8650000000000002</c:v>
              </c:pt>
              <c:pt idx="7250">
                <c:v>5.9020000000000001</c:v>
              </c:pt>
              <c:pt idx="7251">
                <c:v>5.944</c:v>
              </c:pt>
              <c:pt idx="7252">
                <c:v>5.944</c:v>
              </c:pt>
              <c:pt idx="7253">
                <c:v>6.0419999999999998</c:v>
              </c:pt>
              <c:pt idx="7254">
                <c:v>6.0860000000000003</c:v>
              </c:pt>
              <c:pt idx="7255">
                <c:v>6.0919999999999996</c:v>
              </c:pt>
              <c:pt idx="7256">
                <c:v>6.1180000000000003</c:v>
              </c:pt>
              <c:pt idx="7257">
                <c:v>6.1340000000000003</c:v>
              </c:pt>
              <c:pt idx="7258">
                <c:v>6.0949999999999998</c:v>
              </c:pt>
              <c:pt idx="7259">
                <c:v>6.17</c:v>
              </c:pt>
              <c:pt idx="7260">
                <c:v>6.1989999999999998</c:v>
              </c:pt>
              <c:pt idx="7261">
                <c:v>6.2210000000000001</c:v>
              </c:pt>
              <c:pt idx="7262">
                <c:v>6.2169999999999996</c:v>
              </c:pt>
              <c:pt idx="7263">
                <c:v>6.1950000000000003</c:v>
              </c:pt>
              <c:pt idx="7264">
                <c:v>6.258</c:v>
              </c:pt>
              <c:pt idx="7265">
                <c:v>6.31</c:v>
              </c:pt>
              <c:pt idx="7266">
                <c:v>6.3029999999999999</c:v>
              </c:pt>
              <c:pt idx="7267">
                <c:v>6.3479999999999999</c:v>
              </c:pt>
              <c:pt idx="7268">
                <c:v>6.4379999999999997</c:v>
              </c:pt>
              <c:pt idx="7269">
                <c:v>6.43</c:v>
              </c:pt>
              <c:pt idx="7270">
                <c:v>6.4470000000000001</c:v>
              </c:pt>
              <c:pt idx="7271">
                <c:v>6.4690000000000003</c:v>
              </c:pt>
              <c:pt idx="7272">
                <c:v>6.5259999999999998</c:v>
              </c:pt>
              <c:pt idx="7273">
                <c:v>6.524</c:v>
              </c:pt>
              <c:pt idx="7274">
                <c:v>6.5510000000000002</c:v>
              </c:pt>
              <c:pt idx="7275">
                <c:v>6.5259999999999998</c:v>
              </c:pt>
              <c:pt idx="7276">
                <c:v>6.5519999999999996</c:v>
              </c:pt>
              <c:pt idx="7277">
                <c:v>6.5640000000000001</c:v>
              </c:pt>
              <c:pt idx="7278">
                <c:v>6.5670000000000002</c:v>
              </c:pt>
              <c:pt idx="7279">
                <c:v>6.6539999999999999</c:v>
              </c:pt>
              <c:pt idx="7280">
                <c:v>6.6749999999999998</c:v>
              </c:pt>
              <c:pt idx="7281">
                <c:v>6.6769999999999996</c:v>
              </c:pt>
              <c:pt idx="7282">
                <c:v>6.6989999999999998</c:v>
              </c:pt>
              <c:pt idx="7283">
                <c:v>6.6589999999999998</c:v>
              </c:pt>
              <c:pt idx="7284">
                <c:v>6.6239999999999997</c:v>
              </c:pt>
              <c:pt idx="7285">
                <c:v>6.5519999999999996</c:v>
              </c:pt>
              <c:pt idx="7286">
                <c:v>6.5389999999999997</c:v>
              </c:pt>
              <c:pt idx="7287">
                <c:v>6.5389999999999997</c:v>
              </c:pt>
              <c:pt idx="7288">
                <c:v>6.5600000000000005</c:v>
              </c:pt>
              <c:pt idx="7289">
                <c:v>6.5609999999999999</c:v>
              </c:pt>
              <c:pt idx="7290">
                <c:v>6.6120000000000001</c:v>
              </c:pt>
              <c:pt idx="7291">
                <c:v>6.6239999999999997</c:v>
              </c:pt>
              <c:pt idx="7292">
                <c:v>6.6370000000000005</c:v>
              </c:pt>
              <c:pt idx="7293">
                <c:v>6.6559999999999997</c:v>
              </c:pt>
              <c:pt idx="7294">
                <c:v>6.6769999999999996</c:v>
              </c:pt>
              <c:pt idx="7295">
                <c:v>6.6779999999999999</c:v>
              </c:pt>
              <c:pt idx="7296">
                <c:v>6.665</c:v>
              </c:pt>
              <c:pt idx="7297">
                <c:v>6.6630000000000003</c:v>
              </c:pt>
              <c:pt idx="7298">
                <c:v>6.6820000000000004</c:v>
              </c:pt>
              <c:pt idx="7299">
                <c:v>6.6719999999999997</c:v>
              </c:pt>
              <c:pt idx="7300">
                <c:v>6.67</c:v>
              </c:pt>
              <c:pt idx="7301">
                <c:v>6.6690000000000005</c:v>
              </c:pt>
              <c:pt idx="7302">
                <c:v>6.7</c:v>
              </c:pt>
              <c:pt idx="7303">
                <c:v>6.7329999999999997</c:v>
              </c:pt>
              <c:pt idx="7304">
                <c:v>6.76</c:v>
              </c:pt>
              <c:pt idx="7305">
                <c:v>6.7709999999999999</c:v>
              </c:pt>
              <c:pt idx="7306">
                <c:v>6.7720000000000002</c:v>
              </c:pt>
              <c:pt idx="7307">
                <c:v>6.806</c:v>
              </c:pt>
              <c:pt idx="7308">
                <c:v>6.806</c:v>
              </c:pt>
              <c:pt idx="7309">
                <c:v>6.8129999999999997</c:v>
              </c:pt>
              <c:pt idx="7310">
                <c:v>6.82</c:v>
              </c:pt>
              <c:pt idx="7311">
                <c:v>6.8140000000000001</c:v>
              </c:pt>
              <c:pt idx="7312">
                <c:v>6.8029999999999999</c:v>
              </c:pt>
              <c:pt idx="7313">
                <c:v>6.8719999999999999</c:v>
              </c:pt>
              <c:pt idx="7314">
                <c:v>6.8810000000000002</c:v>
              </c:pt>
              <c:pt idx="7315">
                <c:v>6.9180000000000001</c:v>
              </c:pt>
              <c:pt idx="7316">
                <c:v>6.8780000000000001</c:v>
              </c:pt>
              <c:pt idx="7317">
                <c:v>6.9080000000000004</c:v>
              </c:pt>
              <c:pt idx="7318">
                <c:v>6.8570000000000002</c:v>
              </c:pt>
              <c:pt idx="7319">
                <c:v>6.875</c:v>
              </c:pt>
              <c:pt idx="7320">
                <c:v>6.8810000000000002</c:v>
              </c:pt>
              <c:pt idx="7321">
                <c:v>6.98</c:v>
              </c:pt>
              <c:pt idx="7322">
                <c:v>6.9779999999999998</c:v>
              </c:pt>
              <c:pt idx="7323">
                <c:v>6.9320000000000004</c:v>
              </c:pt>
              <c:pt idx="7324">
                <c:v>6.92</c:v>
              </c:pt>
              <c:pt idx="7325">
                <c:v>7.0049999999999999</c:v>
              </c:pt>
              <c:pt idx="7326">
                <c:v>7.0039999999999996</c:v>
              </c:pt>
              <c:pt idx="7327">
                <c:v>7.0309999999999997</c:v>
              </c:pt>
              <c:pt idx="7328">
                <c:v>6.9930000000000003</c:v>
              </c:pt>
              <c:pt idx="7329">
                <c:v>6.9690000000000003</c:v>
              </c:pt>
              <c:pt idx="7330">
                <c:v>7.0179999999999998</c:v>
              </c:pt>
              <c:pt idx="7331">
                <c:v>6.9640000000000004</c:v>
              </c:pt>
              <c:pt idx="7332">
                <c:v>6.9450000000000003</c:v>
              </c:pt>
              <c:pt idx="7333">
                <c:v>6.9530000000000003</c:v>
              </c:pt>
              <c:pt idx="7334">
                <c:v>6.8559999999999999</c:v>
              </c:pt>
              <c:pt idx="7335">
                <c:v>6.8120000000000003</c:v>
              </c:pt>
              <c:pt idx="7336">
                <c:v>6.8090000000000002</c:v>
              </c:pt>
              <c:pt idx="7337">
                <c:v>6.8440000000000003</c:v>
              </c:pt>
              <c:pt idx="7338">
                <c:v>6.8029999999999999</c:v>
              </c:pt>
              <c:pt idx="7339">
                <c:v>6.7839999999999998</c:v>
              </c:pt>
              <c:pt idx="7340">
                <c:v>6.7880000000000003</c:v>
              </c:pt>
              <c:pt idx="7341">
                <c:v>6.8609999999999998</c:v>
              </c:pt>
              <c:pt idx="7342">
                <c:v>6.9329999999999998</c:v>
              </c:pt>
              <c:pt idx="7343">
                <c:v>6.8789999999999996</c:v>
              </c:pt>
              <c:pt idx="7344">
                <c:v>6.9190000000000005</c:v>
              </c:pt>
              <c:pt idx="7345">
                <c:v>6.899</c:v>
              </c:pt>
              <c:pt idx="7346">
                <c:v>6.8259999999999996</c:v>
              </c:pt>
              <c:pt idx="7347">
                <c:v>6.79</c:v>
              </c:pt>
              <c:pt idx="7348">
                <c:v>6.7480000000000002</c:v>
              </c:pt>
              <c:pt idx="7349">
                <c:v>6.7439999999999998</c:v>
              </c:pt>
              <c:pt idx="7350">
                <c:v>6.7489999999999997</c:v>
              </c:pt>
              <c:pt idx="7351">
                <c:v>6.7219999999999995</c:v>
              </c:pt>
              <c:pt idx="7352">
                <c:v>6.7549999999999999</c:v>
              </c:pt>
              <c:pt idx="7353">
                <c:v>6.7210000000000001</c:v>
              </c:pt>
              <c:pt idx="7354">
                <c:v>6.7549999999999999</c:v>
              </c:pt>
              <c:pt idx="7355">
                <c:v>6.78</c:v>
              </c:pt>
              <c:pt idx="7356">
                <c:v>6.7919999999999998</c:v>
              </c:pt>
              <c:pt idx="7357">
                <c:v>6.8469999999999995</c:v>
              </c:pt>
              <c:pt idx="7358">
                <c:v>6.8490000000000002</c:v>
              </c:pt>
              <c:pt idx="7359">
                <c:v>6.9509999999999996</c:v>
              </c:pt>
              <c:pt idx="7360">
                <c:v>6.9640000000000004</c:v>
              </c:pt>
              <c:pt idx="7361">
                <c:v>7.0250000000000004</c:v>
              </c:pt>
              <c:pt idx="7362">
                <c:v>7.0540000000000003</c:v>
              </c:pt>
              <c:pt idx="7363">
                <c:v>6.9660000000000002</c:v>
              </c:pt>
              <c:pt idx="7364">
                <c:v>6.9260000000000002</c:v>
              </c:pt>
              <c:pt idx="7365">
                <c:v>6.9089999999999998</c:v>
              </c:pt>
              <c:pt idx="7366">
                <c:v>6.8890000000000002</c:v>
              </c:pt>
              <c:pt idx="7367">
                <c:v>6.9379999999999997</c:v>
              </c:pt>
              <c:pt idx="7368">
                <c:v>6.851</c:v>
              </c:pt>
              <c:pt idx="7369">
                <c:v>6.8149999999999995</c:v>
              </c:pt>
              <c:pt idx="7370">
                <c:v>6.7690000000000001</c:v>
              </c:pt>
              <c:pt idx="7371">
                <c:v>6.7969999999999997</c:v>
              </c:pt>
              <c:pt idx="7372">
                <c:v>6.8019999999999996</c:v>
              </c:pt>
              <c:pt idx="7373">
                <c:v>6.7809999999999997</c:v>
              </c:pt>
              <c:pt idx="7374">
                <c:v>6.8639999999999999</c:v>
              </c:pt>
              <c:pt idx="7375">
                <c:v>6.8739999999999997</c:v>
              </c:pt>
              <c:pt idx="7376">
                <c:v>6.8920000000000003</c:v>
              </c:pt>
              <c:pt idx="7377">
                <c:v>6.8579999999999997</c:v>
              </c:pt>
              <c:pt idx="7378">
                <c:v>6.7629999999999999</c:v>
              </c:pt>
              <c:pt idx="7379">
                <c:v>6.7469999999999999</c:v>
              </c:pt>
              <c:pt idx="7380">
                <c:v>6.7359999999999998</c:v>
              </c:pt>
              <c:pt idx="7381">
                <c:v>6.7210000000000001</c:v>
              </c:pt>
              <c:pt idx="7382">
                <c:v>6.7370000000000001</c:v>
              </c:pt>
              <c:pt idx="7383">
                <c:v>6.7240000000000002</c:v>
              </c:pt>
              <c:pt idx="7384">
                <c:v>6.7809999999999997</c:v>
              </c:pt>
              <c:pt idx="7385">
                <c:v>6.8369999999999997</c:v>
              </c:pt>
              <c:pt idx="7386">
                <c:v>6.8410000000000002</c:v>
              </c:pt>
              <c:pt idx="7387">
                <c:v>6.8970000000000002</c:v>
              </c:pt>
              <c:pt idx="7388">
                <c:v>6.89</c:v>
              </c:pt>
              <c:pt idx="7389">
                <c:v>6.8849999999999998</c:v>
              </c:pt>
              <c:pt idx="7390">
                <c:v>6.8220000000000001</c:v>
              </c:pt>
              <c:pt idx="7391">
                <c:v>6.9350000000000005</c:v>
              </c:pt>
              <c:pt idx="7392">
                <c:v>7.0060000000000002</c:v>
              </c:pt>
              <c:pt idx="7393">
                <c:v>7.0190000000000001</c:v>
              </c:pt>
              <c:pt idx="7394">
                <c:v>7.1</c:v>
              </c:pt>
              <c:pt idx="7395">
                <c:v>7.149</c:v>
              </c:pt>
              <c:pt idx="7396">
                <c:v>7.109</c:v>
              </c:pt>
              <c:pt idx="7397">
                <c:v>7.1239999999999997</c:v>
              </c:pt>
              <c:pt idx="7398">
                <c:v>7.1989999999999998</c:v>
              </c:pt>
              <c:pt idx="7399">
                <c:v>7.2510000000000003</c:v>
              </c:pt>
              <c:pt idx="7400">
                <c:v>7.1989999999999998</c:v>
              </c:pt>
              <c:pt idx="7401">
                <c:v>7.1970000000000001</c:v>
              </c:pt>
              <c:pt idx="7402">
                <c:v>7.1609999999999996</c:v>
              </c:pt>
              <c:pt idx="7403">
                <c:v>7.1840000000000002</c:v>
              </c:pt>
              <c:pt idx="7404">
                <c:v>7.2130000000000001</c:v>
              </c:pt>
              <c:pt idx="7405">
                <c:v>7.2450000000000001</c:v>
              </c:pt>
              <c:pt idx="7406">
                <c:v>7.2069999999999999</c:v>
              </c:pt>
              <c:pt idx="7407">
                <c:v>7.1970000000000001</c:v>
              </c:pt>
              <c:pt idx="7408">
                <c:v>7.2039999999999997</c:v>
              </c:pt>
              <c:pt idx="7409">
                <c:v>7.2439999999999998</c:v>
              </c:pt>
              <c:pt idx="7410">
                <c:v>7.2549999999999999</c:v>
              </c:pt>
              <c:pt idx="7411">
                <c:v>7.2030000000000003</c:v>
              </c:pt>
              <c:pt idx="7412">
                <c:v>7.29</c:v>
              </c:pt>
              <c:pt idx="7413">
                <c:v>7.3019999999999996</c:v>
              </c:pt>
              <c:pt idx="7414">
                <c:v>7.3289999999999997</c:v>
              </c:pt>
              <c:pt idx="7415">
                <c:v>7.2990000000000004</c:v>
              </c:pt>
              <c:pt idx="7416">
                <c:v>7.3460000000000001</c:v>
              </c:pt>
              <c:pt idx="7417">
                <c:v>7.3460000000000001</c:v>
              </c:pt>
              <c:pt idx="7418">
                <c:v>7.3929999999999998</c:v>
              </c:pt>
              <c:pt idx="7419">
                <c:v>7.4320000000000004</c:v>
              </c:pt>
              <c:pt idx="7420">
                <c:v>7.476</c:v>
              </c:pt>
              <c:pt idx="7421">
                <c:v>7.4489999999999998</c:v>
              </c:pt>
              <c:pt idx="7422">
                <c:v>7.4649999999999999</c:v>
              </c:pt>
              <c:pt idx="7423">
                <c:v>7.4450000000000003</c:v>
              </c:pt>
              <c:pt idx="7424">
                <c:v>7.35</c:v>
              </c:pt>
              <c:pt idx="7425">
                <c:v>7.32</c:v>
              </c:pt>
              <c:pt idx="7426">
                <c:v>7.32</c:v>
              </c:pt>
              <c:pt idx="7427">
                <c:v>7.3959999999999999</c:v>
              </c:pt>
              <c:pt idx="7428">
                <c:v>7.3810000000000002</c:v>
              </c:pt>
              <c:pt idx="7429">
                <c:v>7.3609999999999998</c:v>
              </c:pt>
              <c:pt idx="7430">
                <c:v>7.399</c:v>
              </c:pt>
              <c:pt idx="7431">
                <c:v>7.3609999999999998</c:v>
              </c:pt>
              <c:pt idx="7432">
                <c:v>7.36</c:v>
              </c:pt>
              <c:pt idx="7433">
                <c:v>7.3550000000000004</c:v>
              </c:pt>
              <c:pt idx="7434">
                <c:v>7.3390000000000004</c:v>
              </c:pt>
              <c:pt idx="7435">
                <c:v>7.3890000000000002</c:v>
              </c:pt>
              <c:pt idx="7436">
                <c:v>7.4249999999999998</c:v>
              </c:pt>
              <c:pt idx="7437">
                <c:v>7.4219999999999997</c:v>
              </c:pt>
              <c:pt idx="7438">
                <c:v>7.4320000000000004</c:v>
              </c:pt>
              <c:pt idx="7439">
                <c:v>7.4480000000000004</c:v>
              </c:pt>
              <c:pt idx="7440">
                <c:v>7.4619999999999997</c:v>
              </c:pt>
              <c:pt idx="7441">
                <c:v>7.4379999999999997</c:v>
              </c:pt>
              <c:pt idx="7442">
                <c:v>7.4249999999999998</c:v>
              </c:pt>
              <c:pt idx="7443">
                <c:v>7.4370000000000003</c:v>
              </c:pt>
              <c:pt idx="7444">
                <c:v>7.4329999999999998</c:v>
              </c:pt>
              <c:pt idx="7445">
                <c:v>7.4550000000000001</c:v>
              </c:pt>
              <c:pt idx="7446">
                <c:v>7.4870000000000001</c:v>
              </c:pt>
              <c:pt idx="7447">
                <c:v>7.5590000000000002</c:v>
              </c:pt>
              <c:pt idx="7448">
                <c:v>7.5640000000000001</c:v>
              </c:pt>
              <c:pt idx="7449">
                <c:v>7.5670000000000002</c:v>
              </c:pt>
              <c:pt idx="7450">
                <c:v>7.5969999999999995</c:v>
              </c:pt>
              <c:pt idx="7451">
                <c:v>7.5910000000000002</c:v>
              </c:pt>
              <c:pt idx="7452">
                <c:v>7.5289999999999999</c:v>
              </c:pt>
              <c:pt idx="7453">
                <c:v>7.5419999999999998</c:v>
              </c:pt>
              <c:pt idx="7454">
                <c:v>7.5330000000000004</c:v>
              </c:pt>
              <c:pt idx="7455">
                <c:v>7.5430000000000001</c:v>
              </c:pt>
              <c:pt idx="7456">
                <c:v>7.5339999999999998</c:v>
              </c:pt>
              <c:pt idx="7457">
                <c:v>7.5449999999999999</c:v>
              </c:pt>
              <c:pt idx="7458">
                <c:v>7.5039999999999996</c:v>
              </c:pt>
              <c:pt idx="7459">
                <c:v>7.5380000000000003</c:v>
              </c:pt>
              <c:pt idx="7460">
                <c:v>7.5659999999999998</c:v>
              </c:pt>
              <c:pt idx="7461">
                <c:v>7.5649999999999995</c:v>
              </c:pt>
              <c:pt idx="7462">
                <c:v>7.5969999999999995</c:v>
              </c:pt>
              <c:pt idx="7463">
                <c:v>7.6609999999999996</c:v>
              </c:pt>
              <c:pt idx="7464">
                <c:v>7.6669999999999998</c:v>
              </c:pt>
              <c:pt idx="7465">
                <c:v>7.7389999999999999</c:v>
              </c:pt>
              <c:pt idx="7466">
                <c:v>7.7560000000000002</c:v>
              </c:pt>
              <c:pt idx="7467">
                <c:v>7.6879999999999997</c:v>
              </c:pt>
              <c:pt idx="7468">
                <c:v>7.68</c:v>
              </c:pt>
              <c:pt idx="7469">
                <c:v>7.6520000000000001</c:v>
              </c:pt>
              <c:pt idx="7470">
                <c:v>7.66</c:v>
              </c:pt>
              <c:pt idx="7471">
                <c:v>7.6260000000000003</c:v>
              </c:pt>
              <c:pt idx="7472">
                <c:v>7.58</c:v>
              </c:pt>
              <c:pt idx="7473">
                <c:v>7.6120000000000001</c:v>
              </c:pt>
              <c:pt idx="7474">
                <c:v>7.6189999999999998</c:v>
              </c:pt>
              <c:pt idx="7475">
                <c:v>7.66</c:v>
              </c:pt>
              <c:pt idx="7476">
                <c:v>7.6449999999999996</c:v>
              </c:pt>
              <c:pt idx="7477">
                <c:v>7.62</c:v>
              </c:pt>
              <c:pt idx="7478">
                <c:v>7.6040000000000001</c:v>
              </c:pt>
              <c:pt idx="7479">
                <c:v>7.649</c:v>
              </c:pt>
              <c:pt idx="7480">
                <c:v>7.5659999999999998</c:v>
              </c:pt>
              <c:pt idx="7481">
                <c:v>7.5309999999999997</c:v>
              </c:pt>
              <c:pt idx="7482">
                <c:v>7.508</c:v>
              </c:pt>
              <c:pt idx="7483">
                <c:v>7.4989999999999997</c:v>
              </c:pt>
              <c:pt idx="7484">
                <c:v>7.5339999999999998</c:v>
              </c:pt>
              <c:pt idx="7485">
                <c:v>7.5110000000000001</c:v>
              </c:pt>
              <c:pt idx="7486">
                <c:v>7.524</c:v>
              </c:pt>
              <c:pt idx="7487">
                <c:v>7.4450000000000003</c:v>
              </c:pt>
              <c:pt idx="7488">
                <c:v>7.484</c:v>
              </c:pt>
              <c:pt idx="7489">
                <c:v>7.4139999999999997</c:v>
              </c:pt>
              <c:pt idx="7490">
                <c:v>7.35</c:v>
              </c:pt>
              <c:pt idx="7491">
                <c:v>7.3339999999999996</c:v>
              </c:pt>
              <c:pt idx="7492">
                <c:v>7.3220000000000001</c:v>
              </c:pt>
              <c:pt idx="7493">
                <c:v>7.3810000000000002</c:v>
              </c:pt>
              <c:pt idx="7494">
                <c:v>7.3629999999999995</c:v>
              </c:pt>
              <c:pt idx="7495">
                <c:v>7.3410000000000002</c:v>
              </c:pt>
              <c:pt idx="7496">
                <c:v>7.359</c:v>
              </c:pt>
              <c:pt idx="7497">
                <c:v>7.42</c:v>
              </c:pt>
              <c:pt idx="7498">
                <c:v>7.4870000000000001</c:v>
              </c:pt>
              <c:pt idx="7499">
                <c:v>7.4660000000000002</c:v>
              </c:pt>
              <c:pt idx="7500">
                <c:v>7.3540000000000001</c:v>
              </c:pt>
              <c:pt idx="7501">
                <c:v>7.3220000000000001</c:v>
              </c:pt>
              <c:pt idx="7502">
                <c:v>7.3289999999999997</c:v>
              </c:pt>
              <c:pt idx="7503">
                <c:v>7.3319999999999999</c:v>
              </c:pt>
              <c:pt idx="7504">
                <c:v>7.3150000000000004</c:v>
              </c:pt>
              <c:pt idx="7505">
                <c:v>7.2590000000000003</c:v>
              </c:pt>
              <c:pt idx="7506">
                <c:v>7.2930000000000001</c:v>
              </c:pt>
              <c:pt idx="7507">
                <c:v>7.2450000000000001</c:v>
              </c:pt>
              <c:pt idx="7508">
                <c:v>7.2549999999999999</c:v>
              </c:pt>
              <c:pt idx="7509">
                <c:v>7.2240000000000002</c:v>
              </c:pt>
              <c:pt idx="7510">
                <c:v>7.28</c:v>
              </c:pt>
              <c:pt idx="7511">
                <c:v>7.3570000000000002</c:v>
              </c:pt>
              <c:pt idx="7512">
                <c:v>7.3719999999999999</c:v>
              </c:pt>
              <c:pt idx="7513">
                <c:v>7.3760000000000003</c:v>
              </c:pt>
              <c:pt idx="7514">
                <c:v>7.4089999999999998</c:v>
              </c:pt>
              <c:pt idx="7515">
                <c:v>7.423</c:v>
              </c:pt>
              <c:pt idx="7516">
                <c:v>7.4080000000000004</c:v>
              </c:pt>
              <c:pt idx="7517">
                <c:v>7.4189999999999996</c:v>
              </c:pt>
              <c:pt idx="7518">
                <c:v>7.476</c:v>
              </c:pt>
              <c:pt idx="7519">
                <c:v>7.4459999999999997</c:v>
              </c:pt>
              <c:pt idx="7520">
                <c:v>7.35</c:v>
              </c:pt>
              <c:pt idx="7521">
                <c:v>7.3140000000000001</c:v>
              </c:pt>
              <c:pt idx="7522">
                <c:v>7.3150000000000004</c:v>
              </c:pt>
              <c:pt idx="7523">
                <c:v>7.3330000000000002</c:v>
              </c:pt>
              <c:pt idx="7524">
                <c:v>7.3559999999999999</c:v>
              </c:pt>
              <c:pt idx="7525">
                <c:v>7.3239999999999998</c:v>
              </c:pt>
              <c:pt idx="7526">
                <c:v>7.4169999999999998</c:v>
              </c:pt>
              <c:pt idx="7527">
                <c:v>7.327</c:v>
              </c:pt>
              <c:pt idx="7528">
                <c:v>7.3179999999999996</c:v>
              </c:pt>
              <c:pt idx="7529">
                <c:v>7.3639999999999999</c:v>
              </c:pt>
              <c:pt idx="7530">
                <c:v>7.3959999999999999</c:v>
              </c:pt>
              <c:pt idx="7531">
                <c:v>7.4589999999999996</c:v>
              </c:pt>
              <c:pt idx="7532">
                <c:v>7.4260000000000002</c:v>
              </c:pt>
              <c:pt idx="7533">
                <c:v>7.4260000000000002</c:v>
              </c:pt>
              <c:pt idx="7534">
                <c:v>7.452</c:v>
              </c:pt>
              <c:pt idx="7535">
                <c:v>7.4580000000000002</c:v>
              </c:pt>
              <c:pt idx="7536">
                <c:v>7.4390000000000001</c:v>
              </c:pt>
              <c:pt idx="7537">
                <c:v>7.4390000000000001</c:v>
              </c:pt>
              <c:pt idx="7538">
                <c:v>7.4329999999999998</c:v>
              </c:pt>
              <c:pt idx="7539">
                <c:v>7.5190000000000001</c:v>
              </c:pt>
              <c:pt idx="7540">
                <c:v>7.5720000000000001</c:v>
              </c:pt>
              <c:pt idx="7541">
                <c:v>7.5369999999999999</c:v>
              </c:pt>
              <c:pt idx="7542">
                <c:v>7.6159999999999997</c:v>
              </c:pt>
              <c:pt idx="7543">
                <c:v>7.66</c:v>
              </c:pt>
              <c:pt idx="7544">
                <c:v>7.6609999999999996</c:v>
              </c:pt>
              <c:pt idx="7545">
                <c:v>7.6779999999999999</c:v>
              </c:pt>
              <c:pt idx="7546">
                <c:v>7.61</c:v>
              </c:pt>
              <c:pt idx="7547">
                <c:v>7.6239999999999997</c:v>
              </c:pt>
              <c:pt idx="7548">
                <c:v>7.6840000000000002</c:v>
              </c:pt>
              <c:pt idx="7549">
                <c:v>7.6769999999999996</c:v>
              </c:pt>
              <c:pt idx="7550">
                <c:v>7.633</c:v>
              </c:pt>
              <c:pt idx="7551">
                <c:v>7.5960000000000001</c:v>
              </c:pt>
              <c:pt idx="7552">
                <c:v>7.6070000000000002</c:v>
              </c:pt>
              <c:pt idx="7553">
                <c:v>7.601</c:v>
              </c:pt>
              <c:pt idx="7554">
                <c:v>7.6230000000000002</c:v>
              </c:pt>
              <c:pt idx="7555">
                <c:v>7.6289999999999996</c:v>
              </c:pt>
              <c:pt idx="7556">
                <c:v>7.6280000000000001</c:v>
              </c:pt>
              <c:pt idx="7557">
                <c:v>7.742</c:v>
              </c:pt>
              <c:pt idx="7558">
                <c:v>7.78</c:v>
              </c:pt>
              <c:pt idx="7559">
                <c:v>7.766</c:v>
              </c:pt>
              <c:pt idx="7560">
                <c:v>7.782</c:v>
              </c:pt>
              <c:pt idx="7561">
                <c:v>7.7729999999999997</c:v>
              </c:pt>
              <c:pt idx="7562">
                <c:v>7.8250000000000002</c:v>
              </c:pt>
              <c:pt idx="7563">
                <c:v>7.8440000000000003</c:v>
              </c:pt>
              <c:pt idx="7564">
                <c:v>7.8380000000000001</c:v>
              </c:pt>
              <c:pt idx="7565">
                <c:v>7.83</c:v>
              </c:pt>
              <c:pt idx="7566">
                <c:v>7.8010000000000002</c:v>
              </c:pt>
              <c:pt idx="7567">
                <c:v>7.82</c:v>
              </c:pt>
              <c:pt idx="7568">
                <c:v>7.8319999999999999</c:v>
              </c:pt>
              <c:pt idx="7569">
                <c:v>7.851</c:v>
              </c:pt>
              <c:pt idx="7570">
                <c:v>7.8579999999999997</c:v>
              </c:pt>
              <c:pt idx="7571">
                <c:v>7.8760000000000003</c:v>
              </c:pt>
              <c:pt idx="7572">
                <c:v>7.899</c:v>
              </c:pt>
              <c:pt idx="7573">
                <c:v>7.8780000000000001</c:v>
              </c:pt>
              <c:pt idx="7574">
                <c:v>7.84</c:v>
              </c:pt>
              <c:pt idx="7575">
                <c:v>7.8469999999999995</c:v>
              </c:pt>
              <c:pt idx="7576">
                <c:v>7.8780000000000001</c:v>
              </c:pt>
              <c:pt idx="7577">
                <c:v>7.8719999999999999</c:v>
              </c:pt>
              <c:pt idx="7578">
                <c:v>7.86</c:v>
              </c:pt>
              <c:pt idx="7579">
                <c:v>7.8890000000000002</c:v>
              </c:pt>
              <c:pt idx="7580">
                <c:v>7.8369999999999997</c:v>
              </c:pt>
              <c:pt idx="7581">
                <c:v>7.859</c:v>
              </c:pt>
              <c:pt idx="7582">
                <c:v>7.9030000000000005</c:v>
              </c:pt>
              <c:pt idx="7583">
                <c:v>7.9139999999999997</c:v>
              </c:pt>
              <c:pt idx="7584">
                <c:v>7.8109999999999999</c:v>
              </c:pt>
              <c:pt idx="7585">
                <c:v>7.8220000000000001</c:v>
              </c:pt>
              <c:pt idx="7586">
                <c:v>7.8650000000000002</c:v>
              </c:pt>
              <c:pt idx="7587">
                <c:v>7.8109999999999999</c:v>
              </c:pt>
              <c:pt idx="7588">
                <c:v>7.7679999999999998</c:v>
              </c:pt>
              <c:pt idx="7589">
                <c:v>7.819</c:v>
              </c:pt>
              <c:pt idx="7590">
                <c:v>7.819</c:v>
              </c:pt>
              <c:pt idx="7591">
                <c:v>7.8680000000000003</c:v>
              </c:pt>
              <c:pt idx="7592">
                <c:v>7.8620000000000001</c:v>
              </c:pt>
              <c:pt idx="7593">
                <c:v>7.8879999999999999</c:v>
              </c:pt>
              <c:pt idx="7594">
                <c:v>7.8949999999999996</c:v>
              </c:pt>
              <c:pt idx="7595">
                <c:v>7.9729999999999999</c:v>
              </c:pt>
              <c:pt idx="7596">
                <c:v>7.9630000000000001</c:v>
              </c:pt>
              <c:pt idx="7597">
                <c:v>7.9989999999999997</c:v>
              </c:pt>
              <c:pt idx="7598">
                <c:v>8.0269999999999992</c:v>
              </c:pt>
              <c:pt idx="7599">
                <c:v>8.0129999999999999</c:v>
              </c:pt>
              <c:pt idx="7600">
                <c:v>8.0359999999999996</c:v>
              </c:pt>
              <c:pt idx="7601">
                <c:v>8.0630000000000006</c:v>
              </c:pt>
              <c:pt idx="7602">
                <c:v>8.0489999999999995</c:v>
              </c:pt>
              <c:pt idx="7603">
                <c:v>8.1050000000000004</c:v>
              </c:pt>
              <c:pt idx="7604">
                <c:v>8.0419999999999998</c:v>
              </c:pt>
              <c:pt idx="7605">
                <c:v>8.0530000000000008</c:v>
              </c:pt>
              <c:pt idx="7606">
                <c:v>8.0370000000000008</c:v>
              </c:pt>
              <c:pt idx="7607">
                <c:v>8.0220000000000002</c:v>
              </c:pt>
              <c:pt idx="7608">
                <c:v>8.0289999999999999</c:v>
              </c:pt>
              <c:pt idx="7609">
                <c:v>7.9379999999999997</c:v>
              </c:pt>
              <c:pt idx="7610">
                <c:v>7.9320000000000004</c:v>
              </c:pt>
              <c:pt idx="7611">
                <c:v>7.8719999999999999</c:v>
              </c:pt>
              <c:pt idx="7612">
                <c:v>7.8680000000000003</c:v>
              </c:pt>
              <c:pt idx="7613">
                <c:v>7.859</c:v>
              </c:pt>
              <c:pt idx="7614">
                <c:v>7.8860000000000001</c:v>
              </c:pt>
              <c:pt idx="7615">
                <c:v>7.8639999999999999</c:v>
              </c:pt>
              <c:pt idx="7616">
                <c:v>7.9139999999999997</c:v>
              </c:pt>
              <c:pt idx="7617">
                <c:v>7.8860000000000001</c:v>
              </c:pt>
              <c:pt idx="7618">
                <c:v>7.8949999999999996</c:v>
              </c:pt>
              <c:pt idx="7619">
                <c:v>7.8760000000000003</c:v>
              </c:pt>
              <c:pt idx="7620">
                <c:v>7.9030000000000005</c:v>
              </c:pt>
              <c:pt idx="7621">
                <c:v>7.8959999999999999</c:v>
              </c:pt>
              <c:pt idx="7622">
                <c:v>7.9580000000000002</c:v>
              </c:pt>
              <c:pt idx="7623">
                <c:v>7.9399999999999995</c:v>
              </c:pt>
              <c:pt idx="7624">
                <c:v>7.9399999999999995</c:v>
              </c:pt>
              <c:pt idx="7625">
                <c:v>7.9989999999999997</c:v>
              </c:pt>
              <c:pt idx="7626">
                <c:v>7.944</c:v>
              </c:pt>
              <c:pt idx="7627">
                <c:v>7.9450000000000003</c:v>
              </c:pt>
              <c:pt idx="7628">
                <c:v>8.0310000000000006</c:v>
              </c:pt>
              <c:pt idx="7629">
                <c:v>8.0459999999999994</c:v>
              </c:pt>
              <c:pt idx="7630">
                <c:v>7.9690000000000003</c:v>
              </c:pt>
              <c:pt idx="7631">
                <c:v>8.01</c:v>
              </c:pt>
              <c:pt idx="7632">
                <c:v>8.0069999999999997</c:v>
              </c:pt>
              <c:pt idx="7633">
                <c:v>8.0690000000000008</c:v>
              </c:pt>
              <c:pt idx="7634">
                <c:v>8.0660000000000007</c:v>
              </c:pt>
              <c:pt idx="7635">
                <c:v>8.0350000000000001</c:v>
              </c:pt>
              <c:pt idx="7636">
                <c:v>7.9589999999999996</c:v>
              </c:pt>
              <c:pt idx="7637">
                <c:v>7.9020000000000001</c:v>
              </c:pt>
              <c:pt idx="7638">
                <c:v>7.8719999999999999</c:v>
              </c:pt>
              <c:pt idx="7639">
                <c:v>7.9320000000000004</c:v>
              </c:pt>
              <c:pt idx="7640">
                <c:v>7.9630000000000001</c:v>
              </c:pt>
              <c:pt idx="7641">
                <c:v>7.9080000000000004</c:v>
              </c:pt>
              <c:pt idx="7642">
                <c:v>7.9190000000000005</c:v>
              </c:pt>
              <c:pt idx="7643">
                <c:v>7.8979999999999997</c:v>
              </c:pt>
              <c:pt idx="7644">
                <c:v>7.7889999999999997</c:v>
              </c:pt>
              <c:pt idx="7645">
                <c:v>7.8490000000000002</c:v>
              </c:pt>
              <c:pt idx="7646">
                <c:v>7.8460000000000001</c:v>
              </c:pt>
              <c:pt idx="7647">
                <c:v>7.9480000000000004</c:v>
              </c:pt>
              <c:pt idx="7648">
                <c:v>7.9669999999999996</c:v>
              </c:pt>
              <c:pt idx="7649">
                <c:v>7.9450000000000003</c:v>
              </c:pt>
              <c:pt idx="7650">
                <c:v>7.91</c:v>
              </c:pt>
              <c:pt idx="7651">
                <c:v>7.9119999999999999</c:v>
              </c:pt>
              <c:pt idx="7652">
                <c:v>7.98</c:v>
              </c:pt>
              <c:pt idx="7653">
                <c:v>7.9820000000000002</c:v>
              </c:pt>
              <c:pt idx="7654">
                <c:v>7.9059999999999997</c:v>
              </c:pt>
              <c:pt idx="7655">
                <c:v>7.9119999999999999</c:v>
              </c:pt>
              <c:pt idx="7656">
                <c:v>7.8129999999999997</c:v>
              </c:pt>
              <c:pt idx="7657">
                <c:v>7.7859999999999996</c:v>
              </c:pt>
              <c:pt idx="7658">
                <c:v>7.7869999999999999</c:v>
              </c:pt>
              <c:pt idx="7659">
                <c:v>7.76</c:v>
              </c:pt>
              <c:pt idx="7660">
                <c:v>7.7679999999999998</c:v>
              </c:pt>
              <c:pt idx="7661">
                <c:v>7.7309999999999999</c:v>
              </c:pt>
              <c:pt idx="7662">
                <c:v>7.7439999999999998</c:v>
              </c:pt>
              <c:pt idx="7663">
                <c:v>7.8179999999999996</c:v>
              </c:pt>
              <c:pt idx="7664">
                <c:v>7.758</c:v>
              </c:pt>
              <c:pt idx="7665">
                <c:v>7.7880000000000003</c:v>
              </c:pt>
              <c:pt idx="7666">
                <c:v>7.7519999999999998</c:v>
              </c:pt>
              <c:pt idx="7667">
                <c:v>7.6669999999999998</c:v>
              </c:pt>
              <c:pt idx="7668">
                <c:v>7.718</c:v>
              </c:pt>
              <c:pt idx="7669">
                <c:v>7.7080000000000002</c:v>
              </c:pt>
              <c:pt idx="7670">
                <c:v>7.7240000000000002</c:v>
              </c:pt>
              <c:pt idx="7671">
                <c:v>7.6269999999999998</c:v>
              </c:pt>
              <c:pt idx="7672">
                <c:v>7.5730000000000004</c:v>
              </c:pt>
              <c:pt idx="7673">
                <c:v>7.5919999999999996</c:v>
              </c:pt>
              <c:pt idx="7674">
                <c:v>7.6139999999999999</c:v>
              </c:pt>
              <c:pt idx="7675">
                <c:v>7.67</c:v>
              </c:pt>
              <c:pt idx="7676">
                <c:v>7.5759999999999996</c:v>
              </c:pt>
              <c:pt idx="7677">
                <c:v>7.54</c:v>
              </c:pt>
              <c:pt idx="7678">
                <c:v>7.5220000000000002</c:v>
              </c:pt>
              <c:pt idx="7679">
                <c:v>7.4619999999999997</c:v>
              </c:pt>
              <c:pt idx="7680">
                <c:v>7.4119999999999999</c:v>
              </c:pt>
              <c:pt idx="7681">
                <c:v>7.3879999999999999</c:v>
              </c:pt>
              <c:pt idx="7682">
                <c:v>7.3970000000000002</c:v>
              </c:pt>
              <c:pt idx="7683">
                <c:v>7.4340000000000002</c:v>
              </c:pt>
              <c:pt idx="7684">
                <c:v>7.48</c:v>
              </c:pt>
              <c:pt idx="7685">
                <c:v>7.4649999999999999</c:v>
              </c:pt>
              <c:pt idx="7686">
                <c:v>7.4009999999999998</c:v>
              </c:pt>
              <c:pt idx="7687">
                <c:v>7.44</c:v>
              </c:pt>
              <c:pt idx="7688">
                <c:v>7.5129999999999999</c:v>
              </c:pt>
              <c:pt idx="7689">
                <c:v>7.508</c:v>
              </c:pt>
              <c:pt idx="7690">
                <c:v>7.524</c:v>
              </c:pt>
              <c:pt idx="7691">
                <c:v>7.5229999999999997</c:v>
              </c:pt>
              <c:pt idx="7692">
                <c:v>7.5270000000000001</c:v>
              </c:pt>
              <c:pt idx="7693">
                <c:v>7.5890000000000004</c:v>
              </c:pt>
              <c:pt idx="7694">
                <c:v>7.6550000000000002</c:v>
              </c:pt>
              <c:pt idx="7695">
                <c:v>7.758</c:v>
              </c:pt>
              <c:pt idx="7696">
                <c:v>7.7530000000000001</c:v>
              </c:pt>
              <c:pt idx="7697">
                <c:v>7.7530000000000001</c:v>
              </c:pt>
              <c:pt idx="7698">
                <c:v>7.774</c:v>
              </c:pt>
              <c:pt idx="7699">
                <c:v>7.7530000000000001</c:v>
              </c:pt>
              <c:pt idx="7700">
                <c:v>7.8070000000000004</c:v>
              </c:pt>
              <c:pt idx="7701">
                <c:v>7.7869999999999999</c:v>
              </c:pt>
              <c:pt idx="7702">
                <c:v>7.7889999999999997</c:v>
              </c:pt>
              <c:pt idx="7703">
                <c:v>7.806</c:v>
              </c:pt>
              <c:pt idx="7704">
                <c:v>7.8410000000000002</c:v>
              </c:pt>
              <c:pt idx="7705">
                <c:v>7.8490000000000002</c:v>
              </c:pt>
              <c:pt idx="7706">
                <c:v>7.9009999999999998</c:v>
              </c:pt>
              <c:pt idx="7707">
                <c:v>7.9059999999999997</c:v>
              </c:pt>
              <c:pt idx="7708">
                <c:v>7.9420000000000002</c:v>
              </c:pt>
              <c:pt idx="7709">
                <c:v>7.968</c:v>
              </c:pt>
              <c:pt idx="7710">
                <c:v>7.9660000000000002</c:v>
              </c:pt>
              <c:pt idx="7711">
                <c:v>7.9480000000000004</c:v>
              </c:pt>
              <c:pt idx="7712">
                <c:v>7.9859999999999998</c:v>
              </c:pt>
              <c:pt idx="7713">
                <c:v>7.9809999999999999</c:v>
              </c:pt>
              <c:pt idx="7714">
                <c:v>7.976</c:v>
              </c:pt>
              <c:pt idx="7715">
                <c:v>7.9020000000000001</c:v>
              </c:pt>
              <c:pt idx="7716">
                <c:v>7.9219999999999997</c:v>
              </c:pt>
              <c:pt idx="7717">
                <c:v>7.8479999999999999</c:v>
              </c:pt>
              <c:pt idx="7718">
                <c:v>7.8209999999999997</c:v>
              </c:pt>
              <c:pt idx="7719">
                <c:v>7.8170000000000002</c:v>
              </c:pt>
              <c:pt idx="7720">
                <c:v>7.8620000000000001</c:v>
              </c:pt>
              <c:pt idx="7721">
                <c:v>7.7880000000000003</c:v>
              </c:pt>
              <c:pt idx="7722">
                <c:v>7.8659999999999997</c:v>
              </c:pt>
              <c:pt idx="7723">
                <c:v>7.8719999999999999</c:v>
              </c:pt>
              <c:pt idx="7724">
                <c:v>7.9219999999999997</c:v>
              </c:pt>
              <c:pt idx="7725">
                <c:v>7.9980000000000002</c:v>
              </c:pt>
              <c:pt idx="7726">
                <c:v>8.0250000000000004</c:v>
              </c:pt>
              <c:pt idx="7727">
                <c:v>7.952</c:v>
              </c:pt>
              <c:pt idx="7728">
                <c:v>7.93</c:v>
              </c:pt>
              <c:pt idx="7729">
                <c:v>7.9139999999999997</c:v>
              </c:pt>
              <c:pt idx="7730">
                <c:v>7.9009999999999998</c:v>
              </c:pt>
              <c:pt idx="7731">
                <c:v>7.8940000000000001</c:v>
              </c:pt>
              <c:pt idx="7732">
                <c:v>8.0280000000000005</c:v>
              </c:pt>
              <c:pt idx="7733">
                <c:v>8.0459999999999994</c:v>
              </c:pt>
              <c:pt idx="7734">
                <c:v>8.032</c:v>
              </c:pt>
              <c:pt idx="7735">
                <c:v>8.0749999999999993</c:v>
              </c:pt>
              <c:pt idx="7736">
                <c:v>8.1</c:v>
              </c:pt>
              <c:pt idx="7737">
                <c:v>8.0709999999999997</c:v>
              </c:pt>
              <c:pt idx="7738">
                <c:v>7.9550000000000001</c:v>
              </c:pt>
              <c:pt idx="7739">
                <c:v>8.0229999999999997</c:v>
              </c:pt>
              <c:pt idx="7740">
                <c:v>7.8810000000000002</c:v>
              </c:pt>
              <c:pt idx="7741">
                <c:v>7.8570000000000002</c:v>
              </c:pt>
              <c:pt idx="7742">
                <c:v>7.8730000000000002</c:v>
              </c:pt>
              <c:pt idx="7743">
                <c:v>7.867</c:v>
              </c:pt>
              <c:pt idx="7744">
                <c:v>7.9640000000000004</c:v>
              </c:pt>
              <c:pt idx="7745">
                <c:v>7.9119999999999999</c:v>
              </c:pt>
              <c:pt idx="7746">
                <c:v>7.8239999999999998</c:v>
              </c:pt>
              <c:pt idx="7747">
                <c:v>7.7910000000000004</c:v>
              </c:pt>
              <c:pt idx="7748">
                <c:v>7.7830000000000004</c:v>
              </c:pt>
              <c:pt idx="7749">
                <c:v>7.8410000000000002</c:v>
              </c:pt>
              <c:pt idx="7750">
                <c:v>7.8280000000000003</c:v>
              </c:pt>
              <c:pt idx="7751">
                <c:v>7.7990000000000004</c:v>
              </c:pt>
              <c:pt idx="7752">
                <c:v>7.8090000000000002</c:v>
              </c:pt>
              <c:pt idx="7753">
                <c:v>7.8209999999999997</c:v>
              </c:pt>
              <c:pt idx="7754">
                <c:v>7.88</c:v>
              </c:pt>
              <c:pt idx="7755">
                <c:v>7.9030000000000005</c:v>
              </c:pt>
              <c:pt idx="7756">
                <c:v>7.8819999999999997</c:v>
              </c:pt>
              <c:pt idx="7757">
                <c:v>7.8730000000000002</c:v>
              </c:pt>
              <c:pt idx="7758">
                <c:v>7.8920000000000003</c:v>
              </c:pt>
              <c:pt idx="7759">
                <c:v>7.9130000000000003</c:v>
              </c:pt>
              <c:pt idx="7760">
                <c:v>7.9190000000000005</c:v>
              </c:pt>
              <c:pt idx="7761">
                <c:v>7.9109999999999996</c:v>
              </c:pt>
              <c:pt idx="7762">
                <c:v>7.93</c:v>
              </c:pt>
              <c:pt idx="7763">
                <c:v>7.9399999999999995</c:v>
              </c:pt>
              <c:pt idx="7764">
                <c:v>7.923</c:v>
              </c:pt>
              <c:pt idx="7765">
                <c:v>8.0169999999999995</c:v>
              </c:pt>
              <c:pt idx="7766">
                <c:v>8.0060000000000002</c:v>
              </c:pt>
              <c:pt idx="7767">
                <c:v>7.9939999999999998</c:v>
              </c:pt>
              <c:pt idx="7768">
                <c:v>8.0150000000000006</c:v>
              </c:pt>
              <c:pt idx="7769">
                <c:v>8.0939999999999994</c:v>
              </c:pt>
              <c:pt idx="7770">
                <c:v>8.06</c:v>
              </c:pt>
              <c:pt idx="7771">
                <c:v>8.0419999999999998</c:v>
              </c:pt>
              <c:pt idx="7772">
                <c:v>8.0510000000000002</c:v>
              </c:pt>
              <c:pt idx="7773">
                <c:v>8.06</c:v>
              </c:pt>
              <c:pt idx="7774">
                <c:v>8.0050000000000008</c:v>
              </c:pt>
              <c:pt idx="7775">
                <c:v>8.0609999999999999</c:v>
              </c:pt>
              <c:pt idx="7776">
                <c:v>8.1519999999999992</c:v>
              </c:pt>
              <c:pt idx="7777">
                <c:v>8.1519999999999992</c:v>
              </c:pt>
              <c:pt idx="7778">
                <c:v>8.125</c:v>
              </c:pt>
              <c:pt idx="7779">
                <c:v>8.0489999999999995</c:v>
              </c:pt>
              <c:pt idx="7780">
                <c:v>8.0609999999999999</c:v>
              </c:pt>
              <c:pt idx="7781">
                <c:v>8.0879999999999992</c:v>
              </c:pt>
              <c:pt idx="7782">
                <c:v>8.1110000000000007</c:v>
              </c:pt>
              <c:pt idx="7783">
                <c:v>8.0879999999999992</c:v>
              </c:pt>
              <c:pt idx="7784">
                <c:v>8.0879999999999992</c:v>
              </c:pt>
              <c:pt idx="7785">
                <c:v>8.0619999999999994</c:v>
              </c:pt>
              <c:pt idx="7786">
                <c:v>8.1690000000000005</c:v>
              </c:pt>
              <c:pt idx="7787">
                <c:v>8.2119999999999997</c:v>
              </c:pt>
              <c:pt idx="7788">
                <c:v>8.2200000000000006</c:v>
              </c:pt>
              <c:pt idx="7789">
                <c:v>8.2270000000000003</c:v>
              </c:pt>
              <c:pt idx="7790">
                <c:v>8.18</c:v>
              </c:pt>
              <c:pt idx="7791">
                <c:v>8.1760000000000002</c:v>
              </c:pt>
              <c:pt idx="7792">
                <c:v>8.2260000000000009</c:v>
              </c:pt>
              <c:pt idx="7793">
                <c:v>8.2439999999999998</c:v>
              </c:pt>
              <c:pt idx="7794">
                <c:v>8.3580000000000005</c:v>
              </c:pt>
              <c:pt idx="7795">
                <c:v>8.3409999999999993</c:v>
              </c:pt>
              <c:pt idx="7796">
                <c:v>8.3789999999999996</c:v>
              </c:pt>
              <c:pt idx="7797">
                <c:v>8.3949999999999996</c:v>
              </c:pt>
              <c:pt idx="7798">
                <c:v>8.3879999999999999</c:v>
              </c:pt>
              <c:pt idx="7799">
                <c:v>8.3789999999999996</c:v>
              </c:pt>
              <c:pt idx="7800">
                <c:v>8.4160000000000004</c:v>
              </c:pt>
              <c:pt idx="7801">
                <c:v>8.4909999999999997</c:v>
              </c:pt>
              <c:pt idx="7802">
                <c:v>8.4689999999999994</c:v>
              </c:pt>
              <c:pt idx="7803">
                <c:v>8.4740000000000002</c:v>
              </c:pt>
              <c:pt idx="7804">
                <c:v>8.4740000000000002</c:v>
              </c:pt>
              <c:pt idx="7805">
                <c:v>8.5009999999999994</c:v>
              </c:pt>
              <c:pt idx="7806">
                <c:v>8.4529999999999994</c:v>
              </c:pt>
              <c:pt idx="7807">
                <c:v>8.4570000000000007</c:v>
              </c:pt>
              <c:pt idx="7808">
                <c:v>8.4420000000000002</c:v>
              </c:pt>
              <c:pt idx="7809">
                <c:v>8.4659999999999993</c:v>
              </c:pt>
              <c:pt idx="7810">
                <c:v>8.5129999999999999</c:v>
              </c:pt>
              <c:pt idx="7811">
                <c:v>8.5310000000000006</c:v>
              </c:pt>
              <c:pt idx="7812">
                <c:v>8.4990000000000006</c:v>
              </c:pt>
              <c:pt idx="7813">
                <c:v>8.4949999999999992</c:v>
              </c:pt>
              <c:pt idx="7814">
                <c:v>8.4250000000000007</c:v>
              </c:pt>
              <c:pt idx="7815">
                <c:v>8.4139999999999997</c:v>
              </c:pt>
              <c:pt idx="7816">
                <c:v>8.4369999999999994</c:v>
              </c:pt>
              <c:pt idx="7817">
                <c:v>8.4339999999999993</c:v>
              </c:pt>
              <c:pt idx="7818">
                <c:v>8.4060000000000006</c:v>
              </c:pt>
              <c:pt idx="7819">
                <c:v>8.484</c:v>
              </c:pt>
              <c:pt idx="7820">
                <c:v>8.5139999999999993</c:v>
              </c:pt>
              <c:pt idx="7821">
                <c:v>8.5109999999999992</c:v>
              </c:pt>
              <c:pt idx="7822">
                <c:v>8.5079999999999991</c:v>
              </c:pt>
              <c:pt idx="7823">
                <c:v>8.51</c:v>
              </c:pt>
              <c:pt idx="7824">
                <c:v>8.4649999999999999</c:v>
              </c:pt>
              <c:pt idx="7825">
                <c:v>8.5069999999999997</c:v>
              </c:pt>
              <c:pt idx="7826">
                <c:v>8.5169999999999995</c:v>
              </c:pt>
              <c:pt idx="7827">
                <c:v>8.4979999999999993</c:v>
              </c:pt>
              <c:pt idx="7828">
                <c:v>8.4700000000000006</c:v>
              </c:pt>
              <c:pt idx="7829">
                <c:v>8.5139999999999993</c:v>
              </c:pt>
              <c:pt idx="7830">
                <c:v>8.548</c:v>
              </c:pt>
              <c:pt idx="7831">
                <c:v>8.4759999999999991</c:v>
              </c:pt>
              <c:pt idx="7832">
                <c:v>8.4770000000000003</c:v>
              </c:pt>
              <c:pt idx="7833">
                <c:v>8.4759999999999991</c:v>
              </c:pt>
              <c:pt idx="7834">
                <c:v>8.3930000000000007</c:v>
              </c:pt>
              <c:pt idx="7835">
                <c:v>8.3930000000000007</c:v>
              </c:pt>
              <c:pt idx="7836">
                <c:v>8.3390000000000004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A08F-4AB1-A494-399ADFCEF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2.0000000000000004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8.0000000000000043E-2"/>
          <c:min val="2.0000000000000011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6867310930061753E-2"/>
              <c:y val="0.3730287826833816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284541163010175E-2"/>
          <c:y val="5.8141175527902919E-2"/>
          <c:w val="0.88840530800238771"/>
          <c:h val="0.839983297542352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'AEB-8 CapEx 2'!$E$32</c:f>
              <c:strCache>
                <c:ptCount val="1"/>
                <c:pt idx="0">
                  <c:v>2022-2026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B62-4CCC-88C8-C2278197A8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B62-4CCC-88C8-C2278197A8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B62-4CCC-88C8-C2278197A84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62-4CCC-88C8-C2278197A84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B62-4CCC-88C8-C2278197A84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C3B-4612-93C0-0862F4B2D26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B62-4CCC-88C8-C2278197A84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B62-4CCC-88C8-C2278197A84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62-4CCC-88C8-C2278197A842}"/>
              </c:ext>
            </c:extLst>
          </c:dPt>
          <c:dPt>
            <c:idx val="14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B62-4CCC-88C8-C2278197A84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62-4CCC-88C8-C2278197A842}"/>
              </c:ext>
            </c:extLst>
          </c:dPt>
          <c:dLbls>
            <c:dLbl>
              <c:idx val="1"/>
              <c:layout>
                <c:manualLayout>
                  <c:x val="-6.1293887418814256E-3"/>
                  <c:y val="6.7340067340067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62-4CCC-88C8-C2278197A842}"/>
                </c:ext>
              </c:extLst>
            </c:dLbl>
            <c:dLbl>
              <c:idx val="2"/>
              <c:layout>
                <c:manualLayout>
                  <c:x val="-4.5970415564110688E-3"/>
                  <c:y val="-6.172768197827874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2-4CCC-88C8-C2278197A842}"/>
                </c:ext>
              </c:extLst>
            </c:dLbl>
            <c:dLbl>
              <c:idx val="14"/>
              <c:layout>
                <c:manualLayout>
                  <c:x val="3.064694370940712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62-4CCC-88C8-C2278197A842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'AEB-8 CapEx 2'!$D$33:$D$48</c:f>
              <c:strCache>
                <c:ptCount val="16"/>
                <c:pt idx="0">
                  <c:v>ALE</c:v>
                </c:pt>
                <c:pt idx="1">
                  <c:v>OTTR</c:v>
                </c:pt>
                <c:pt idx="2">
                  <c:v>POR</c:v>
                </c:pt>
                <c:pt idx="3">
                  <c:v>SO</c:v>
                </c:pt>
                <c:pt idx="4">
                  <c:v>NWE</c:v>
                </c:pt>
                <c:pt idx="5">
                  <c:v>AVA</c:v>
                </c:pt>
                <c:pt idx="6">
                  <c:v>MGEE</c:v>
                </c:pt>
                <c:pt idx="7">
                  <c:v>ETR</c:v>
                </c:pt>
                <c:pt idx="8">
                  <c:v>IDA</c:v>
                </c:pt>
                <c:pt idx="9">
                  <c:v>LNT</c:v>
                </c:pt>
                <c:pt idx="10">
                  <c:v>XEL</c:v>
                </c:pt>
                <c:pt idx="11">
                  <c:v>DUK</c:v>
                </c:pt>
                <c:pt idx="12">
                  <c:v>AEE</c:v>
                </c:pt>
                <c:pt idx="13">
                  <c:v>AEP</c:v>
                </c:pt>
                <c:pt idx="14">
                  <c:v>Evergy Missouri West</c:v>
                </c:pt>
                <c:pt idx="15">
                  <c:v>NEE</c:v>
                </c:pt>
              </c:strCache>
            </c:strRef>
          </c:cat>
          <c:val>
            <c:numRef>
              <c:f>'AEB-8 CapEx 2'!$E$33:$E$48</c:f>
              <c:numCache>
                <c:formatCode>0.00%</c:formatCode>
                <c:ptCount val="16"/>
                <c:pt idx="0">
                  <c:v>0.23612057924310031</c:v>
                </c:pt>
                <c:pt idx="1">
                  <c:v>0.3667654808959156</c:v>
                </c:pt>
                <c:pt idx="2">
                  <c:v>0.37370506698501132</c:v>
                </c:pt>
                <c:pt idx="3">
                  <c:v>0.38489769952301617</c:v>
                </c:pt>
                <c:pt idx="4">
                  <c:v>0.41700316986008201</c:v>
                </c:pt>
                <c:pt idx="5">
                  <c:v>0.43332799102492181</c:v>
                </c:pt>
                <c:pt idx="6">
                  <c:v>0.47054594777890796</c:v>
                </c:pt>
                <c:pt idx="7">
                  <c:v>0.49797184258615812</c:v>
                </c:pt>
                <c:pt idx="8">
                  <c:v>0.49866174753158515</c:v>
                </c:pt>
                <c:pt idx="9">
                  <c:v>0.5432216099330357</c:v>
                </c:pt>
                <c:pt idx="10">
                  <c:v>0.5483445867287543</c:v>
                </c:pt>
                <c:pt idx="11">
                  <c:v>0.57074694236856394</c:v>
                </c:pt>
                <c:pt idx="12">
                  <c:v>0.64094965867124254</c:v>
                </c:pt>
                <c:pt idx="13">
                  <c:v>0.65350067290538638</c:v>
                </c:pt>
                <c:pt idx="14">
                  <c:v>0.7755107818559962</c:v>
                </c:pt>
                <c:pt idx="15">
                  <c:v>0.94053298911800265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62-4CCC-88C8-C2278197A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033344"/>
        <c:axId val="239055616"/>
      </c:barChart>
      <c:scatterChart>
        <c:scatterStyle val="smoothMarker"/>
        <c:varyColors val="0"/>
        <c:ser>
          <c:idx val="1"/>
          <c:order val="1"/>
          <c:tx>
            <c:v>Median</c:v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'AEB-8 CapEx 2'!$C$59:$C$60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xVal>
          <c:yVal>
            <c:numRef>
              <c:f>'AEB-8 CapEx 2'!$D$59:$D$60</c:f>
              <c:numCache>
                <c:formatCode>0.00%</c:formatCode>
                <c:ptCount val="2"/>
                <c:pt idx="0">
                  <c:v>0.49797184258615812</c:v>
                </c:pt>
                <c:pt idx="1">
                  <c:v>0.49797184258615812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B62-4CCC-88C8-C2278197A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058944"/>
        <c:axId val="239057152"/>
      </c:scatterChart>
      <c:catAx>
        <c:axId val="23903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340000"/>
          <a:lstStyle/>
          <a:p>
            <a:pPr>
              <a:defRPr/>
            </a:pPr>
            <a:endParaRPr lang="en-US"/>
          </a:p>
        </c:txPr>
        <c:crossAx val="239055616"/>
        <c:crosses val="autoZero"/>
        <c:auto val="1"/>
        <c:lblAlgn val="ctr"/>
        <c:lblOffset val="100"/>
        <c:noMultiLvlLbl val="0"/>
      </c:catAx>
      <c:valAx>
        <c:axId val="239055616"/>
        <c:scaling>
          <c:orientation val="minMax"/>
          <c:max val="1.1500000000000001"/>
          <c:min val="0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39033344"/>
        <c:crosses val="autoZero"/>
        <c:crossBetween val="between"/>
        <c:majorUnit val="0.1"/>
      </c:valAx>
      <c:valAx>
        <c:axId val="239057152"/>
        <c:scaling>
          <c:orientation val="minMax"/>
        </c:scaling>
        <c:delete val="1"/>
        <c:axPos val="r"/>
        <c:numFmt formatCode="0.00%" sourceLinked="1"/>
        <c:majorTickMark val="out"/>
        <c:minorTickMark val="none"/>
        <c:tickLblPos val="none"/>
        <c:crossAx val="239058944"/>
        <c:crosses val="max"/>
        <c:crossBetween val="midCat"/>
      </c:valAx>
      <c:valAx>
        <c:axId val="239058944"/>
        <c:scaling>
          <c:orientation val="minMax"/>
          <c:max val="10"/>
        </c:scaling>
        <c:delete val="0"/>
        <c:axPos val="t"/>
        <c:numFmt formatCode="General" sourceLinked="1"/>
        <c:majorTickMark val="none"/>
        <c:minorTickMark val="none"/>
        <c:tickLblPos val="none"/>
        <c:crossAx val="239057152"/>
        <c:crosses val="max"/>
        <c:crossBetween val="midCat"/>
      </c:valAx>
    </c:plotArea>
    <c:plotVisOnly val="1"/>
    <c:dispBlanksAs val="gap"/>
    <c:showDLblsOverMax val="0"/>
  </c:chart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428624</xdr:colOff>
      <xdr:row>2</xdr:row>
      <xdr:rowOff>166688</xdr:rowOff>
    </xdr:from>
    <xdr:to>
      <xdr:col>24</xdr:col>
      <xdr:colOff>77973</xdr:colOff>
      <xdr:row>34</xdr:row>
      <xdr:rowOff>131944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E4129B5C-692D-48C6-9177-8AB257EF7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0.57228</cdr:x>
      <cdr:y>0.45203</cdr:y>
    </cdr:from>
    <cdr:to>
      <cdr:x>0.69566</cdr:x>
      <cdr:y>0.48529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8F83CAB-5C28-4096-BBEF-540E3F7EAFC6}"/>
            </a:ext>
          </a:extLst>
        </cdr:cNvPr>
        <cdr:cNvSpPr txBox="1"/>
      </cdr:nvSpPr>
      <cdr:spPr>
        <a:xfrm xmlns:a="http://schemas.openxmlformats.org/drawingml/2006/main">
          <a:off x="5018609" y="3211329"/>
          <a:ext cx="1081986" cy="23628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CAPM </a:t>
          </a:r>
          <a:endParaRPr lang="en-US" sz="1100" b="1"/>
        </a:p>
      </cdr:txBody>
    </cdr:sp>
  </cdr:relSizeAnchor>
  <cdr:relSizeAnchor xmlns:cdr="http://schemas.openxmlformats.org/drawingml/2006/chartDrawing">
    <cdr:from>
      <cdr:x>0.20145</cdr:x>
      <cdr:y>0.73222</cdr:y>
    </cdr:from>
    <cdr:to>
      <cdr:x>0.34692</cdr:x>
      <cdr:y>0.76568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53BBCFFA-00EF-4E4C-81B0-E1289839159B}"/>
            </a:ext>
          </a:extLst>
        </cdr:cNvPr>
        <cdr:cNvSpPr txBox="1"/>
      </cdr:nvSpPr>
      <cdr:spPr>
        <a:xfrm xmlns:a="http://schemas.openxmlformats.org/drawingml/2006/main">
          <a:off x="1766664" y="4513169"/>
          <a:ext cx="1275704" cy="20623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Risk</a:t>
          </a:r>
          <a:r>
            <a:rPr lang="en-US" sz="1100" b="1" baseline="0"/>
            <a:t> Premium </a:t>
          </a:r>
          <a:endParaRPr lang="en-US" sz="1100" b="1"/>
        </a:p>
      </cdr:txBody>
    </cdr:sp>
  </cdr:relSizeAnchor>
  <cdr:relSizeAnchor xmlns:cdr="http://schemas.openxmlformats.org/drawingml/2006/chartDrawing">
    <cdr:from>
      <cdr:x>0.61844</cdr:x>
      <cdr:y>0.59597</cdr:y>
    </cdr:from>
    <cdr:to>
      <cdr:x>0.74878</cdr:x>
      <cdr:y>0.62499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86D5E5F3-DBA7-49AB-B258-C72160824321}"/>
            </a:ext>
          </a:extLst>
        </cdr:cNvPr>
        <cdr:cNvSpPr txBox="1"/>
      </cdr:nvSpPr>
      <cdr:spPr>
        <a:xfrm xmlns:a="http://schemas.openxmlformats.org/drawingml/2006/main">
          <a:off x="5423454" y="4233929"/>
          <a:ext cx="1143021" cy="20616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ECAPM </a:t>
          </a:r>
          <a:endParaRPr lang="en-US" sz="1100" b="1"/>
        </a:p>
      </cdr:txBody>
    </cdr:sp>
  </cdr:relSizeAnchor>
  <cdr:relSizeAnchor xmlns:cdr="http://schemas.openxmlformats.org/drawingml/2006/chartDrawing">
    <cdr:from>
      <cdr:x>0.34892</cdr:x>
      <cdr:y>0.46755</cdr:y>
    </cdr:from>
    <cdr:to>
      <cdr:x>0.44125</cdr:x>
      <cdr:y>0.46859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9F01876B-71F8-41C9-A303-BD7CE57754DC}"/>
            </a:ext>
          </a:extLst>
        </cdr:cNvPr>
        <cdr:cNvCxnSpPr/>
      </cdr:nvCxnSpPr>
      <cdr:spPr>
        <a:xfrm xmlns:a="http://schemas.openxmlformats.org/drawingml/2006/main">
          <a:off x="3059882" y="3321574"/>
          <a:ext cx="809650" cy="741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0.3452</cdr:x>
      <cdr:y>0.3867</cdr:y>
    </cdr:from>
    <cdr:to>
      <cdr:x>0.4495</cdr:x>
      <cdr:y>0.44974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DBD36EBF-BD50-466C-AFE0-D5229E37A9A2}"/>
            </a:ext>
          </a:extLst>
        </cdr:cNvPr>
        <cdr:cNvSpPr txBox="1"/>
      </cdr:nvSpPr>
      <cdr:spPr>
        <a:xfrm xmlns:a="http://schemas.openxmlformats.org/drawingml/2006/main">
          <a:off x="3027212" y="2747183"/>
          <a:ext cx="914663" cy="44785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lIns="18288" rIns="18288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="1" baseline="0"/>
            <a:t>Recommended ROE Range </a:t>
          </a:r>
          <a:endParaRPr lang="en-US" sz="1000" b="1"/>
        </a:p>
      </cdr:txBody>
    </cdr:sp>
  </cdr:relSizeAnchor>
  <cdr:relSizeAnchor xmlns:cdr="http://schemas.openxmlformats.org/drawingml/2006/chartDrawing">
    <cdr:from>
      <cdr:x>0.13306</cdr:x>
      <cdr:y>0.15209</cdr:y>
    </cdr:from>
    <cdr:to>
      <cdr:x>0.38966</cdr:x>
      <cdr:y>0.20085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C41D99B6-9CE6-46AD-B7A5-3C69CF85606D}"/>
            </a:ext>
          </a:extLst>
        </cdr:cNvPr>
        <cdr:cNvSpPr txBox="1"/>
      </cdr:nvSpPr>
      <cdr:spPr>
        <a:xfrm xmlns:a="http://schemas.openxmlformats.org/drawingml/2006/main">
          <a:off x="1166848" y="1080455"/>
          <a:ext cx="2250246" cy="3464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Constant Growth DCF - Median</a:t>
          </a:r>
          <a:endParaRPr lang="en-US" sz="1100" b="1"/>
        </a:p>
      </cdr:txBody>
    </cdr:sp>
  </cdr:relSizeAnchor>
  <cdr:relSizeAnchor xmlns:cdr="http://schemas.openxmlformats.org/drawingml/2006/chartDrawing">
    <cdr:from>
      <cdr:x>0.08961</cdr:x>
      <cdr:y>0.29709</cdr:y>
    </cdr:from>
    <cdr:to>
      <cdr:x>0.36693</cdr:x>
      <cdr:y>0.34585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94909A9E-03C3-48C7-9DD3-A6B09AD73882}"/>
            </a:ext>
          </a:extLst>
        </cdr:cNvPr>
        <cdr:cNvSpPr txBox="1"/>
      </cdr:nvSpPr>
      <cdr:spPr>
        <a:xfrm xmlns:a="http://schemas.openxmlformats.org/drawingml/2006/main">
          <a:off x="785813" y="2110581"/>
          <a:ext cx="2432014" cy="3464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Constant Growth DCF - Avg. w/ Excl.</a:t>
          </a:r>
          <a:endParaRPr lang="en-US" sz="1100" b="1"/>
        </a:p>
      </cdr:txBody>
    </cdr:sp>
  </cdr:relSizeAnchor>
  <cdr:relSizeAnchor xmlns:cdr="http://schemas.openxmlformats.org/drawingml/2006/chartDrawing">
    <cdr:from>
      <cdr:x>0.25612</cdr:x>
      <cdr:y>0.55675</cdr:y>
    </cdr:from>
    <cdr:to>
      <cdr:x>0.3625</cdr:x>
      <cdr:y>0.58423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AE7EDD91-9718-463C-9D40-09DA466BA011}"/>
            </a:ext>
          </a:extLst>
        </cdr:cNvPr>
        <cdr:cNvCxnSpPr>
          <a:stCxn xmlns:a="http://schemas.openxmlformats.org/drawingml/2006/main" id="11" idx="2"/>
        </cdr:cNvCxnSpPr>
      </cdr:nvCxnSpPr>
      <cdr:spPr>
        <a:xfrm xmlns:a="http://schemas.openxmlformats.org/drawingml/2006/main">
          <a:off x="2246010" y="3955288"/>
          <a:ext cx="932960" cy="19523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0.16871</cdr:x>
      <cdr:y>0.53004</cdr:y>
    </cdr:from>
    <cdr:to>
      <cdr:x>0.34352</cdr:x>
      <cdr:y>0.55675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32630066-06FD-440A-8727-B99DB5724228}"/>
            </a:ext>
          </a:extLst>
        </cdr:cNvPr>
        <cdr:cNvSpPr txBox="1"/>
      </cdr:nvSpPr>
      <cdr:spPr>
        <a:xfrm xmlns:a="http://schemas.openxmlformats.org/drawingml/2006/main">
          <a:off x="1479550" y="3765550"/>
          <a:ext cx="1532957" cy="18977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 baseline="0"/>
            <a:t>Recommended ROE</a:t>
          </a:r>
          <a:endParaRPr lang="en-US" sz="11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33617</xdr:colOff>
      <xdr:row>3</xdr:row>
      <xdr:rowOff>68356</xdr:rowOff>
    </xdr:from>
    <xdr:to>
      <xdr:col>11</xdr:col>
      <xdr:colOff>691627</xdr:colOff>
      <xdr:row>22</xdr:row>
      <xdr:rowOff>68356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10ECF0-EFAF-49BB-8558-DA9E067FE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570312</xdr:colOff>
      <xdr:row>4</xdr:row>
      <xdr:rowOff>95250</xdr:rowOff>
    </xdr:from>
    <xdr:to>
      <xdr:col>8</xdr:col>
      <xdr:colOff>95250</xdr:colOff>
      <xdr:row>27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799E37-7A31-4260-A9C0-B417BC0E1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420119</xdr:colOff>
      <xdr:row>11</xdr:row>
      <xdr:rowOff>103416</xdr:rowOff>
    </xdr:from>
    <xdr:to>
      <xdr:col>2</xdr:col>
      <xdr:colOff>2057400</xdr:colOff>
      <xdr:row>13</xdr:row>
      <xdr:rowOff>28576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6703012B-4E87-4BCC-8D95-84B173777E7C}"/>
            </a:ext>
          </a:extLst>
        </xdr:cNvPr>
        <xdr:cNvSpPr txBox="1"/>
      </xdr:nvSpPr>
      <xdr:spPr>
        <a:xfrm>
          <a:off x="1963169" y="1884591"/>
          <a:ext cx="1637281" cy="24901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/>
            <a:t>Proxy Group Median  49.80%</a:t>
          </a:r>
        </a:p>
      </xdr:txBody>
    </xdr:sp>
    <xdr:clientData/>
  </xdr:twoCellAnchor>
  <xdr:twoCellAnchor>
    <xdr:from>
      <xdr:col>2</xdr:col>
      <xdr:colOff>1066800</xdr:colOff>
      <xdr:row>13</xdr:row>
      <xdr:rowOff>19050</xdr:rowOff>
    </xdr:from>
    <xdr:to>
      <xdr:col>2</xdr:col>
      <xdr:colOff>1247775</xdr:colOff>
      <xdr:row>15</xdr:row>
      <xdr:rowOff>47625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8EEC3AAC-8EE5-41F9-BB6E-084FC0D5D516}"/>
            </a:ext>
          </a:extLst>
        </xdr:cNvPr>
        <xdr:cNvCxnSpPr/>
      </xdr:nvCxnSpPr>
      <xdr:spPr>
        <a:xfrm flipH="1">
          <a:off x="2609850" y="2124075"/>
          <a:ext cx="180975" cy="3524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ergynas\finplan\Documents%20and%20Settings\jlm8149\Local%20Settings\Temporary%20Internet%20Files\OLK5C\Cost%20of%20Capital%20estimated%2012-31-04%20(1-24-0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General-Offices-GO/INCTAX/PROVIS/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FINANC/AFUDC/AFUDC%202002/AFUDC2002%20Forecast%20All%20Cos%20Act.%20thru%20Ma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General%20Ledger%20Accounting/ADI%20Vouchers/Amanda's%20ADI%20Vouchers/FY2013/January%202013/Uploaded/010-109%20MTM%20Jan-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ergynas\finplan\W\Profiles\kms7245\Local%20Settings\Temporary%20Internet%20Files\OLK8D\Cost%20of%20Capital%20estimated%2012-31-03%20Preliminary%20(1-21-0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"/>
      <sheetName val="Capitalization"/>
      <sheetName val="Pfd Stock"/>
      <sheetName val="WCLTD"/>
      <sheetName val="MTN-C"/>
      <sheetName val="MTN-D"/>
      <sheetName val="92 EIRR"/>
      <sheetName val="93 EIRR"/>
      <sheetName val="Mates A"/>
      <sheetName val="Mates B"/>
      <sheetName val="94 EIRR"/>
      <sheetName val="98 EIRR A&amp;B"/>
      <sheetName val="Sheet1"/>
      <sheetName val="TOPrs"/>
      <sheetName val="Annual Exp 2003"/>
      <sheetName val="Int Rate Hedg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"/>
      <sheetName val="Capitalization"/>
      <sheetName val="Pfd Stock"/>
      <sheetName val="WCLTD"/>
      <sheetName val="MTN-C"/>
      <sheetName val="MTN-D"/>
      <sheetName val="92 EIRR"/>
      <sheetName val="93 EIRR"/>
      <sheetName val="Mates A"/>
      <sheetName val="Mates B"/>
      <sheetName val="94 EIRR"/>
      <sheetName val="98 EIRR A&amp;B"/>
      <sheetName val="TOPrs"/>
      <sheetName val="Int Rate Hedging-1"/>
      <sheetName val="Int Rate Hedging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K57"/>
  <sheetViews>
    <sheetView showGridLines="0" zoomScale="80" zoomScaleNormal="80" zoomScaleSheetLayoutView="85" zoomScalePageLayoutView="85" workbookViewId="0">
      <selection activeCell="A2" sqref="A2"/>
    </sheetView>
  </sheetViews>
  <sheetFormatPr defaultColWidth="9" defaultRowHeight="14.25"/>
  <cols>
    <col min="1" max="1" width="9.140625" style="91" customWidth="1"/>
    <col min="2" max="2" width="28.85546875" style="91" customWidth="1"/>
    <col min="3" max="3" width="15.28515625" style="91" customWidth="1"/>
    <col min="4" max="4" width="15.5703125" style="91" customWidth="1"/>
    <col min="5" max="5" width="17.7109375" style="91" customWidth="1"/>
    <col min="6" max="6" width="9.140625" style="91" customWidth="1"/>
    <col min="7" max="7" width="14.28515625" style="91" customWidth="1"/>
    <col min="8" max="8" width="9" style="91"/>
    <col min="9" max="11" width="10.5703125" style="91" customWidth="1"/>
    <col min="12" max="16384" width="9" style="91"/>
  </cols>
  <sheetData>
    <row r="1" spans="2:11" s="81" customFormat="1">
      <c r="B1" s="80"/>
      <c r="C1" s="80"/>
      <c r="D1" s="80"/>
      <c r="E1" s="80"/>
      <c r="G1" s="160"/>
      <c r="H1" s="160"/>
      <c r="I1" s="160"/>
      <c r="J1" s="160"/>
      <c r="K1" s="160"/>
    </row>
    <row r="2" spans="2:11" s="81" customFormat="1" ht="12.75" customHeight="1">
      <c r="B2" s="486" t="s">
        <v>1053</v>
      </c>
      <c r="C2" s="486"/>
      <c r="D2" s="486"/>
      <c r="E2" s="486"/>
      <c r="G2" s="160"/>
      <c r="H2" s="160"/>
      <c r="I2" s="92"/>
      <c r="J2" s="92"/>
      <c r="K2" s="92"/>
    </row>
    <row r="3" spans="2:11" s="81" customFormat="1" ht="15" thickBot="1">
      <c r="B3" s="80"/>
      <c r="C3" s="80"/>
      <c r="D3" s="80"/>
      <c r="E3" s="80"/>
      <c r="G3" s="160"/>
      <c r="H3" s="160"/>
      <c r="I3" s="161"/>
      <c r="J3" s="93"/>
      <c r="K3" s="162"/>
    </row>
    <row r="4" spans="2:11" s="84" customFormat="1">
      <c r="B4" s="487" t="s">
        <v>1663</v>
      </c>
      <c r="C4" s="488"/>
      <c r="D4" s="488"/>
      <c r="E4" s="489"/>
      <c r="F4" s="83"/>
      <c r="G4" s="92"/>
      <c r="H4" s="92"/>
      <c r="I4" s="161"/>
      <c r="J4" s="93"/>
      <c r="K4" s="162"/>
    </row>
    <row r="5" spans="2:11" s="84" customFormat="1" ht="15">
      <c r="B5" s="146"/>
      <c r="C5" s="85" t="s">
        <v>1292</v>
      </c>
      <c r="D5" s="85" t="s">
        <v>853</v>
      </c>
      <c r="E5" s="147" t="s">
        <v>1293</v>
      </c>
      <c r="G5" s="161"/>
      <c r="H5" s="161"/>
      <c r="I5" s="161"/>
      <c r="J5" s="93"/>
      <c r="K5" s="162"/>
    </row>
    <row r="6" spans="2:11" s="84" customFormat="1">
      <c r="B6" s="148" t="s">
        <v>855</v>
      </c>
      <c r="C6" s="87">
        <f>'AEB-3 Constant DCF'!K23</f>
        <v>8.8304210067923702E-2</v>
      </c>
      <c r="D6" s="87">
        <f>'AEB-3 Constant DCF'!L23</f>
        <v>9.5788022693625685E-2</v>
      </c>
      <c r="E6" s="149">
        <f>'AEB-3 Constant DCF'!M23</f>
        <v>0.10030810323943223</v>
      </c>
      <c r="G6" s="164"/>
      <c r="H6" s="165"/>
      <c r="I6" s="166" t="s">
        <v>871</v>
      </c>
      <c r="J6" s="166" t="s">
        <v>854</v>
      </c>
      <c r="K6" s="162"/>
    </row>
    <row r="7" spans="2:11" s="84" customFormat="1">
      <c r="B7" s="148" t="s">
        <v>856</v>
      </c>
      <c r="C7" s="87">
        <f>'AEB-3 Constant DCF'!K60</f>
        <v>8.777116589424952E-2</v>
      </c>
      <c r="D7" s="87">
        <f>'AEB-3 Constant DCF'!L60</f>
        <v>9.3605073663998617E-2</v>
      </c>
      <c r="E7" s="149">
        <f>'AEB-3 Constant DCF'!M60</f>
        <v>0.10032376068639499</v>
      </c>
      <c r="G7" s="164"/>
      <c r="H7" s="165" t="s">
        <v>1312</v>
      </c>
      <c r="I7" s="167">
        <f>C9</f>
        <v>8.8061477034828625E-2</v>
      </c>
      <c r="J7" s="166">
        <v>5</v>
      </c>
      <c r="K7" s="163"/>
    </row>
    <row r="8" spans="2:11" s="84" customFormat="1" ht="15" thickBot="1">
      <c r="B8" s="150" t="s">
        <v>857</v>
      </c>
      <c r="C8" s="87">
        <f>'AEB-3 Constant DCF'!K97</f>
        <v>8.8109055142312653E-2</v>
      </c>
      <c r="D8" s="87">
        <f>'AEB-3 Constant DCF'!L97</f>
        <v>9.3779204934325122E-2</v>
      </c>
      <c r="E8" s="149">
        <f>'AEB-3 Constant DCF'!M97</f>
        <v>0.10098077462045833</v>
      </c>
      <c r="G8" s="164"/>
      <c r="H8" s="165"/>
      <c r="I8" s="167">
        <f>D9</f>
        <v>9.4390767097316475E-2</v>
      </c>
      <c r="J8" s="166">
        <v>5</v>
      </c>
      <c r="K8" s="163"/>
    </row>
    <row r="9" spans="2:11" s="84" customFormat="1" ht="15" thickBot="1">
      <c r="B9" s="151" t="s">
        <v>858</v>
      </c>
      <c r="C9" s="89">
        <f>AVERAGE(C6:C8)</f>
        <v>8.8061477034828625E-2</v>
      </c>
      <c r="D9" s="89">
        <f>AVERAGE(D6:D8)</f>
        <v>9.4390767097316475E-2</v>
      </c>
      <c r="E9" s="152">
        <f>AVERAGE(E6:E8)</f>
        <v>0.10053754618209519</v>
      </c>
      <c r="G9" s="164"/>
      <c r="H9" s="165"/>
      <c r="I9" s="167">
        <f>E9</f>
        <v>0.10053754618209519</v>
      </c>
      <c r="J9" s="166">
        <v>5</v>
      </c>
      <c r="K9" s="163"/>
    </row>
    <row r="10" spans="2:11" s="84" customFormat="1">
      <c r="B10" s="487" t="s">
        <v>1662</v>
      </c>
      <c r="C10" s="488"/>
      <c r="D10" s="488"/>
      <c r="E10" s="489"/>
      <c r="G10" s="164"/>
      <c r="H10" s="165" t="s">
        <v>1313</v>
      </c>
      <c r="I10" s="167">
        <f>C15</f>
        <v>8.7394293349688901E-2</v>
      </c>
      <c r="J10" s="166">
        <v>4</v>
      </c>
      <c r="K10" s="163"/>
    </row>
    <row r="11" spans="2:11" s="84" customFormat="1" ht="15">
      <c r="B11" s="146"/>
      <c r="C11" s="85" t="s">
        <v>1310</v>
      </c>
      <c r="D11" s="85" t="s">
        <v>718</v>
      </c>
      <c r="E11" s="147" t="s">
        <v>1311</v>
      </c>
      <c r="G11" s="164"/>
      <c r="H11" s="165"/>
      <c r="I11" s="167">
        <f>D15</f>
        <v>9.5208122795572114E-2</v>
      </c>
      <c r="J11" s="166">
        <v>4</v>
      </c>
      <c r="K11" s="163"/>
    </row>
    <row r="12" spans="2:11" s="84" customFormat="1">
      <c r="B12" s="148" t="s">
        <v>855</v>
      </c>
      <c r="C12" s="87">
        <f>'AEB-3 Constant DCF'!O22</f>
        <v>8.6573750067360469E-2</v>
      </c>
      <c r="D12" s="87">
        <f>'AEB-3 Constant DCF'!P22</f>
        <v>9.4876701263903782E-2</v>
      </c>
      <c r="E12" s="149">
        <f>'AEB-3 Constant DCF'!Q22</f>
        <v>0.10032409443266191</v>
      </c>
      <c r="G12" s="164"/>
      <c r="H12" s="165"/>
      <c r="I12" s="167">
        <f>E15</f>
        <v>0.10071790562594081</v>
      </c>
      <c r="J12" s="166">
        <v>4</v>
      </c>
      <c r="K12" s="163"/>
    </row>
    <row r="13" spans="2:11" s="84" customFormat="1">
      <c r="B13" s="148" t="s">
        <v>856</v>
      </c>
      <c r="C13" s="87">
        <f>'AEB-3 Constant DCF'!O59</f>
        <v>8.6677719260344704E-2</v>
      </c>
      <c r="D13" s="87">
        <f>'AEB-3 Constant DCF'!P59</f>
        <v>9.4981781644357235E-2</v>
      </c>
      <c r="E13" s="149">
        <f>'AEB-3 Constant DCF'!Q59</f>
        <v>0.10050221361044219</v>
      </c>
      <c r="G13" s="164"/>
      <c r="H13" s="168" t="s">
        <v>860</v>
      </c>
      <c r="I13" s="169">
        <f>MIN(C18:E20)</f>
        <v>9.6003602208788036E-2</v>
      </c>
      <c r="J13" s="164">
        <v>3</v>
      </c>
      <c r="K13" s="163"/>
    </row>
    <row r="14" spans="2:11" s="84" customFormat="1" ht="15" thickBot="1">
      <c r="B14" s="150" t="s">
        <v>857</v>
      </c>
      <c r="C14" s="87">
        <f>'AEB-3 Constant DCF'!O96</f>
        <v>8.8931410721361501E-2</v>
      </c>
      <c r="D14" s="87">
        <f>'AEB-3 Constant DCF'!P96</f>
        <v>9.5765885478455298E-2</v>
      </c>
      <c r="E14" s="149">
        <f>'AEB-3 Constant DCF'!Q96</f>
        <v>0.10132740883471834</v>
      </c>
      <c r="G14" s="164"/>
      <c r="H14" s="168"/>
      <c r="I14" s="169">
        <f>MAX(C18:E20)</f>
        <v>0.11803790121052148</v>
      </c>
      <c r="J14" s="164">
        <v>3</v>
      </c>
      <c r="K14" s="163"/>
    </row>
    <row r="15" spans="2:11" s="84" customFormat="1" ht="15" thickBot="1">
      <c r="B15" s="151" t="s">
        <v>858</v>
      </c>
      <c r="C15" s="89">
        <f>AVERAGE(C12:C14)</f>
        <v>8.7394293349688901E-2</v>
      </c>
      <c r="D15" s="89">
        <f>AVERAGE(D12:D14)</f>
        <v>9.5208122795572114E-2</v>
      </c>
      <c r="E15" s="152">
        <f>AVERAGE(E12:E14)</f>
        <v>0.10071790562594081</v>
      </c>
      <c r="F15" s="83"/>
      <c r="G15" s="164"/>
      <c r="H15" s="168" t="s">
        <v>1277</v>
      </c>
      <c r="I15" s="169">
        <f>MIN(C23:E25)</f>
        <v>0.10434301450048916</v>
      </c>
      <c r="J15" s="164">
        <v>2</v>
      </c>
      <c r="K15" s="163"/>
    </row>
    <row r="16" spans="2:11" s="84" customFormat="1">
      <c r="B16" s="483" t="s">
        <v>860</v>
      </c>
      <c r="C16" s="484"/>
      <c r="D16" s="484"/>
      <c r="E16" s="485"/>
      <c r="G16" s="164"/>
      <c r="H16" s="170"/>
      <c r="I16" s="169">
        <f>MAX(C23:E25)</f>
        <v>0.12086873875178927</v>
      </c>
      <c r="J16" s="164">
        <v>2</v>
      </c>
      <c r="K16" s="163"/>
    </row>
    <row r="17" spans="2:11" s="84" customFormat="1" ht="57">
      <c r="B17" s="146"/>
      <c r="C17" s="85" t="s">
        <v>1276</v>
      </c>
      <c r="D17" s="85" t="s">
        <v>862</v>
      </c>
      <c r="E17" s="147" t="s">
        <v>863</v>
      </c>
      <c r="G17" s="164"/>
      <c r="H17" s="171" t="s">
        <v>39</v>
      </c>
      <c r="I17" s="169">
        <f>C28</f>
        <v>9.4938320615158223E-2</v>
      </c>
      <c r="J17" s="164">
        <v>1</v>
      </c>
      <c r="K17" s="163"/>
    </row>
    <row r="18" spans="2:11" s="84" customFormat="1">
      <c r="B18" s="175" t="s">
        <v>1273</v>
      </c>
      <c r="C18" s="87">
        <f>'AEB-4 CAPM'!H24</f>
        <v>0.11615030121052146</v>
      </c>
      <c r="D18" s="87">
        <f>'AEB-4 CAPM'!H57</f>
        <v>0.11683790121052147</v>
      </c>
      <c r="E18" s="149">
        <f>'AEB-4 CAPM'!H90</f>
        <v>0.11803790121052148</v>
      </c>
      <c r="G18" s="164"/>
      <c r="H18" s="170"/>
      <c r="I18" s="169">
        <f>E28</f>
        <v>0.10169084413894325</v>
      </c>
      <c r="J18" s="164">
        <v>1</v>
      </c>
      <c r="K18" s="163"/>
    </row>
    <row r="19" spans="2:11" s="84" customFormat="1">
      <c r="B19" s="175" t="s">
        <v>1274</v>
      </c>
      <c r="C19" s="87">
        <f>'AEB-4 CAPM'!H123</f>
        <v>0.10756413137316488</v>
      </c>
      <c r="D19" s="87">
        <f>'AEB-4 CAPM'!H156</f>
        <v>0.10869862204388862</v>
      </c>
      <c r="E19" s="149">
        <f>'AEB-4 CAPM'!H189</f>
        <v>0.11067853595440123</v>
      </c>
      <c r="G19" s="164"/>
      <c r="H19" s="171" t="s">
        <v>1298</v>
      </c>
      <c r="I19" s="169">
        <v>9.9000000000000005E-2</v>
      </c>
      <c r="J19" s="164">
        <v>0</v>
      </c>
      <c r="K19" s="163"/>
    </row>
    <row r="20" spans="2:11" s="84" customFormat="1" ht="15" thickBot="1">
      <c r="B20" s="175" t="s">
        <v>1275</v>
      </c>
      <c r="C20" s="87">
        <f>'AEB-4 CAPM'!H222</f>
        <v>9.6003602208788036E-2</v>
      </c>
      <c r="D20" s="87">
        <f>'AEB-4 CAPM'!H255</f>
        <v>9.7739792208788048E-2</v>
      </c>
      <c r="E20" s="149">
        <f>'AEB-4 CAPM'!H288</f>
        <v>0.10076979220878804</v>
      </c>
      <c r="G20" s="164"/>
      <c r="H20" s="164"/>
      <c r="I20" s="169">
        <v>9.9000000000000005E-2</v>
      </c>
      <c r="J20" s="164">
        <v>7</v>
      </c>
      <c r="K20" s="163"/>
    </row>
    <row r="21" spans="2:11" s="84" customFormat="1">
      <c r="B21" s="483" t="s">
        <v>1277</v>
      </c>
      <c r="C21" s="484"/>
      <c r="D21" s="484"/>
      <c r="E21" s="485"/>
      <c r="G21" s="164"/>
      <c r="H21" s="171" t="s">
        <v>1298</v>
      </c>
      <c r="I21" s="169">
        <v>0.105</v>
      </c>
      <c r="J21" s="164">
        <v>0</v>
      </c>
      <c r="K21" s="163"/>
    </row>
    <row r="22" spans="2:11" s="84" customFormat="1" ht="57">
      <c r="B22" s="146"/>
      <c r="C22" s="85" t="s">
        <v>1276</v>
      </c>
      <c r="D22" s="85" t="s">
        <v>862</v>
      </c>
      <c r="E22" s="147" t="s">
        <v>863</v>
      </c>
      <c r="G22" s="164"/>
      <c r="H22" s="164"/>
      <c r="I22" s="169">
        <v>0.105</v>
      </c>
      <c r="J22" s="164">
        <v>7</v>
      </c>
      <c r="K22" s="163"/>
    </row>
    <row r="23" spans="2:11" s="84" customFormat="1">
      <c r="B23" s="175" t="s">
        <v>1273</v>
      </c>
      <c r="C23" s="176">
        <f>'AEB-4 CAPM'!I24</f>
        <v>0.11945303875178928</v>
      </c>
      <c r="D23" s="176">
        <f>'AEB-4 CAPM'!I57</f>
        <v>0.11996873875178925</v>
      </c>
      <c r="E23" s="177">
        <f>'AEB-4 CAPM'!I90</f>
        <v>0.12086873875178927</v>
      </c>
      <c r="F23" s="171"/>
      <c r="G23" s="164"/>
      <c r="H23" s="171" t="s">
        <v>1320</v>
      </c>
      <c r="I23" s="169">
        <v>0.1</v>
      </c>
      <c r="J23" s="164">
        <v>0</v>
      </c>
      <c r="K23" s="94"/>
    </row>
    <row r="24" spans="2:11" s="84" customFormat="1">
      <c r="B24" s="175" t="s">
        <v>1274</v>
      </c>
      <c r="C24" s="176">
        <f>'AEB-4 CAPM'!I123</f>
        <v>0.1130134113737718</v>
      </c>
      <c r="D24" s="176">
        <f>'AEB-4 CAPM'!I156</f>
        <v>0.11386427937681461</v>
      </c>
      <c r="E24" s="177">
        <f>'AEB-4 CAPM'!I189</f>
        <v>0.11534921480969905</v>
      </c>
      <c r="F24" s="164"/>
      <c r="G24" s="164"/>
      <c r="H24" s="164"/>
      <c r="I24" s="169">
        <f>I23</f>
        <v>0.1</v>
      </c>
      <c r="J24" s="164">
        <v>7</v>
      </c>
      <c r="K24" s="94"/>
    </row>
    <row r="25" spans="2:11" s="84" customFormat="1" ht="15" thickBot="1">
      <c r="B25" s="175" t="s">
        <v>1275</v>
      </c>
      <c r="C25" s="176">
        <f>'AEB-4 CAPM'!I222</f>
        <v>0.10434301450048916</v>
      </c>
      <c r="D25" s="176">
        <f>'AEB-4 CAPM'!I255</f>
        <v>0.10564515700048918</v>
      </c>
      <c r="E25" s="177">
        <f>'AEB-4 CAPM'!I288</f>
        <v>0.10791765700048916</v>
      </c>
      <c r="F25" s="164"/>
      <c r="G25" s="164"/>
      <c r="H25" s="164"/>
      <c r="I25" s="164"/>
      <c r="J25" s="164"/>
      <c r="K25" s="94"/>
    </row>
    <row r="26" spans="2:11" s="84" customFormat="1">
      <c r="B26" s="483" t="s">
        <v>861</v>
      </c>
      <c r="C26" s="484"/>
      <c r="D26" s="484"/>
      <c r="E26" s="485"/>
      <c r="G26" s="86"/>
      <c r="I26" s="90"/>
      <c r="J26" s="83"/>
      <c r="K26" s="94"/>
    </row>
    <row r="27" spans="2:11" s="84" customFormat="1" ht="57">
      <c r="B27" s="153"/>
      <c r="C27" s="85" t="s">
        <v>1276</v>
      </c>
      <c r="D27" s="85" t="s">
        <v>862</v>
      </c>
      <c r="E27" s="154" t="s">
        <v>863</v>
      </c>
      <c r="G27" s="86"/>
      <c r="H27" s="82"/>
      <c r="J27" s="83"/>
      <c r="K27" s="94"/>
    </row>
    <row r="28" spans="2:11" s="84" customFormat="1">
      <c r="B28" s="184" t="s">
        <v>864</v>
      </c>
      <c r="C28" s="176">
        <f>'AEB-7 Risk Premium'!L50</f>
        <v>9.4938320615158223E-2</v>
      </c>
      <c r="D28" s="176">
        <f>'AEB-7 Risk Premium'!L51</f>
        <v>9.7398076482372975E-2</v>
      </c>
      <c r="E28" s="185">
        <f>'AEB-7 Risk Premium'!L52</f>
        <v>0.10169084413894325</v>
      </c>
      <c r="G28" s="86"/>
      <c r="H28" s="82"/>
      <c r="J28" s="83"/>
      <c r="K28" s="94"/>
    </row>
    <row r="29" spans="2:11" s="84" customFormat="1" ht="15" thickBot="1">
      <c r="B29" s="150" t="s">
        <v>859</v>
      </c>
      <c r="C29" s="186"/>
      <c r="D29" s="187">
        <f>AVERAGE(C28:E28)</f>
        <v>9.8009080412158153E-2</v>
      </c>
      <c r="E29" s="188"/>
      <c r="G29" s="86"/>
      <c r="H29" s="86"/>
      <c r="K29" s="94"/>
    </row>
    <row r="30" spans="2:11" s="84" customFormat="1">
      <c r="B30" s="81"/>
      <c r="C30" s="81"/>
      <c r="D30" s="81"/>
      <c r="E30" s="81"/>
      <c r="G30" s="86"/>
      <c r="K30" s="94"/>
    </row>
    <row r="31" spans="2:11" s="84" customFormat="1">
      <c r="B31" s="81"/>
      <c r="C31" s="158"/>
      <c r="D31" s="158"/>
      <c r="E31" s="158"/>
      <c r="G31" s="86"/>
    </row>
    <row r="32" spans="2:11" s="84" customFormat="1" ht="15">
      <c r="B32" s="386" t="s">
        <v>22</v>
      </c>
      <c r="C32" s="80"/>
      <c r="D32" s="80"/>
      <c r="E32" s="80"/>
      <c r="G32" s="86"/>
    </row>
    <row r="33" spans="2:11" s="84" customFormat="1" ht="14.25" customHeight="1">
      <c r="B33" s="482" t="s">
        <v>1664</v>
      </c>
      <c r="C33" s="482"/>
      <c r="D33" s="482"/>
      <c r="E33" s="482"/>
      <c r="G33" s="86"/>
    </row>
    <row r="34" spans="2:11" s="84" customFormat="1" ht="15.75" customHeight="1">
      <c r="B34" s="482"/>
      <c r="C34" s="482"/>
      <c r="D34" s="482"/>
      <c r="E34" s="482"/>
      <c r="F34" s="83"/>
      <c r="G34" s="86"/>
    </row>
    <row r="35" spans="2:11" s="84" customFormat="1" ht="14.25" customHeight="1">
      <c r="B35" s="482"/>
      <c r="C35" s="482"/>
      <c r="D35" s="482"/>
      <c r="E35" s="482"/>
    </row>
    <row r="36" spans="2:11" s="84" customFormat="1" ht="14.25" customHeight="1">
      <c r="B36" s="482"/>
      <c r="C36" s="482"/>
      <c r="D36" s="482"/>
      <c r="E36" s="482"/>
    </row>
    <row r="37" spans="2:11" s="84" customFormat="1">
      <c r="B37" s="482"/>
      <c r="C37" s="482"/>
      <c r="D37" s="482"/>
      <c r="E37" s="482"/>
      <c r="H37" s="88"/>
    </row>
    <row r="38" spans="2:11" s="84" customFormat="1">
      <c r="B38" s="69"/>
      <c r="C38" s="69"/>
      <c r="D38" s="69"/>
      <c r="E38" s="69"/>
    </row>
    <row r="39" spans="2:11" s="84" customFormat="1">
      <c r="B39" s="69"/>
      <c r="C39" s="69"/>
      <c r="D39" s="69"/>
      <c r="E39" s="69"/>
    </row>
    <row r="40" spans="2:11" s="84" customFormat="1" ht="19.5" customHeight="1">
      <c r="B40" s="70"/>
      <c r="C40" s="157"/>
      <c r="D40" s="70"/>
      <c r="E40" s="70"/>
      <c r="G40" s="91"/>
      <c r="H40" s="81"/>
    </row>
    <row r="41" spans="2:11" s="84" customFormat="1" ht="19.5" customHeight="1">
      <c r="B41" s="70"/>
      <c r="C41" s="70"/>
      <c r="D41" s="70"/>
      <c r="E41" s="70"/>
      <c r="F41" s="83"/>
      <c r="G41" s="91"/>
      <c r="H41" s="81"/>
    </row>
    <row r="42" spans="2:11" s="84" customFormat="1">
      <c r="B42" s="70"/>
      <c r="C42" s="70"/>
      <c r="D42" s="70"/>
      <c r="E42" s="70"/>
      <c r="G42" s="91"/>
      <c r="H42" s="91"/>
      <c r="J42" s="91"/>
    </row>
    <row r="43" spans="2:11" s="84" customFormat="1">
      <c r="B43" s="71"/>
      <c r="C43" s="71"/>
      <c r="D43" s="71"/>
      <c r="E43" s="71"/>
      <c r="F43" s="92"/>
      <c r="G43" s="91"/>
      <c r="H43" s="91"/>
      <c r="J43" s="91"/>
    </row>
    <row r="44" spans="2:11" s="84" customFormat="1">
      <c r="B44" s="71"/>
      <c r="C44" s="71"/>
      <c r="D44" s="71"/>
      <c r="E44" s="71"/>
      <c r="F44" s="93"/>
      <c r="G44" s="91"/>
      <c r="H44" s="91"/>
      <c r="J44" s="91"/>
      <c r="K44" s="91"/>
    </row>
    <row r="45" spans="2:11" s="84" customFormat="1">
      <c r="B45" s="91"/>
      <c r="C45" s="91"/>
      <c r="D45" s="91"/>
      <c r="E45" s="91"/>
      <c r="F45" s="92"/>
      <c r="G45" s="91"/>
      <c r="H45" s="91"/>
      <c r="J45" s="91"/>
      <c r="K45" s="91"/>
    </row>
    <row r="46" spans="2:11" s="84" customFormat="1">
      <c r="B46" s="91"/>
      <c r="C46" s="91"/>
      <c r="D46" s="91"/>
      <c r="E46" s="91"/>
      <c r="F46" s="92"/>
      <c r="G46" s="91"/>
      <c r="H46" s="91"/>
      <c r="J46" s="91"/>
      <c r="K46" s="91"/>
    </row>
    <row r="47" spans="2:11" s="84" customFormat="1">
      <c r="B47" s="91"/>
      <c r="C47" s="91"/>
      <c r="D47" s="91"/>
      <c r="E47" s="91"/>
      <c r="G47" s="91"/>
      <c r="H47" s="91"/>
      <c r="I47" s="81"/>
      <c r="J47" s="91"/>
      <c r="K47" s="91"/>
    </row>
    <row r="48" spans="2:11" s="84" customFormat="1">
      <c r="B48" s="91"/>
      <c r="C48" s="91"/>
      <c r="D48" s="91"/>
      <c r="E48" s="91"/>
      <c r="F48" s="81"/>
      <c r="G48" s="91"/>
      <c r="H48" s="91"/>
      <c r="I48" s="81"/>
      <c r="J48" s="91"/>
      <c r="K48" s="91"/>
    </row>
    <row r="49" spans="1:11" s="84" customFormat="1" ht="19.5" customHeight="1">
      <c r="B49" s="91"/>
      <c r="C49" s="91"/>
      <c r="D49" s="91"/>
      <c r="E49" s="91"/>
      <c r="F49" s="81"/>
      <c r="G49" s="91"/>
      <c r="H49" s="91"/>
      <c r="I49" s="91"/>
      <c r="J49" s="91"/>
      <c r="K49" s="91"/>
    </row>
    <row r="50" spans="1:11" s="84" customFormat="1" ht="19.5" customHeight="1">
      <c r="B50" s="91"/>
      <c r="C50" s="91"/>
      <c r="D50" s="91"/>
      <c r="E50" s="91"/>
      <c r="F50" s="91"/>
      <c r="G50" s="91"/>
      <c r="H50" s="91"/>
      <c r="I50" s="91"/>
      <c r="J50" s="91"/>
      <c r="K50" s="91"/>
    </row>
    <row r="51" spans="1:11" s="81" customFormat="1" ht="19.5" customHeight="1">
      <c r="A51" s="84"/>
      <c r="B51" s="91"/>
      <c r="C51" s="91"/>
      <c r="D51" s="91"/>
      <c r="E51" s="91"/>
      <c r="F51" s="91"/>
      <c r="G51" s="91"/>
      <c r="H51" s="91"/>
      <c r="I51" s="91"/>
      <c r="J51" s="91"/>
      <c r="K51" s="91"/>
    </row>
    <row r="52" spans="1:11" s="81" customFormat="1" ht="12.75" customHeight="1">
      <c r="B52" s="91"/>
      <c r="C52" s="91"/>
      <c r="D52" s="91"/>
      <c r="E52" s="91"/>
      <c r="F52" s="91"/>
      <c r="G52" s="91"/>
      <c r="H52" s="91"/>
      <c r="I52" s="91"/>
      <c r="J52" s="91"/>
      <c r="K52" s="91"/>
    </row>
    <row r="53" spans="1:11" ht="12.75" customHeight="1">
      <c r="A53" s="81"/>
    </row>
    <row r="55" spans="1:11" ht="12.75" customHeight="1"/>
    <row r="57" spans="1:11" ht="12.75" customHeight="1"/>
  </sheetData>
  <mergeCells count="7">
    <mergeCell ref="B33:E37"/>
    <mergeCell ref="B26:E26"/>
    <mergeCell ref="B2:E2"/>
    <mergeCell ref="B21:E21"/>
    <mergeCell ref="B4:E4"/>
    <mergeCell ref="B16:E16"/>
    <mergeCell ref="B10:E10"/>
  </mergeCells>
  <printOptions horizontalCentered="1"/>
  <pageMargins left="0.7" right="0.7" top="1.25" bottom="0.75" header="0.3" footer="0.3"/>
  <pageSetup scale="96" orientation="portrait" useFirstPageNumber="1" r:id="rId1"/>
  <headerFooter>
    <oddHeader>&amp;LDRAFT- PRIVILEGED AND CONFIDENTIAL
PREPARED AT THE REQUEST OF COUNSEL
&amp;RSchedule AEB-1
Page &amp;P of 1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AE162"/>
  <sheetViews>
    <sheetView zoomScale="85" zoomScaleNormal="85" zoomScaleSheetLayoutView="100" zoomScalePageLayoutView="90" workbookViewId="0">
      <pane xSplit="4" ySplit="7" topLeftCell="N50" activePane="bottomRight" state="frozen"/>
      <selection pane="topRight" activeCell="D1" sqref="D1"/>
      <selection pane="bottomLeft" activeCell="A8" sqref="A8"/>
      <selection pane="bottomRight" activeCell="W95" sqref="W95"/>
    </sheetView>
  </sheetViews>
  <sheetFormatPr defaultColWidth="9.140625" defaultRowHeight="12.75"/>
  <cols>
    <col min="1" max="1" width="32.140625" style="272" customWidth="1"/>
    <col min="2" max="2" width="44.5703125" style="272" customWidth="1"/>
    <col min="3" max="3" width="14.42578125" style="272" bestFit="1" customWidth="1"/>
    <col min="4" max="5" width="14.85546875" style="272" bestFit="1" customWidth="1"/>
    <col min="6" max="6" width="9.42578125" style="272" customWidth="1"/>
    <col min="7" max="7" width="10" style="272" customWidth="1"/>
    <col min="8" max="8" width="10.28515625" style="272" customWidth="1"/>
    <col min="9" max="13" width="10.140625" style="272" customWidth="1"/>
    <col min="14" max="14" width="11.5703125" style="272" customWidth="1"/>
    <col min="15" max="15" width="11.42578125" style="272" customWidth="1"/>
    <col min="16" max="16" width="8.28515625" style="272" customWidth="1"/>
    <col min="17" max="17" width="14.42578125" style="272" customWidth="1"/>
    <col min="18" max="18" width="10.42578125" style="272" customWidth="1"/>
    <col min="19" max="19" width="10.140625" style="272" customWidth="1"/>
    <col min="20" max="20" width="9.85546875" style="273" customWidth="1"/>
    <col min="21" max="21" width="11" style="272" customWidth="1"/>
    <col min="22" max="23" width="16.5703125" style="272" bestFit="1" customWidth="1"/>
    <col min="24" max="16384" width="9.140625" style="272"/>
  </cols>
  <sheetData>
    <row r="2" spans="1:31">
      <c r="A2" s="512" t="s">
        <v>1729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</row>
    <row r="3" spans="1:31">
      <c r="A3" s="512" t="s">
        <v>1370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2"/>
      <c r="T3" s="512"/>
      <c r="U3" s="512"/>
      <c r="V3" s="512"/>
      <c r="W3" s="512"/>
    </row>
    <row r="5" spans="1:31" ht="13.5" thickBot="1">
      <c r="E5" s="274" t="s">
        <v>0</v>
      </c>
      <c r="F5" s="514" t="s">
        <v>1</v>
      </c>
      <c r="G5" s="511"/>
      <c r="H5" s="514" t="s">
        <v>2</v>
      </c>
      <c r="I5" s="511"/>
      <c r="J5" s="514" t="s">
        <v>3</v>
      </c>
      <c r="K5" s="511"/>
      <c r="L5" s="511" t="s">
        <v>4</v>
      </c>
      <c r="M5" s="511"/>
      <c r="N5" s="511" t="s">
        <v>5</v>
      </c>
      <c r="O5" s="511"/>
      <c r="P5" s="518" t="s">
        <v>6</v>
      </c>
      <c r="Q5" s="507"/>
      <c r="R5" s="507" t="s">
        <v>7</v>
      </c>
      <c r="S5" s="507"/>
      <c r="T5" s="507" t="s">
        <v>8</v>
      </c>
      <c r="U5" s="507"/>
      <c r="V5" s="511" t="s">
        <v>9</v>
      </c>
      <c r="W5" s="511"/>
    </row>
    <row r="6" spans="1:31" ht="13.15" customHeight="1">
      <c r="A6" s="505" t="s">
        <v>1344</v>
      </c>
      <c r="B6" s="505" t="s">
        <v>1436</v>
      </c>
      <c r="C6" s="505" t="s">
        <v>1435</v>
      </c>
      <c r="D6" s="505" t="s">
        <v>1434</v>
      </c>
      <c r="E6" s="505" t="s">
        <v>1371</v>
      </c>
      <c r="F6" s="505" t="s">
        <v>1372</v>
      </c>
      <c r="G6" s="505"/>
      <c r="H6" s="513" t="s">
        <v>1373</v>
      </c>
      <c r="I6" s="513"/>
      <c r="J6" s="513"/>
      <c r="K6" s="513"/>
      <c r="L6" s="513"/>
      <c r="M6" s="513"/>
      <c r="N6" s="513"/>
      <c r="O6" s="513"/>
      <c r="P6" s="516" t="s">
        <v>1420</v>
      </c>
      <c r="Q6" s="516"/>
      <c r="R6" s="516"/>
      <c r="S6" s="516"/>
      <c r="T6" s="516"/>
      <c r="U6" s="516"/>
      <c r="V6" s="509" t="s">
        <v>1431</v>
      </c>
      <c r="W6" s="509"/>
    </row>
    <row r="7" spans="1:31" ht="29.25" customHeight="1">
      <c r="A7" s="506"/>
      <c r="B7" s="506"/>
      <c r="C7" s="506"/>
      <c r="D7" s="506"/>
      <c r="E7" s="506"/>
      <c r="F7" s="506"/>
      <c r="G7" s="506"/>
      <c r="H7" s="515" t="s">
        <v>1375</v>
      </c>
      <c r="I7" s="515"/>
      <c r="J7" s="515" t="s">
        <v>1376</v>
      </c>
      <c r="K7" s="515"/>
      <c r="L7" s="515" t="s">
        <v>1377</v>
      </c>
      <c r="M7" s="515"/>
      <c r="N7" s="515" t="s">
        <v>1373</v>
      </c>
      <c r="O7" s="515"/>
      <c r="P7" s="515" t="s">
        <v>1374</v>
      </c>
      <c r="Q7" s="515"/>
      <c r="R7" s="510" t="s">
        <v>1430</v>
      </c>
      <c r="S7" s="510"/>
      <c r="T7" s="510" t="s">
        <v>1420</v>
      </c>
      <c r="U7" s="510"/>
      <c r="V7" s="510"/>
      <c r="W7" s="510"/>
    </row>
    <row r="8" spans="1:31" ht="12.75" customHeight="1">
      <c r="A8" s="5" t="s">
        <v>1022</v>
      </c>
      <c r="B8" s="5" t="s">
        <v>1437</v>
      </c>
      <c r="C8" s="276" t="s">
        <v>1378</v>
      </c>
      <c r="D8" s="110" t="s">
        <v>1379</v>
      </c>
      <c r="E8" s="277" t="s">
        <v>1380</v>
      </c>
      <c r="F8" s="277"/>
      <c r="G8" s="277" t="s">
        <v>1054</v>
      </c>
      <c r="H8" s="278"/>
      <c r="I8" s="278" t="s">
        <v>869</v>
      </c>
      <c r="J8" s="278"/>
      <c r="K8" s="278" t="s">
        <v>869</v>
      </c>
      <c r="L8" s="278"/>
      <c r="M8" s="278" t="s">
        <v>869</v>
      </c>
      <c r="N8" s="278"/>
      <c r="O8" s="278" t="str">
        <f>IF(AND(I8="No",K8="No",M8="No"),"No","Yes")</f>
        <v>No</v>
      </c>
      <c r="P8" s="278"/>
      <c r="Q8" s="278" t="s">
        <v>867</v>
      </c>
      <c r="S8" s="278" t="s">
        <v>867</v>
      </c>
      <c r="U8" s="252" t="str">
        <f>IF(AND(Q8="No",S8="No"),"No","Yes")</f>
        <v>Yes</v>
      </c>
      <c r="W8" s="277" t="s">
        <v>867</v>
      </c>
    </row>
    <row r="9" spans="1:31">
      <c r="A9" s="5" t="s">
        <v>1024</v>
      </c>
      <c r="B9" s="5" t="s">
        <v>1438</v>
      </c>
      <c r="C9" s="276" t="s">
        <v>1381</v>
      </c>
      <c r="D9" s="110" t="s">
        <v>1379</v>
      </c>
      <c r="E9" s="277" t="s">
        <v>1382</v>
      </c>
      <c r="F9" s="277"/>
      <c r="G9" s="277" t="s">
        <v>1054</v>
      </c>
      <c r="H9" s="278"/>
      <c r="I9" s="278" t="s">
        <v>869</v>
      </c>
      <c r="J9" s="278"/>
      <c r="K9" s="278" t="s">
        <v>869</v>
      </c>
      <c r="L9" s="278"/>
      <c r="M9" s="278" t="s">
        <v>869</v>
      </c>
      <c r="N9" s="278"/>
      <c r="O9" s="278" t="str">
        <f t="shared" ref="O9:O71" si="0">IF(AND(I9="No",K9="No",M9="No"),"No","Yes")</f>
        <v>No</v>
      </c>
      <c r="P9" s="278"/>
      <c r="Q9" s="278" t="s">
        <v>869</v>
      </c>
      <c r="S9" s="278" t="s">
        <v>869</v>
      </c>
      <c r="U9" s="252" t="str">
        <f t="shared" ref="U9:U71" si="1">IF(AND(Q9="No",S9="No"),"No","Yes")</f>
        <v>No</v>
      </c>
      <c r="W9" s="277" t="s">
        <v>867</v>
      </c>
    </row>
    <row r="10" spans="1:31">
      <c r="A10" s="5"/>
      <c r="B10" s="5" t="s">
        <v>1438</v>
      </c>
      <c r="C10" s="276" t="s">
        <v>1381</v>
      </c>
      <c r="D10" s="110" t="s">
        <v>1383</v>
      </c>
      <c r="E10" s="277" t="s">
        <v>1382</v>
      </c>
      <c r="F10" s="277"/>
      <c r="G10" s="277" t="s">
        <v>1054</v>
      </c>
      <c r="H10" s="278"/>
      <c r="I10" s="278" t="s">
        <v>869</v>
      </c>
      <c r="J10" s="278"/>
      <c r="K10" s="278" t="s">
        <v>869</v>
      </c>
      <c r="L10" s="278"/>
      <c r="M10" s="278" t="s">
        <v>869</v>
      </c>
      <c r="N10" s="278"/>
      <c r="O10" s="278" t="str">
        <f t="shared" si="0"/>
        <v>No</v>
      </c>
      <c r="P10" s="278"/>
      <c r="Q10" s="278" t="s">
        <v>869</v>
      </c>
      <c r="S10" s="278" t="s">
        <v>869</v>
      </c>
      <c r="U10" s="252" t="str">
        <f t="shared" si="1"/>
        <v>No</v>
      </c>
      <c r="W10" s="277" t="s">
        <v>867</v>
      </c>
    </row>
    <row r="11" spans="1:31">
      <c r="A11" s="5"/>
      <c r="B11" s="5" t="s">
        <v>1439</v>
      </c>
      <c r="C11" s="276" t="s">
        <v>1384</v>
      </c>
      <c r="D11" s="110" t="s">
        <v>1379</v>
      </c>
      <c r="E11" s="277" t="s">
        <v>1380</v>
      </c>
      <c r="F11" s="277"/>
      <c r="G11" s="277" t="s">
        <v>1054</v>
      </c>
      <c r="H11" s="278"/>
      <c r="I11" s="278" t="s">
        <v>869</v>
      </c>
      <c r="J11" s="278"/>
      <c r="K11" s="278" t="s">
        <v>869</v>
      </c>
      <c r="L11" s="278"/>
      <c r="M11" s="278" t="s">
        <v>869</v>
      </c>
      <c r="N11" s="278"/>
      <c r="O11" s="278" t="str">
        <f t="shared" si="0"/>
        <v>No</v>
      </c>
      <c r="P11" s="278"/>
      <c r="Q11" s="278" t="s">
        <v>869</v>
      </c>
      <c r="S11" s="278" t="s">
        <v>867</v>
      </c>
      <c r="U11" s="252" t="str">
        <f t="shared" si="1"/>
        <v>Yes</v>
      </c>
      <c r="W11" s="277" t="s">
        <v>867</v>
      </c>
      <c r="AE11"/>
    </row>
    <row r="12" spans="1:31">
      <c r="B12" s="272" t="s">
        <v>1439</v>
      </c>
      <c r="C12" s="276" t="s">
        <v>1384</v>
      </c>
      <c r="D12" s="110" t="s">
        <v>1383</v>
      </c>
      <c r="E12" s="277" t="s">
        <v>1380</v>
      </c>
      <c r="F12" s="277"/>
      <c r="G12" s="277" t="s">
        <v>1054</v>
      </c>
      <c r="H12" s="278"/>
      <c r="I12" s="278" t="s">
        <v>869</v>
      </c>
      <c r="J12" s="278"/>
      <c r="K12" s="278" t="s">
        <v>869</v>
      </c>
      <c r="L12" s="278"/>
      <c r="M12" s="278" t="s">
        <v>869</v>
      </c>
      <c r="N12" s="278"/>
      <c r="O12" s="278" t="str">
        <f t="shared" si="0"/>
        <v>No</v>
      </c>
      <c r="P12" s="278"/>
      <c r="Q12" s="278" t="s">
        <v>869</v>
      </c>
      <c r="S12" s="278" t="s">
        <v>867</v>
      </c>
      <c r="U12" s="252" t="str">
        <f t="shared" si="1"/>
        <v>Yes</v>
      </c>
      <c r="W12" s="277" t="s">
        <v>867</v>
      </c>
      <c r="AE12"/>
    </row>
    <row r="13" spans="1:31">
      <c r="A13" s="23" t="s">
        <v>1025</v>
      </c>
      <c r="B13" s="23" t="s">
        <v>1440</v>
      </c>
      <c r="C13" s="276" t="s">
        <v>1385</v>
      </c>
      <c r="D13" s="110" t="s">
        <v>1379</v>
      </c>
      <c r="E13" s="274" t="s">
        <v>1382</v>
      </c>
      <c r="F13" s="274"/>
      <c r="G13" s="274" t="s">
        <v>1386</v>
      </c>
      <c r="H13" s="278"/>
      <c r="I13" s="278" t="s">
        <v>869</v>
      </c>
      <c r="J13" s="278"/>
      <c r="K13" s="278" t="s">
        <v>867</v>
      </c>
      <c r="L13" s="278"/>
      <c r="M13" s="278" t="s">
        <v>869</v>
      </c>
      <c r="N13" s="278"/>
      <c r="O13" s="278" t="str">
        <f t="shared" si="0"/>
        <v>Yes</v>
      </c>
      <c r="P13" s="278"/>
      <c r="Q13" s="278" t="s">
        <v>869</v>
      </c>
      <c r="S13" s="278" t="s">
        <v>867</v>
      </c>
      <c r="T13" s="110"/>
      <c r="U13" s="252" t="str">
        <f t="shared" si="1"/>
        <v>Yes</v>
      </c>
      <c r="W13" s="277" t="s">
        <v>1442</v>
      </c>
      <c r="AE13"/>
    </row>
    <row r="14" spans="1:31">
      <c r="B14" s="272" t="s">
        <v>1440</v>
      </c>
      <c r="C14" s="276" t="s">
        <v>1385</v>
      </c>
      <c r="D14" s="110" t="s">
        <v>1383</v>
      </c>
      <c r="E14" s="274" t="s">
        <v>1380</v>
      </c>
      <c r="F14" s="274"/>
      <c r="G14" s="274" t="s">
        <v>1054</v>
      </c>
      <c r="H14" s="278"/>
      <c r="I14" s="278" t="s">
        <v>1387</v>
      </c>
      <c r="J14" s="278"/>
      <c r="K14" s="278" t="s">
        <v>869</v>
      </c>
      <c r="L14" s="278"/>
      <c r="M14" s="278" t="s">
        <v>869</v>
      </c>
      <c r="N14" s="278"/>
      <c r="O14" s="278" t="str">
        <f t="shared" si="0"/>
        <v>Yes</v>
      </c>
      <c r="P14" s="278"/>
      <c r="Q14" s="278" t="s">
        <v>867</v>
      </c>
      <c r="S14" s="278" t="s">
        <v>867</v>
      </c>
      <c r="T14" s="279"/>
      <c r="U14" s="252" t="str">
        <f t="shared" si="1"/>
        <v>Yes</v>
      </c>
      <c r="W14" s="277" t="s">
        <v>867</v>
      </c>
      <c r="AE14"/>
    </row>
    <row r="15" spans="1:31">
      <c r="B15" s="272" t="s">
        <v>1441</v>
      </c>
      <c r="C15" s="276" t="s">
        <v>1388</v>
      </c>
      <c r="D15" s="110" t="s">
        <v>1379</v>
      </c>
      <c r="E15" s="274" t="s">
        <v>1382</v>
      </c>
      <c r="F15" s="274"/>
      <c r="G15" s="274" t="s">
        <v>1386</v>
      </c>
      <c r="H15" s="278"/>
      <c r="I15" s="278" t="s">
        <v>1387</v>
      </c>
      <c r="J15" s="278"/>
      <c r="K15" s="278" t="s">
        <v>869</v>
      </c>
      <c r="L15" s="278"/>
      <c r="M15" s="278" t="s">
        <v>869</v>
      </c>
      <c r="N15" s="278"/>
      <c r="O15" s="278" t="str">
        <f t="shared" si="0"/>
        <v>Yes</v>
      </c>
      <c r="P15" s="278"/>
      <c r="Q15" s="278" t="s">
        <v>867</v>
      </c>
      <c r="S15" s="278" t="s">
        <v>869</v>
      </c>
      <c r="U15" s="252" t="str">
        <f t="shared" si="1"/>
        <v>Yes</v>
      </c>
      <c r="W15" s="277" t="s">
        <v>1443</v>
      </c>
      <c r="AE15"/>
    </row>
    <row r="16" spans="1:31">
      <c r="B16" s="272" t="s">
        <v>1441</v>
      </c>
      <c r="C16" s="276" t="s">
        <v>1388</v>
      </c>
      <c r="D16" s="110" t="s">
        <v>1383</v>
      </c>
      <c r="E16" s="274" t="s">
        <v>1382</v>
      </c>
      <c r="F16" s="274"/>
      <c r="G16" s="274" t="s">
        <v>1386</v>
      </c>
      <c r="H16" s="278"/>
      <c r="I16" s="278" t="s">
        <v>1387</v>
      </c>
      <c r="J16" s="278"/>
      <c r="K16" s="278" t="s">
        <v>869</v>
      </c>
      <c r="L16" s="278"/>
      <c r="M16" s="278" t="s">
        <v>869</v>
      </c>
      <c r="N16" s="278"/>
      <c r="O16" s="278" t="str">
        <f t="shared" si="0"/>
        <v>Yes</v>
      </c>
      <c r="P16" s="278"/>
      <c r="Q16" s="278" t="s">
        <v>867</v>
      </c>
      <c r="S16" s="278" t="s">
        <v>869</v>
      </c>
      <c r="T16" s="279"/>
      <c r="U16" s="252" t="str">
        <f t="shared" si="1"/>
        <v>Yes</v>
      </c>
      <c r="W16" s="277" t="s">
        <v>867</v>
      </c>
      <c r="AE16"/>
    </row>
    <row r="17" spans="1:31">
      <c r="A17" s="312" t="s">
        <v>1026</v>
      </c>
      <c r="B17" s="272" t="s">
        <v>1444</v>
      </c>
      <c r="C17" s="276" t="s">
        <v>1389</v>
      </c>
      <c r="D17" s="110" t="s">
        <v>1379</v>
      </c>
      <c r="E17" s="274" t="s">
        <v>1382</v>
      </c>
      <c r="F17" s="274"/>
      <c r="G17" s="274" t="s">
        <v>1386</v>
      </c>
      <c r="H17" s="278"/>
      <c r="I17" s="278" t="s">
        <v>1387</v>
      </c>
      <c r="J17" s="278"/>
      <c r="K17" s="278" t="s">
        <v>867</v>
      </c>
      <c r="L17" s="278"/>
      <c r="M17" s="278" t="s">
        <v>869</v>
      </c>
      <c r="N17" s="278"/>
      <c r="O17" s="278" t="str">
        <f t="shared" si="0"/>
        <v>Yes</v>
      </c>
      <c r="P17" s="278"/>
      <c r="Q17" s="278" t="s">
        <v>867</v>
      </c>
      <c r="S17" s="278" t="s">
        <v>867</v>
      </c>
      <c r="T17" s="280"/>
      <c r="U17" s="252" t="str">
        <f t="shared" si="1"/>
        <v>Yes</v>
      </c>
      <c r="W17" s="277" t="s">
        <v>867</v>
      </c>
      <c r="AE17"/>
    </row>
    <row r="18" spans="1:31">
      <c r="B18" s="272" t="s">
        <v>1445</v>
      </c>
      <c r="C18" s="276" t="s">
        <v>1390</v>
      </c>
      <c r="D18" s="110" t="s">
        <v>1379</v>
      </c>
      <c r="E18" s="274" t="s">
        <v>1380</v>
      </c>
      <c r="F18" s="274"/>
      <c r="G18" s="274" t="s">
        <v>1386</v>
      </c>
      <c r="H18" s="278"/>
      <c r="I18" s="278" t="s">
        <v>1387</v>
      </c>
      <c r="J18" s="278"/>
      <c r="K18" s="278" t="s">
        <v>869</v>
      </c>
      <c r="L18" s="278"/>
      <c r="M18" s="278" t="s">
        <v>869</v>
      </c>
      <c r="N18" s="278"/>
      <c r="O18" s="278" t="str">
        <f t="shared" si="0"/>
        <v>Yes</v>
      </c>
      <c r="P18" s="278"/>
      <c r="Q18" s="278" t="s">
        <v>867</v>
      </c>
      <c r="S18" s="278" t="s">
        <v>867</v>
      </c>
      <c r="T18" s="279"/>
      <c r="U18" s="252" t="str">
        <f t="shared" si="1"/>
        <v>Yes</v>
      </c>
      <c r="W18" s="277" t="s">
        <v>867</v>
      </c>
      <c r="AE18"/>
    </row>
    <row r="19" spans="1:31">
      <c r="B19" s="272" t="s">
        <v>1446</v>
      </c>
      <c r="C19" s="276" t="s">
        <v>1391</v>
      </c>
      <c r="D19" s="110" t="s">
        <v>1379</v>
      </c>
      <c r="E19" s="274" t="s">
        <v>1380</v>
      </c>
      <c r="F19" s="274"/>
      <c r="G19" s="274" t="s">
        <v>1386</v>
      </c>
      <c r="H19" s="278"/>
      <c r="I19" s="278" t="s">
        <v>1387</v>
      </c>
      <c r="J19" s="278"/>
      <c r="K19" s="278" t="s">
        <v>869</v>
      </c>
      <c r="L19" s="278"/>
      <c r="M19" s="278" t="s">
        <v>869</v>
      </c>
      <c r="N19" s="278"/>
      <c r="O19" s="278" t="str">
        <f t="shared" si="0"/>
        <v>Yes</v>
      </c>
      <c r="P19" s="278"/>
      <c r="Q19" s="278" t="s">
        <v>869</v>
      </c>
      <c r="S19" s="278" t="s">
        <v>869</v>
      </c>
      <c r="T19" s="279"/>
      <c r="U19" s="252" t="str">
        <f t="shared" si="1"/>
        <v>No</v>
      </c>
      <c r="W19" s="277" t="s">
        <v>867</v>
      </c>
      <c r="AE19"/>
    </row>
    <row r="20" spans="1:31">
      <c r="B20" s="272" t="s">
        <v>1444</v>
      </c>
      <c r="C20" s="276" t="s">
        <v>1392</v>
      </c>
      <c r="D20" s="110" t="s">
        <v>1379</v>
      </c>
      <c r="E20" s="274" t="s">
        <v>1382</v>
      </c>
      <c r="F20" s="274"/>
      <c r="G20" s="274" t="s">
        <v>1386</v>
      </c>
      <c r="H20" s="278"/>
      <c r="I20" s="278" t="s">
        <v>1387</v>
      </c>
      <c r="J20" s="278"/>
      <c r="K20" s="278" t="s">
        <v>867</v>
      </c>
      <c r="L20" s="278"/>
      <c r="M20" s="278" t="s">
        <v>869</v>
      </c>
      <c r="N20" s="278"/>
      <c r="O20" s="278" t="str">
        <f t="shared" si="0"/>
        <v>Yes</v>
      </c>
      <c r="P20" s="278"/>
      <c r="Q20" s="278" t="s">
        <v>869</v>
      </c>
      <c r="S20" s="278" t="s">
        <v>867</v>
      </c>
      <c r="U20" s="252" t="str">
        <f t="shared" si="1"/>
        <v>Yes</v>
      </c>
      <c r="W20" s="277" t="s">
        <v>867</v>
      </c>
      <c r="AE20"/>
    </row>
    <row r="21" spans="1:31">
      <c r="B21" s="272" t="s">
        <v>1445</v>
      </c>
      <c r="C21" s="276" t="s">
        <v>1393</v>
      </c>
      <c r="D21" s="110" t="s">
        <v>1379</v>
      </c>
      <c r="E21" s="274" t="s">
        <v>1380</v>
      </c>
      <c r="F21" s="274"/>
      <c r="G21" s="274" t="s">
        <v>1054</v>
      </c>
      <c r="H21" s="278"/>
      <c r="I21" s="278" t="s">
        <v>869</v>
      </c>
      <c r="J21" s="278"/>
      <c r="K21" s="278" t="s">
        <v>869</v>
      </c>
      <c r="L21" s="278"/>
      <c r="M21" s="278" t="s">
        <v>869</v>
      </c>
      <c r="N21" s="278"/>
      <c r="O21" s="278" t="str">
        <f t="shared" si="0"/>
        <v>No</v>
      </c>
      <c r="P21" s="278"/>
      <c r="Q21" s="278" t="s">
        <v>869</v>
      </c>
      <c r="S21" s="278" t="s">
        <v>867</v>
      </c>
      <c r="U21" s="252" t="str">
        <f t="shared" si="1"/>
        <v>Yes</v>
      </c>
      <c r="W21" s="277" t="s">
        <v>867</v>
      </c>
      <c r="AE21"/>
    </row>
    <row r="22" spans="1:31">
      <c r="B22" s="272" t="s">
        <v>1447</v>
      </c>
      <c r="C22" s="276" t="s">
        <v>1394</v>
      </c>
      <c r="D22" s="110" t="s">
        <v>1379</v>
      </c>
      <c r="E22" s="274" t="s">
        <v>1395</v>
      </c>
      <c r="F22" s="274"/>
      <c r="G22" s="274" t="s">
        <v>1386</v>
      </c>
      <c r="H22" s="278"/>
      <c r="I22" s="278" t="s">
        <v>1387</v>
      </c>
      <c r="J22" s="278"/>
      <c r="K22" s="278" t="s">
        <v>869</v>
      </c>
      <c r="L22" s="278"/>
      <c r="M22" s="278" t="s">
        <v>869</v>
      </c>
      <c r="N22" s="278"/>
      <c r="O22" s="278" t="str">
        <f t="shared" si="0"/>
        <v>Yes</v>
      </c>
      <c r="P22" s="278"/>
      <c r="Q22" s="278" t="s">
        <v>867</v>
      </c>
      <c r="S22" s="278" t="s">
        <v>867</v>
      </c>
      <c r="U22" s="252" t="str">
        <f t="shared" si="1"/>
        <v>Yes</v>
      </c>
      <c r="W22" s="277" t="s">
        <v>1442</v>
      </c>
      <c r="AE22"/>
    </row>
    <row r="23" spans="1:31">
      <c r="B23" s="272" t="s">
        <v>1448</v>
      </c>
      <c r="C23" s="276" t="s">
        <v>1396</v>
      </c>
      <c r="D23" s="110" t="s">
        <v>1379</v>
      </c>
      <c r="E23" s="274" t="s">
        <v>1382</v>
      </c>
      <c r="F23" s="274"/>
      <c r="G23" s="274" t="s">
        <v>1386</v>
      </c>
      <c r="H23" s="278"/>
      <c r="I23" s="278" t="s">
        <v>1387</v>
      </c>
      <c r="J23" s="278"/>
      <c r="K23" s="278" t="s">
        <v>869</v>
      </c>
      <c r="L23" s="278"/>
      <c r="M23" s="278" t="s">
        <v>869</v>
      </c>
      <c r="N23" s="278"/>
      <c r="O23" s="278" t="str">
        <f t="shared" si="0"/>
        <v>Yes</v>
      </c>
      <c r="P23" s="278"/>
      <c r="Q23" s="278" t="s">
        <v>867</v>
      </c>
      <c r="S23" s="278" t="s">
        <v>867</v>
      </c>
      <c r="U23" s="252" t="str">
        <f t="shared" si="1"/>
        <v>Yes</v>
      </c>
      <c r="W23" s="277" t="s">
        <v>867</v>
      </c>
      <c r="AE23"/>
    </row>
    <row r="24" spans="1:31">
      <c r="B24" s="272" t="s">
        <v>1449</v>
      </c>
      <c r="C24" s="276" t="s">
        <v>1397</v>
      </c>
      <c r="D24" s="110" t="s">
        <v>1379</v>
      </c>
      <c r="E24" s="274" t="s">
        <v>1380</v>
      </c>
      <c r="F24" s="274"/>
      <c r="G24" s="274" t="s">
        <v>1054</v>
      </c>
      <c r="H24" s="278"/>
      <c r="I24" s="278" t="s">
        <v>869</v>
      </c>
      <c r="J24" s="278"/>
      <c r="K24" s="278" t="s">
        <v>869</v>
      </c>
      <c r="L24" s="278"/>
      <c r="M24" s="278" t="s">
        <v>869</v>
      </c>
      <c r="N24" s="278"/>
      <c r="O24" s="278" t="str">
        <f t="shared" si="0"/>
        <v>No</v>
      </c>
      <c r="P24" s="278"/>
      <c r="Q24" s="278" t="s">
        <v>869</v>
      </c>
      <c r="S24" s="278" t="s">
        <v>869</v>
      </c>
      <c r="U24" s="252" t="str">
        <f t="shared" si="1"/>
        <v>No</v>
      </c>
      <c r="W24" s="277" t="s">
        <v>867</v>
      </c>
      <c r="AE24"/>
    </row>
    <row r="25" spans="1:31">
      <c r="B25" s="272" t="s">
        <v>1450</v>
      </c>
      <c r="C25" s="276" t="s">
        <v>1398</v>
      </c>
      <c r="D25" s="110" t="s">
        <v>1379</v>
      </c>
      <c r="E25" s="274" t="s">
        <v>1382</v>
      </c>
      <c r="F25" s="274"/>
      <c r="G25" s="274" t="s">
        <v>1386</v>
      </c>
      <c r="H25" s="278"/>
      <c r="I25" s="278" t="s">
        <v>869</v>
      </c>
      <c r="J25" s="278"/>
      <c r="K25" s="278" t="s">
        <v>869</v>
      </c>
      <c r="L25" s="278"/>
      <c r="M25" s="278" t="s">
        <v>869</v>
      </c>
      <c r="N25" s="278"/>
      <c r="O25" s="278" t="str">
        <f t="shared" si="0"/>
        <v>No</v>
      </c>
      <c r="P25" s="278"/>
      <c r="Q25" s="278" t="s">
        <v>867</v>
      </c>
      <c r="S25" s="278" t="s">
        <v>869</v>
      </c>
      <c r="U25" s="252" t="str">
        <f t="shared" si="1"/>
        <v>Yes</v>
      </c>
      <c r="W25" s="277" t="s">
        <v>1442</v>
      </c>
      <c r="AE25"/>
    </row>
    <row r="26" spans="1:31">
      <c r="B26" s="272" t="s">
        <v>1444</v>
      </c>
      <c r="C26" s="276" t="s">
        <v>1398</v>
      </c>
      <c r="D26" s="110" t="s">
        <v>1379</v>
      </c>
      <c r="E26" s="274" t="s">
        <v>1382</v>
      </c>
      <c r="F26" s="274"/>
      <c r="G26" s="274" t="s">
        <v>1386</v>
      </c>
      <c r="H26" s="278"/>
      <c r="I26" s="278" t="s">
        <v>869</v>
      </c>
      <c r="J26" s="278"/>
      <c r="K26" s="278" t="s">
        <v>869</v>
      </c>
      <c r="L26" s="278"/>
      <c r="M26" s="278" t="s">
        <v>869</v>
      </c>
      <c r="N26" s="278"/>
      <c r="O26" s="278" t="str">
        <f t="shared" si="0"/>
        <v>No</v>
      </c>
      <c r="P26" s="278"/>
      <c r="Q26" s="278" t="s">
        <v>867</v>
      </c>
      <c r="S26" s="278" t="s">
        <v>869</v>
      </c>
      <c r="U26" s="252" t="str">
        <f t="shared" si="1"/>
        <v>Yes</v>
      </c>
      <c r="W26" s="277" t="s">
        <v>867</v>
      </c>
      <c r="AE26"/>
    </row>
    <row r="27" spans="1:31">
      <c r="B27" s="272" t="s">
        <v>1451</v>
      </c>
      <c r="C27" s="276" t="s">
        <v>1399</v>
      </c>
      <c r="D27" s="110" t="s">
        <v>1379</v>
      </c>
      <c r="E27" s="274" t="s">
        <v>1382</v>
      </c>
      <c r="F27" s="274"/>
      <c r="G27" s="274" t="s">
        <v>1386</v>
      </c>
      <c r="H27" s="278"/>
      <c r="I27" s="278" t="s">
        <v>869</v>
      </c>
      <c r="J27" s="278"/>
      <c r="K27" s="278" t="s">
        <v>869</v>
      </c>
      <c r="L27" s="278"/>
      <c r="M27" s="278" t="s">
        <v>869</v>
      </c>
      <c r="N27" s="278"/>
      <c r="O27" s="278" t="str">
        <f t="shared" si="0"/>
        <v>No</v>
      </c>
      <c r="P27" s="278"/>
      <c r="Q27" s="278" t="s">
        <v>867</v>
      </c>
      <c r="S27" s="278" t="s">
        <v>867</v>
      </c>
      <c r="U27" s="252" t="str">
        <f t="shared" si="1"/>
        <v>Yes</v>
      </c>
      <c r="W27" s="277" t="s">
        <v>867</v>
      </c>
      <c r="AE27"/>
    </row>
    <row r="28" spans="1:31">
      <c r="B28" s="272" t="s">
        <v>1452</v>
      </c>
      <c r="C28" s="276" t="s">
        <v>1400</v>
      </c>
      <c r="D28" s="110" t="s">
        <v>1379</v>
      </c>
      <c r="E28" s="274" t="s">
        <v>1382</v>
      </c>
      <c r="F28" s="274"/>
      <c r="G28" s="274" t="s">
        <v>1054</v>
      </c>
      <c r="H28" s="278"/>
      <c r="I28" s="278" t="s">
        <v>869</v>
      </c>
      <c r="J28" s="278"/>
      <c r="K28" s="278" t="s">
        <v>869</v>
      </c>
      <c r="L28" s="278"/>
      <c r="M28" s="278" t="s">
        <v>869</v>
      </c>
      <c r="N28" s="278"/>
      <c r="O28" s="278" t="str">
        <f t="shared" si="0"/>
        <v>No</v>
      </c>
      <c r="P28" s="278"/>
      <c r="Q28" s="278" t="s">
        <v>869</v>
      </c>
      <c r="S28" s="278" t="s">
        <v>869</v>
      </c>
      <c r="U28" s="252" t="str">
        <f t="shared" si="1"/>
        <v>No</v>
      </c>
      <c r="W28" s="277" t="s">
        <v>867</v>
      </c>
      <c r="AE28"/>
    </row>
    <row r="29" spans="1:31">
      <c r="A29" s="5" t="s">
        <v>1064</v>
      </c>
      <c r="B29" s="5" t="s">
        <v>1453</v>
      </c>
      <c r="C29" s="281" t="s">
        <v>1401</v>
      </c>
      <c r="D29" s="110" t="s">
        <v>1379</v>
      </c>
      <c r="E29" s="274" t="s">
        <v>1382</v>
      </c>
      <c r="F29" s="274"/>
      <c r="G29" s="274" t="s">
        <v>1054</v>
      </c>
      <c r="H29" s="278"/>
      <c r="I29" s="278" t="s">
        <v>869</v>
      </c>
      <c r="J29" s="278"/>
      <c r="K29" s="278" t="s">
        <v>869</v>
      </c>
      <c r="L29" s="278"/>
      <c r="M29" s="278" t="s">
        <v>869</v>
      </c>
      <c r="N29" s="278"/>
      <c r="O29" s="278" t="str">
        <f t="shared" si="0"/>
        <v>No</v>
      </c>
      <c r="P29" s="278"/>
      <c r="Q29" s="278" t="s">
        <v>869</v>
      </c>
      <c r="S29" s="278" t="s">
        <v>869</v>
      </c>
      <c r="U29" s="252" t="str">
        <f t="shared" si="1"/>
        <v>No</v>
      </c>
      <c r="W29" s="313" t="s">
        <v>867</v>
      </c>
      <c r="AE29"/>
    </row>
    <row r="30" spans="1:31">
      <c r="A30" s="5"/>
      <c r="B30" s="5" t="s">
        <v>1454</v>
      </c>
      <c r="C30" s="281" t="s">
        <v>1402</v>
      </c>
      <c r="D30" s="110" t="s">
        <v>1379</v>
      </c>
      <c r="E30" s="274" t="s">
        <v>1382</v>
      </c>
      <c r="F30" s="274"/>
      <c r="G30" s="274" t="s">
        <v>1386</v>
      </c>
      <c r="H30" s="278"/>
      <c r="I30" s="278" t="s">
        <v>1403</v>
      </c>
      <c r="J30" s="278"/>
      <c r="K30" s="278" t="s">
        <v>869</v>
      </c>
      <c r="L30" s="278"/>
      <c r="M30" s="278" t="s">
        <v>869</v>
      </c>
      <c r="N30" s="278"/>
      <c r="O30" s="278" t="str">
        <f t="shared" si="0"/>
        <v>Yes</v>
      </c>
      <c r="P30" s="278"/>
      <c r="Q30" s="278" t="s">
        <v>869</v>
      </c>
      <c r="S30" s="278" t="s">
        <v>867</v>
      </c>
      <c r="U30" s="252" t="str">
        <f t="shared" si="1"/>
        <v>Yes</v>
      </c>
      <c r="W30" s="313" t="s">
        <v>1443</v>
      </c>
      <c r="AE30"/>
    </row>
    <row r="31" spans="1:31">
      <c r="A31" s="5"/>
      <c r="B31" s="5" t="s">
        <v>1454</v>
      </c>
      <c r="C31" s="281" t="s">
        <v>1402</v>
      </c>
      <c r="D31" s="110" t="s">
        <v>1383</v>
      </c>
      <c r="E31" s="274" t="s">
        <v>1382</v>
      </c>
      <c r="F31" s="274"/>
      <c r="G31" s="274" t="s">
        <v>1386</v>
      </c>
      <c r="H31" s="278"/>
      <c r="I31" s="278" t="s">
        <v>1403</v>
      </c>
      <c r="J31" s="278"/>
      <c r="K31" s="278" t="s">
        <v>869</v>
      </c>
      <c r="L31" s="278"/>
      <c r="M31" s="278" t="s">
        <v>869</v>
      </c>
      <c r="N31" s="278"/>
      <c r="O31" s="278" t="str">
        <f t="shared" si="0"/>
        <v>Yes</v>
      </c>
      <c r="P31" s="278"/>
      <c r="Q31" s="278" t="s">
        <v>869</v>
      </c>
      <c r="S31" s="278" t="s">
        <v>867</v>
      </c>
      <c r="U31" s="252" t="str">
        <f t="shared" si="1"/>
        <v>Yes</v>
      </c>
      <c r="W31" s="313" t="s">
        <v>867</v>
      </c>
      <c r="AE31"/>
    </row>
    <row r="32" spans="1:31">
      <c r="A32" s="5"/>
      <c r="B32" s="5" t="s">
        <v>1454</v>
      </c>
      <c r="C32" s="281" t="s">
        <v>1404</v>
      </c>
      <c r="D32" s="110" t="s">
        <v>1383</v>
      </c>
      <c r="E32" s="274" t="s">
        <v>1380</v>
      </c>
      <c r="F32" s="274"/>
      <c r="G32" s="274" t="s">
        <v>1386</v>
      </c>
      <c r="H32" s="278"/>
      <c r="I32" s="278" t="s">
        <v>1403</v>
      </c>
      <c r="J32" s="278"/>
      <c r="K32" s="278" t="s">
        <v>869</v>
      </c>
      <c r="L32" s="278"/>
      <c r="M32" s="278" t="s">
        <v>869</v>
      </c>
      <c r="N32" s="278"/>
      <c r="O32" s="278" t="str">
        <f t="shared" si="0"/>
        <v>Yes</v>
      </c>
      <c r="P32" s="278"/>
      <c r="Q32" s="278" t="s">
        <v>869</v>
      </c>
      <c r="S32" s="278" t="s">
        <v>869</v>
      </c>
      <c r="U32" s="252" t="str">
        <f t="shared" si="1"/>
        <v>No</v>
      </c>
      <c r="W32" s="313" t="s">
        <v>1443</v>
      </c>
      <c r="AE32"/>
    </row>
    <row r="33" spans="1:31">
      <c r="A33" s="5"/>
      <c r="B33" s="5" t="s">
        <v>1454</v>
      </c>
      <c r="C33" s="281" t="s">
        <v>1405</v>
      </c>
      <c r="D33" s="110" t="s">
        <v>1379</v>
      </c>
      <c r="E33" s="274" t="s">
        <v>1382</v>
      </c>
      <c r="F33" s="274"/>
      <c r="G33" s="274" t="s">
        <v>1054</v>
      </c>
      <c r="H33" s="278"/>
      <c r="I33" s="278" t="s">
        <v>1387</v>
      </c>
      <c r="J33" s="278"/>
      <c r="K33" s="278" t="s">
        <v>869</v>
      </c>
      <c r="L33" s="278"/>
      <c r="M33" s="278" t="s">
        <v>869</v>
      </c>
      <c r="N33" s="278"/>
      <c r="O33" s="278" t="str">
        <f t="shared" si="0"/>
        <v>Yes</v>
      </c>
      <c r="P33" s="278"/>
      <c r="Q33" s="278" t="s">
        <v>869</v>
      </c>
      <c r="S33" s="278" t="s">
        <v>867</v>
      </c>
      <c r="U33" s="252" t="str">
        <f t="shared" si="1"/>
        <v>Yes</v>
      </c>
      <c r="W33" s="313" t="s">
        <v>1443</v>
      </c>
      <c r="AE33"/>
    </row>
    <row r="34" spans="1:31">
      <c r="A34" s="5"/>
      <c r="B34" s="5" t="s">
        <v>1454</v>
      </c>
      <c r="C34" s="281" t="s">
        <v>1405</v>
      </c>
      <c r="D34" s="110" t="s">
        <v>1383</v>
      </c>
      <c r="E34" s="274" t="s">
        <v>1382</v>
      </c>
      <c r="F34" s="274"/>
      <c r="G34" s="274" t="s">
        <v>1054</v>
      </c>
      <c r="H34" s="278"/>
      <c r="I34" s="278" t="s">
        <v>1387</v>
      </c>
      <c r="J34" s="278"/>
      <c r="K34" s="278" t="s">
        <v>869</v>
      </c>
      <c r="L34" s="278"/>
      <c r="M34" s="278" t="s">
        <v>869</v>
      </c>
      <c r="N34" s="278"/>
      <c r="O34" s="278" t="str">
        <f t="shared" si="0"/>
        <v>Yes</v>
      </c>
      <c r="P34" s="278"/>
      <c r="Q34" s="278" t="s">
        <v>869</v>
      </c>
      <c r="S34" s="278" t="s">
        <v>867</v>
      </c>
      <c r="U34" s="252" t="str">
        <f t="shared" si="1"/>
        <v>Yes</v>
      </c>
      <c r="W34" s="313" t="s">
        <v>867</v>
      </c>
      <c r="AE34"/>
    </row>
    <row r="35" spans="1:31">
      <c r="A35" s="5" t="s">
        <v>1031</v>
      </c>
      <c r="B35" s="5" t="s">
        <v>1455</v>
      </c>
      <c r="C35" s="276" t="s">
        <v>1406</v>
      </c>
      <c r="D35" s="110" t="s">
        <v>1379</v>
      </c>
      <c r="E35" s="274" t="s">
        <v>1380</v>
      </c>
      <c r="F35" s="274"/>
      <c r="G35" s="274" t="s">
        <v>1386</v>
      </c>
      <c r="H35" s="278"/>
      <c r="I35" s="278" t="s">
        <v>869</v>
      </c>
      <c r="J35" s="278"/>
      <c r="K35" s="278" t="s">
        <v>869</v>
      </c>
      <c r="L35" s="278"/>
      <c r="M35" s="278" t="s">
        <v>869</v>
      </c>
      <c r="N35" s="278"/>
      <c r="O35" s="278" t="str">
        <f t="shared" si="0"/>
        <v>No</v>
      </c>
      <c r="P35" s="278"/>
      <c r="Q35" s="278" t="s">
        <v>867</v>
      </c>
      <c r="S35" s="278" t="s">
        <v>867</v>
      </c>
      <c r="U35" s="252" t="str">
        <f t="shared" si="1"/>
        <v>Yes</v>
      </c>
      <c r="W35" s="277" t="s">
        <v>867</v>
      </c>
      <c r="X35" s="314"/>
      <c r="Y35" s="315"/>
      <c r="Z35" s="313"/>
      <c r="AE35"/>
    </row>
    <row r="36" spans="1:31">
      <c r="A36" s="5"/>
      <c r="B36" s="5" t="s">
        <v>1456</v>
      </c>
      <c r="C36" s="276" t="s">
        <v>1390</v>
      </c>
      <c r="D36" s="110" t="s">
        <v>1379</v>
      </c>
      <c r="E36" s="274" t="s">
        <v>1382</v>
      </c>
      <c r="F36" s="274"/>
      <c r="G36" s="274" t="s">
        <v>1386</v>
      </c>
      <c r="H36" s="278"/>
      <c r="I36" s="278" t="s">
        <v>1387</v>
      </c>
      <c r="J36" s="278"/>
      <c r="K36" s="278" t="s">
        <v>869</v>
      </c>
      <c r="L36" s="278"/>
      <c r="M36" s="278" t="s">
        <v>869</v>
      </c>
      <c r="N36" s="278"/>
      <c r="O36" s="278" t="str">
        <f t="shared" si="0"/>
        <v>Yes</v>
      </c>
      <c r="P36" s="278"/>
      <c r="Q36" s="278" t="s">
        <v>867</v>
      </c>
      <c r="S36" s="278" t="s">
        <v>867</v>
      </c>
      <c r="U36" s="252" t="str">
        <f t="shared" si="1"/>
        <v>Yes</v>
      </c>
      <c r="W36" s="277" t="s">
        <v>867</v>
      </c>
      <c r="X36" s="314"/>
      <c r="Y36" s="315"/>
      <c r="Z36" s="313"/>
      <c r="AE36"/>
    </row>
    <row r="37" spans="1:31">
      <c r="A37" s="5"/>
      <c r="B37" s="5" t="s">
        <v>1457</v>
      </c>
      <c r="C37" s="276" t="s">
        <v>1391</v>
      </c>
      <c r="D37" s="110" t="s">
        <v>1379</v>
      </c>
      <c r="E37" s="274" t="s">
        <v>1380</v>
      </c>
      <c r="F37" s="274"/>
      <c r="G37" s="274" t="s">
        <v>1054</v>
      </c>
      <c r="H37" s="278"/>
      <c r="I37" s="278" t="s">
        <v>1387</v>
      </c>
      <c r="J37" s="278"/>
      <c r="K37" s="278" t="s">
        <v>869</v>
      </c>
      <c r="L37" s="278"/>
      <c r="M37" s="278" t="s">
        <v>869</v>
      </c>
      <c r="N37" s="278"/>
      <c r="O37" s="278" t="str">
        <f t="shared" si="0"/>
        <v>Yes</v>
      </c>
      <c r="P37" s="278"/>
      <c r="Q37" s="278" t="s">
        <v>869</v>
      </c>
      <c r="S37" s="278" t="s">
        <v>869</v>
      </c>
      <c r="U37" s="252" t="str">
        <f t="shared" si="1"/>
        <v>No</v>
      </c>
      <c r="W37" s="277" t="s">
        <v>867</v>
      </c>
      <c r="X37" s="314"/>
      <c r="Y37" s="315"/>
      <c r="Z37" s="313"/>
      <c r="AE37"/>
    </row>
    <row r="38" spans="1:31">
      <c r="A38" s="5"/>
      <c r="B38" s="5" t="s">
        <v>1457</v>
      </c>
      <c r="C38" s="276" t="s">
        <v>1391</v>
      </c>
      <c r="D38" s="110" t="s">
        <v>1383</v>
      </c>
      <c r="E38" s="274" t="s">
        <v>1380</v>
      </c>
      <c r="F38" s="274"/>
      <c r="G38" s="274" t="s">
        <v>1054</v>
      </c>
      <c r="H38" s="278"/>
      <c r="I38" s="278" t="s">
        <v>1387</v>
      </c>
      <c r="J38" s="278"/>
      <c r="K38" s="278" t="s">
        <v>869</v>
      </c>
      <c r="L38" s="278"/>
      <c r="M38" s="278" t="s">
        <v>869</v>
      </c>
      <c r="N38" s="278"/>
      <c r="O38" s="278" t="str">
        <f t="shared" si="0"/>
        <v>Yes</v>
      </c>
      <c r="P38" s="278"/>
      <c r="Q38" s="278" t="s">
        <v>869</v>
      </c>
      <c r="S38" s="278" t="s">
        <v>869</v>
      </c>
      <c r="U38" s="252" t="str">
        <f t="shared" si="1"/>
        <v>No</v>
      </c>
      <c r="W38" s="277" t="s">
        <v>867</v>
      </c>
      <c r="X38" s="314"/>
      <c r="Y38" s="315"/>
      <c r="Z38" s="313"/>
      <c r="AE38"/>
    </row>
    <row r="39" spans="1:31">
      <c r="A39" s="5"/>
      <c r="B39" s="5" t="s">
        <v>1458</v>
      </c>
      <c r="C39" s="276" t="s">
        <v>1407</v>
      </c>
      <c r="D39" s="110" t="s">
        <v>1379</v>
      </c>
      <c r="E39" s="274" t="s">
        <v>1382</v>
      </c>
      <c r="F39" s="274"/>
      <c r="G39" s="274" t="s">
        <v>1386</v>
      </c>
      <c r="H39" s="278"/>
      <c r="I39" s="278" t="s">
        <v>869</v>
      </c>
      <c r="J39" s="278"/>
      <c r="K39" s="278" t="s">
        <v>869</v>
      </c>
      <c r="L39" s="278"/>
      <c r="M39" s="278" t="s">
        <v>869</v>
      </c>
      <c r="N39" s="278"/>
      <c r="O39" s="278" t="str">
        <f t="shared" si="0"/>
        <v>No</v>
      </c>
      <c r="P39" s="278"/>
      <c r="Q39" s="278" t="s">
        <v>869</v>
      </c>
      <c r="S39" s="278" t="s">
        <v>867</v>
      </c>
      <c r="U39" s="252" t="str">
        <f t="shared" si="1"/>
        <v>Yes</v>
      </c>
      <c r="W39" s="277" t="s">
        <v>867</v>
      </c>
      <c r="X39" s="314"/>
      <c r="Y39" s="315"/>
      <c r="Z39" s="313"/>
      <c r="AE39"/>
    </row>
    <row r="40" spans="1:31">
      <c r="A40" s="5"/>
      <c r="B40" s="5" t="s">
        <v>1459</v>
      </c>
      <c r="C40" s="276" t="s">
        <v>1407</v>
      </c>
      <c r="D40" s="110" t="s">
        <v>1383</v>
      </c>
      <c r="E40" s="274" t="s">
        <v>1382</v>
      </c>
      <c r="F40" s="274"/>
      <c r="G40" s="274" t="s">
        <v>1386</v>
      </c>
      <c r="H40" s="278"/>
      <c r="I40" s="278" t="s">
        <v>1403</v>
      </c>
      <c r="J40" s="278"/>
      <c r="K40" s="278" t="s">
        <v>869</v>
      </c>
      <c r="L40" s="278"/>
      <c r="M40" s="278" t="s">
        <v>869</v>
      </c>
      <c r="N40" s="278"/>
      <c r="O40" s="278" t="str">
        <f t="shared" si="0"/>
        <v>Yes</v>
      </c>
      <c r="P40" s="278"/>
      <c r="Q40" s="278" t="s">
        <v>867</v>
      </c>
      <c r="S40" s="278" t="s">
        <v>867</v>
      </c>
      <c r="T40" s="279"/>
      <c r="U40" s="252" t="str">
        <f t="shared" si="1"/>
        <v>Yes</v>
      </c>
      <c r="W40" s="277" t="s">
        <v>867</v>
      </c>
      <c r="X40" s="314"/>
      <c r="Y40" s="315"/>
      <c r="Z40" s="313"/>
      <c r="AE40"/>
    </row>
    <row r="41" spans="1:31">
      <c r="A41" s="5"/>
      <c r="B41" s="5" t="s">
        <v>1460</v>
      </c>
      <c r="C41" s="276" t="s">
        <v>1394</v>
      </c>
      <c r="D41" s="110" t="s">
        <v>1379</v>
      </c>
      <c r="E41" s="274" t="s">
        <v>1395</v>
      </c>
      <c r="F41" s="274"/>
      <c r="G41" s="274" t="s">
        <v>1386</v>
      </c>
      <c r="H41" s="278"/>
      <c r="I41" s="278" t="s">
        <v>1387</v>
      </c>
      <c r="J41" s="278"/>
      <c r="K41" s="278" t="s">
        <v>869</v>
      </c>
      <c r="L41" s="278"/>
      <c r="M41" s="278" t="s">
        <v>869</v>
      </c>
      <c r="N41" s="278"/>
      <c r="O41" s="278" t="str">
        <f t="shared" si="0"/>
        <v>Yes</v>
      </c>
      <c r="P41" s="278"/>
      <c r="Q41" s="278" t="s">
        <v>867</v>
      </c>
      <c r="S41" s="278" t="s">
        <v>867</v>
      </c>
      <c r="U41" s="252" t="str">
        <f t="shared" si="1"/>
        <v>Yes</v>
      </c>
      <c r="W41" s="277" t="s">
        <v>1442</v>
      </c>
      <c r="X41" s="314"/>
      <c r="Y41" s="315"/>
      <c r="Z41" s="313"/>
      <c r="AE41"/>
    </row>
    <row r="42" spans="1:31">
      <c r="A42" s="5"/>
      <c r="B42" s="5" t="s">
        <v>1460</v>
      </c>
      <c r="C42" s="276" t="s">
        <v>1394</v>
      </c>
      <c r="D42" s="110" t="s">
        <v>1383</v>
      </c>
      <c r="E42" s="274" t="s">
        <v>1395</v>
      </c>
      <c r="F42" s="274"/>
      <c r="G42" s="274" t="s">
        <v>1386</v>
      </c>
      <c r="H42" s="278"/>
      <c r="I42" s="278" t="s">
        <v>869</v>
      </c>
      <c r="J42" s="278"/>
      <c r="K42" s="278" t="s">
        <v>869</v>
      </c>
      <c r="L42" s="278"/>
      <c r="M42" s="278" t="s">
        <v>867</v>
      </c>
      <c r="N42" s="278"/>
      <c r="O42" s="278" t="str">
        <f t="shared" si="0"/>
        <v>Yes</v>
      </c>
      <c r="P42" s="278"/>
      <c r="Q42" s="278" t="s">
        <v>867</v>
      </c>
      <c r="S42" s="278" t="s">
        <v>867</v>
      </c>
      <c r="U42" s="252" t="str">
        <f t="shared" si="1"/>
        <v>Yes</v>
      </c>
      <c r="W42" s="277" t="s">
        <v>867</v>
      </c>
      <c r="X42" s="314"/>
      <c r="Y42" s="315"/>
      <c r="Z42" s="313"/>
      <c r="AE42"/>
    </row>
    <row r="43" spans="1:31">
      <c r="A43" s="5"/>
      <c r="B43" s="5" t="s">
        <v>1458</v>
      </c>
      <c r="C43" s="276" t="s">
        <v>1408</v>
      </c>
      <c r="D43" s="110" t="s">
        <v>1379</v>
      </c>
      <c r="E43" s="274" t="s">
        <v>1382</v>
      </c>
      <c r="F43" s="274"/>
      <c r="G43" s="274" t="s">
        <v>1386</v>
      </c>
      <c r="H43" s="278"/>
      <c r="I43" s="278" t="s">
        <v>869</v>
      </c>
      <c r="J43" s="278"/>
      <c r="K43" s="278" t="s">
        <v>869</v>
      </c>
      <c r="L43" s="278"/>
      <c r="M43" s="278" t="s">
        <v>869</v>
      </c>
      <c r="N43" s="278"/>
      <c r="O43" s="278" t="str">
        <f t="shared" si="0"/>
        <v>No</v>
      </c>
      <c r="P43" s="278"/>
      <c r="Q43" s="278" t="s">
        <v>869</v>
      </c>
      <c r="S43" s="278" t="s">
        <v>867</v>
      </c>
      <c r="U43" s="252" t="str">
        <f t="shared" si="1"/>
        <v>Yes</v>
      </c>
      <c r="W43" s="277" t="s">
        <v>867</v>
      </c>
      <c r="X43" s="314"/>
      <c r="Y43" s="315"/>
      <c r="Z43" s="313"/>
      <c r="AE43"/>
    </row>
    <row r="44" spans="1:31">
      <c r="A44" s="5"/>
      <c r="B44" s="5" t="s">
        <v>1459</v>
      </c>
      <c r="C44" s="276" t="s">
        <v>1408</v>
      </c>
      <c r="D44" s="110" t="s">
        <v>1383</v>
      </c>
      <c r="E44" s="274" t="s">
        <v>1382</v>
      </c>
      <c r="F44" s="274"/>
      <c r="G44" s="274" t="s">
        <v>1386</v>
      </c>
      <c r="H44" s="278"/>
      <c r="I44" s="278" t="s">
        <v>1387</v>
      </c>
      <c r="J44" s="278"/>
      <c r="K44" s="278" t="s">
        <v>869</v>
      </c>
      <c r="L44" s="278"/>
      <c r="M44" s="278" t="s">
        <v>869</v>
      </c>
      <c r="N44" s="278"/>
      <c r="O44" s="278" t="str">
        <f t="shared" si="0"/>
        <v>Yes</v>
      </c>
      <c r="P44" s="278"/>
      <c r="Q44" s="278" t="s">
        <v>869</v>
      </c>
      <c r="S44" s="278" t="s">
        <v>867</v>
      </c>
      <c r="U44" s="252" t="str">
        <f t="shared" si="1"/>
        <v>Yes</v>
      </c>
      <c r="W44" s="277" t="s">
        <v>867</v>
      </c>
      <c r="X44" s="314"/>
      <c r="Y44" s="315"/>
      <c r="Z44" s="313"/>
      <c r="AE44"/>
    </row>
    <row r="45" spans="1:31">
      <c r="A45" s="5"/>
      <c r="B45" s="5" t="s">
        <v>1459</v>
      </c>
      <c r="C45" s="276" t="s">
        <v>1397</v>
      </c>
      <c r="D45" s="110" t="s">
        <v>1383</v>
      </c>
      <c r="E45" s="274" t="s">
        <v>1380</v>
      </c>
      <c r="F45" s="274"/>
      <c r="G45" s="274" t="s">
        <v>1054</v>
      </c>
      <c r="H45" s="278"/>
      <c r="I45" s="278" t="s">
        <v>1387</v>
      </c>
      <c r="J45" s="278"/>
      <c r="K45" s="278" t="s">
        <v>869</v>
      </c>
      <c r="L45" s="278"/>
      <c r="M45" s="278" t="s">
        <v>869</v>
      </c>
      <c r="N45" s="278"/>
      <c r="O45" s="278" t="str">
        <f t="shared" si="0"/>
        <v>Yes</v>
      </c>
      <c r="P45" s="278"/>
      <c r="Q45" s="278" t="s">
        <v>867</v>
      </c>
      <c r="S45" s="278" t="s">
        <v>869</v>
      </c>
      <c r="U45" s="252" t="str">
        <f t="shared" si="1"/>
        <v>Yes</v>
      </c>
      <c r="W45" s="277" t="s">
        <v>867</v>
      </c>
      <c r="X45" s="314"/>
      <c r="Y45" s="315"/>
      <c r="Z45" s="313"/>
      <c r="AE45"/>
    </row>
    <row r="46" spans="1:31">
      <c r="A46" s="5" t="s">
        <v>1065</v>
      </c>
      <c r="B46" s="5" t="s">
        <v>1461</v>
      </c>
      <c r="C46" s="276" t="s">
        <v>1389</v>
      </c>
      <c r="D46" s="110" t="s">
        <v>1379</v>
      </c>
      <c r="E46" s="274" t="s">
        <v>1380</v>
      </c>
      <c r="F46" s="274"/>
      <c r="G46" s="274" t="s">
        <v>1054</v>
      </c>
      <c r="H46" s="278"/>
      <c r="I46" s="278" t="s">
        <v>1387</v>
      </c>
      <c r="J46" s="278"/>
      <c r="K46" s="278" t="s">
        <v>867</v>
      </c>
      <c r="L46" s="278"/>
      <c r="M46" s="278" t="s">
        <v>869</v>
      </c>
      <c r="N46" s="278"/>
      <c r="O46" s="278" t="str">
        <f t="shared" si="0"/>
        <v>Yes</v>
      </c>
      <c r="P46" s="278"/>
      <c r="Q46" s="278" t="s">
        <v>867</v>
      </c>
      <c r="S46" s="252" t="s">
        <v>867</v>
      </c>
      <c r="U46" s="252" t="str">
        <f t="shared" si="1"/>
        <v>Yes</v>
      </c>
      <c r="W46" s="277" t="s">
        <v>867</v>
      </c>
      <c r="AE46"/>
    </row>
    <row r="47" spans="1:31">
      <c r="A47" s="5"/>
      <c r="B47" s="5" t="s">
        <v>1462</v>
      </c>
      <c r="C47" s="276" t="s">
        <v>1409</v>
      </c>
      <c r="D47" s="110" t="s">
        <v>1379</v>
      </c>
      <c r="E47" s="274" t="s">
        <v>1395</v>
      </c>
      <c r="F47" s="274"/>
      <c r="G47" s="274" t="s">
        <v>1386</v>
      </c>
      <c r="H47" s="278"/>
      <c r="I47" s="278" t="s">
        <v>1387</v>
      </c>
      <c r="J47" s="278"/>
      <c r="K47" s="278" t="s">
        <v>867</v>
      </c>
      <c r="L47" s="278"/>
      <c r="M47" s="278" t="s">
        <v>869</v>
      </c>
      <c r="N47" s="278"/>
      <c r="O47" s="278" t="str">
        <f t="shared" si="0"/>
        <v>Yes</v>
      </c>
      <c r="P47" s="278"/>
      <c r="Q47" s="278" t="s">
        <v>867</v>
      </c>
      <c r="S47" s="252" t="s">
        <v>869</v>
      </c>
      <c r="U47" s="252" t="str">
        <f t="shared" si="1"/>
        <v>Yes</v>
      </c>
      <c r="W47" s="277" t="s">
        <v>867</v>
      </c>
      <c r="AE47"/>
    </row>
    <row r="48" spans="1:31">
      <c r="A48" s="5"/>
      <c r="B48" s="5" t="s">
        <v>1462</v>
      </c>
      <c r="C48" s="276" t="s">
        <v>1409</v>
      </c>
      <c r="D48" s="110" t="s">
        <v>1383</v>
      </c>
      <c r="E48" s="274" t="s">
        <v>1395</v>
      </c>
      <c r="F48" s="274"/>
      <c r="G48" s="274" t="s">
        <v>1386</v>
      </c>
      <c r="H48" s="278"/>
      <c r="I48" s="278" t="s">
        <v>869</v>
      </c>
      <c r="J48" s="278"/>
      <c r="K48" s="278" t="s">
        <v>867</v>
      </c>
      <c r="L48" s="278"/>
      <c r="M48" s="278" t="s">
        <v>869</v>
      </c>
      <c r="N48" s="278"/>
      <c r="O48" s="278" t="str">
        <f t="shared" si="0"/>
        <v>Yes</v>
      </c>
      <c r="P48" s="278"/>
      <c r="Q48" s="278" t="s">
        <v>869</v>
      </c>
      <c r="S48" s="252" t="s">
        <v>869</v>
      </c>
      <c r="U48" s="252" t="str">
        <f t="shared" si="1"/>
        <v>No</v>
      </c>
      <c r="W48" s="277" t="s">
        <v>867</v>
      </c>
      <c r="AE48"/>
    </row>
    <row r="49" spans="1:31">
      <c r="A49" s="5"/>
      <c r="B49" s="5" t="s">
        <v>1463</v>
      </c>
      <c r="C49" s="276" t="s">
        <v>1392</v>
      </c>
      <c r="D49" s="110" t="s">
        <v>1379</v>
      </c>
      <c r="E49" s="274" t="s">
        <v>1382</v>
      </c>
      <c r="F49" s="274"/>
      <c r="G49" s="274" t="s">
        <v>1054</v>
      </c>
      <c r="H49" s="278"/>
      <c r="I49" s="278" t="s">
        <v>1387</v>
      </c>
      <c r="J49" s="278"/>
      <c r="K49" s="278" t="s">
        <v>867</v>
      </c>
      <c r="L49" s="278"/>
      <c r="M49" s="278" t="s">
        <v>869</v>
      </c>
      <c r="N49" s="278"/>
      <c r="O49" s="278" t="str">
        <f t="shared" si="0"/>
        <v>Yes</v>
      </c>
      <c r="P49" s="278"/>
      <c r="Q49" s="278" t="s">
        <v>867</v>
      </c>
      <c r="S49" s="252" t="s">
        <v>867</v>
      </c>
      <c r="U49" s="252" t="str">
        <f t="shared" si="1"/>
        <v>Yes</v>
      </c>
      <c r="W49" s="277" t="s">
        <v>867</v>
      </c>
      <c r="AE49"/>
    </row>
    <row r="50" spans="1:31">
      <c r="A50" s="5"/>
      <c r="B50" s="5" t="s">
        <v>1463</v>
      </c>
      <c r="C50" s="276" t="s">
        <v>1392</v>
      </c>
      <c r="D50" s="110" t="s">
        <v>1383</v>
      </c>
      <c r="E50" s="274" t="s">
        <v>1382</v>
      </c>
      <c r="F50" s="274"/>
      <c r="G50" s="274" t="s">
        <v>1054</v>
      </c>
      <c r="H50" s="278"/>
      <c r="I50" s="278" t="s">
        <v>1387</v>
      </c>
      <c r="J50" s="278"/>
      <c r="K50" s="278" t="s">
        <v>867</v>
      </c>
      <c r="L50" s="278"/>
      <c r="M50" s="278" t="s">
        <v>869</v>
      </c>
      <c r="N50" s="278"/>
      <c r="O50" s="278" t="str">
        <f t="shared" si="0"/>
        <v>Yes</v>
      </c>
      <c r="P50" s="278"/>
      <c r="Q50" s="278" t="s">
        <v>867</v>
      </c>
      <c r="S50" s="252" t="s">
        <v>867</v>
      </c>
      <c r="U50" s="252" t="str">
        <f t="shared" si="1"/>
        <v>Yes</v>
      </c>
      <c r="W50" s="277" t="s">
        <v>867</v>
      </c>
      <c r="AE50"/>
    </row>
    <row r="51" spans="1:31">
      <c r="A51" s="5"/>
      <c r="B51" s="5" t="s">
        <v>1464</v>
      </c>
      <c r="C51" s="276" t="s">
        <v>1410</v>
      </c>
      <c r="D51" s="110" t="s">
        <v>1379</v>
      </c>
      <c r="E51" s="274" t="s">
        <v>1380</v>
      </c>
      <c r="F51" s="274"/>
      <c r="G51" s="274" t="s">
        <v>1054</v>
      </c>
      <c r="H51" s="278"/>
      <c r="I51" s="278" t="s">
        <v>1387</v>
      </c>
      <c r="J51" s="278"/>
      <c r="K51" s="278" t="s">
        <v>867</v>
      </c>
      <c r="L51" s="278"/>
      <c r="M51" s="278" t="s">
        <v>869</v>
      </c>
      <c r="N51" s="278"/>
      <c r="O51" s="278" t="str">
        <f t="shared" si="0"/>
        <v>Yes</v>
      </c>
      <c r="P51" s="278"/>
      <c r="Q51" s="278" t="s">
        <v>869</v>
      </c>
      <c r="S51" s="252" t="s">
        <v>867</v>
      </c>
      <c r="U51" s="252" t="str">
        <f t="shared" si="1"/>
        <v>Yes</v>
      </c>
      <c r="W51" s="277" t="s">
        <v>867</v>
      </c>
      <c r="AE51"/>
    </row>
    <row r="52" spans="1:31">
      <c r="A52" s="5"/>
      <c r="B52" s="5" t="s">
        <v>1465</v>
      </c>
      <c r="C52" s="276" t="s">
        <v>1398</v>
      </c>
      <c r="D52" s="110" t="s">
        <v>1379</v>
      </c>
      <c r="E52" s="274" t="s">
        <v>1382</v>
      </c>
      <c r="F52" s="274"/>
      <c r="G52" s="274" t="s">
        <v>1386</v>
      </c>
      <c r="H52" s="278"/>
      <c r="I52" s="278" t="s">
        <v>869</v>
      </c>
      <c r="J52" s="278"/>
      <c r="K52" s="278" t="s">
        <v>869</v>
      </c>
      <c r="L52" s="278"/>
      <c r="M52" s="278" t="s">
        <v>869</v>
      </c>
      <c r="N52" s="278"/>
      <c r="O52" s="278" t="str">
        <f t="shared" si="0"/>
        <v>No</v>
      </c>
      <c r="P52" s="278"/>
      <c r="Q52" s="278" t="s">
        <v>867</v>
      </c>
      <c r="S52" s="252" t="s">
        <v>869</v>
      </c>
      <c r="U52" s="252" t="str">
        <f t="shared" si="1"/>
        <v>Yes</v>
      </c>
      <c r="W52" s="277" t="s">
        <v>867</v>
      </c>
      <c r="AE52"/>
    </row>
    <row r="53" spans="1:31">
      <c r="A53" s="5" t="s">
        <v>1066</v>
      </c>
      <c r="B53" s="5" t="s">
        <v>1466</v>
      </c>
      <c r="C53" s="276" t="s">
        <v>1402</v>
      </c>
      <c r="D53" s="272" t="s">
        <v>1379</v>
      </c>
      <c r="E53" s="274" t="s">
        <v>1395</v>
      </c>
      <c r="F53" s="274"/>
      <c r="G53" s="274" t="s">
        <v>1386</v>
      </c>
      <c r="H53" s="278"/>
      <c r="I53" s="278" t="s">
        <v>1403</v>
      </c>
      <c r="J53" s="278"/>
      <c r="K53" s="278" t="s">
        <v>869</v>
      </c>
      <c r="L53" s="278"/>
      <c r="M53" s="278" t="s">
        <v>869</v>
      </c>
      <c r="N53" s="278"/>
      <c r="O53" s="278" t="str">
        <f t="shared" si="0"/>
        <v>Yes</v>
      </c>
      <c r="P53" s="278"/>
      <c r="Q53" s="278" t="s">
        <v>869</v>
      </c>
      <c r="S53" s="278" t="s">
        <v>867</v>
      </c>
      <c r="T53" s="280"/>
      <c r="U53" s="252" t="str">
        <f t="shared" si="1"/>
        <v>Yes</v>
      </c>
      <c r="V53" s="23"/>
      <c r="W53" s="277" t="s">
        <v>1443</v>
      </c>
      <c r="AE53"/>
    </row>
    <row r="54" spans="1:31">
      <c r="A54" s="5"/>
      <c r="B54" s="5" t="s">
        <v>1466</v>
      </c>
      <c r="C54" s="276" t="s">
        <v>1404</v>
      </c>
      <c r="D54" s="272" t="s">
        <v>1379</v>
      </c>
      <c r="E54" s="274" t="s">
        <v>1395</v>
      </c>
      <c r="F54" s="274"/>
      <c r="G54" s="274" t="s">
        <v>1054</v>
      </c>
      <c r="H54" s="278"/>
      <c r="I54" s="278" t="s">
        <v>869</v>
      </c>
      <c r="J54" s="278"/>
      <c r="K54" s="278" t="s">
        <v>869</v>
      </c>
      <c r="L54" s="278"/>
      <c r="M54" s="278" t="s">
        <v>869</v>
      </c>
      <c r="N54" s="278"/>
      <c r="O54" s="278" t="str">
        <f t="shared" si="0"/>
        <v>No</v>
      </c>
      <c r="P54" s="278"/>
      <c r="Q54" s="278" t="s">
        <v>869</v>
      </c>
      <c r="S54" s="278" t="s">
        <v>869</v>
      </c>
      <c r="U54" s="252" t="str">
        <f t="shared" si="1"/>
        <v>No</v>
      </c>
      <c r="V54" s="23"/>
      <c r="W54" s="277" t="s">
        <v>1443</v>
      </c>
      <c r="AE54"/>
    </row>
    <row r="55" spans="1:31">
      <c r="A55" s="6" t="s">
        <v>1067</v>
      </c>
      <c r="B55" s="5" t="s">
        <v>1467</v>
      </c>
      <c r="C55" s="276" t="s">
        <v>1384</v>
      </c>
      <c r="D55" s="272" t="s">
        <v>1379</v>
      </c>
      <c r="E55" s="274" t="s">
        <v>1380</v>
      </c>
      <c r="F55" s="274"/>
      <c r="G55" s="274" t="s">
        <v>1054</v>
      </c>
      <c r="H55" s="278"/>
      <c r="I55" s="278" t="s">
        <v>869</v>
      </c>
      <c r="J55" s="278"/>
      <c r="K55" s="278" t="s">
        <v>869</v>
      </c>
      <c r="L55" s="278"/>
      <c r="M55" s="278" t="s">
        <v>869</v>
      </c>
      <c r="N55" s="278"/>
      <c r="O55" s="278" t="str">
        <f t="shared" si="0"/>
        <v>No</v>
      </c>
      <c r="P55" s="278"/>
      <c r="Q55" s="278" t="s">
        <v>869</v>
      </c>
      <c r="S55" s="278" t="s">
        <v>867</v>
      </c>
      <c r="U55" s="252" t="str">
        <f t="shared" si="1"/>
        <v>Yes</v>
      </c>
      <c r="V55" s="23"/>
      <c r="W55" s="277" t="s">
        <v>867</v>
      </c>
      <c r="AE55"/>
    </row>
    <row r="56" spans="1:31">
      <c r="A56" s="5"/>
      <c r="B56" s="5" t="s">
        <v>1467</v>
      </c>
      <c r="C56" s="276" t="s">
        <v>1384</v>
      </c>
      <c r="D56" s="272" t="s">
        <v>1383</v>
      </c>
      <c r="E56" s="274" t="s">
        <v>1380</v>
      </c>
      <c r="F56" s="274"/>
      <c r="G56" s="274" t="s">
        <v>1054</v>
      </c>
      <c r="H56" s="278"/>
      <c r="I56" s="278" t="s">
        <v>869</v>
      </c>
      <c r="J56" s="278"/>
      <c r="K56" s="278" t="s">
        <v>869</v>
      </c>
      <c r="L56" s="278"/>
      <c r="M56" s="278" t="s">
        <v>869</v>
      </c>
      <c r="N56" s="278"/>
      <c r="O56" s="278" t="str">
        <f t="shared" si="0"/>
        <v>No</v>
      </c>
      <c r="P56" s="278"/>
      <c r="Q56" s="278" t="s">
        <v>869</v>
      </c>
      <c r="S56" s="278" t="s">
        <v>867</v>
      </c>
      <c r="U56" s="252" t="str">
        <f t="shared" si="1"/>
        <v>Yes</v>
      </c>
      <c r="V56" s="23"/>
      <c r="W56" s="277" t="s">
        <v>867</v>
      </c>
      <c r="AE56"/>
    </row>
    <row r="57" spans="1:31">
      <c r="A57" s="5" t="s">
        <v>1291</v>
      </c>
      <c r="B57" s="5" t="s">
        <v>1468</v>
      </c>
      <c r="C57" s="276" t="s">
        <v>1406</v>
      </c>
      <c r="D57" s="272" t="s">
        <v>1379</v>
      </c>
      <c r="E57" s="274" t="s">
        <v>1380</v>
      </c>
      <c r="F57" s="274"/>
      <c r="G57" s="274" t="s">
        <v>1054</v>
      </c>
      <c r="H57" s="278"/>
      <c r="I57" s="278" t="s">
        <v>869</v>
      </c>
      <c r="J57" s="278"/>
      <c r="K57" s="278" t="s">
        <v>869</v>
      </c>
      <c r="L57" s="278"/>
      <c r="M57" s="278" t="s">
        <v>869</v>
      </c>
      <c r="N57" s="278"/>
      <c r="O57" s="278" t="str">
        <f t="shared" si="0"/>
        <v>No</v>
      </c>
      <c r="P57" s="278"/>
      <c r="Q57" s="278" t="s">
        <v>867</v>
      </c>
      <c r="S57" s="278" t="s">
        <v>867</v>
      </c>
      <c r="U57" s="252" t="str">
        <f t="shared" si="1"/>
        <v>Yes</v>
      </c>
      <c r="V57" s="23"/>
      <c r="W57" s="277" t="s">
        <v>867</v>
      </c>
      <c r="AE57"/>
    </row>
    <row r="58" spans="1:31">
      <c r="A58" s="5"/>
      <c r="B58" s="5" t="s">
        <v>1469</v>
      </c>
      <c r="C58" s="276" t="s">
        <v>1406</v>
      </c>
      <c r="D58" s="272" t="s">
        <v>1379</v>
      </c>
      <c r="E58" s="274" t="s">
        <v>1380</v>
      </c>
      <c r="F58" s="274"/>
      <c r="G58" s="274" t="s">
        <v>1054</v>
      </c>
      <c r="H58" s="278"/>
      <c r="I58" s="278" t="s">
        <v>869</v>
      </c>
      <c r="J58" s="278"/>
      <c r="K58" s="278" t="s">
        <v>869</v>
      </c>
      <c r="L58" s="278"/>
      <c r="M58" s="278" t="s">
        <v>869</v>
      </c>
      <c r="N58" s="278"/>
      <c r="O58" s="278" t="str">
        <f t="shared" si="0"/>
        <v>No</v>
      </c>
      <c r="P58" s="278"/>
      <c r="Q58" s="278" t="s">
        <v>867</v>
      </c>
      <c r="S58" s="278" t="s">
        <v>867</v>
      </c>
      <c r="U58" s="252" t="str">
        <f t="shared" si="1"/>
        <v>Yes</v>
      </c>
      <c r="V58" s="23"/>
      <c r="W58" s="277" t="s">
        <v>867</v>
      </c>
      <c r="AE58"/>
    </row>
    <row r="59" spans="1:31">
      <c r="A59" s="5"/>
      <c r="B59" s="5" t="s">
        <v>1470</v>
      </c>
      <c r="C59" s="276" t="s">
        <v>1406</v>
      </c>
      <c r="D59" s="272" t="s">
        <v>1383</v>
      </c>
      <c r="E59" s="274" t="s">
        <v>1380</v>
      </c>
      <c r="F59" s="274"/>
      <c r="G59" s="274" t="s">
        <v>1054</v>
      </c>
      <c r="H59" s="278"/>
      <c r="I59" s="278" t="s">
        <v>869</v>
      </c>
      <c r="J59" s="278"/>
      <c r="K59" s="278" t="s">
        <v>869</v>
      </c>
      <c r="L59" s="278"/>
      <c r="M59" s="278" t="s">
        <v>869</v>
      </c>
      <c r="N59" s="278"/>
      <c r="O59" s="278" t="str">
        <f t="shared" si="0"/>
        <v>No</v>
      </c>
      <c r="P59" s="278"/>
      <c r="Q59" s="278" t="s">
        <v>867</v>
      </c>
      <c r="S59" s="278" t="s">
        <v>867</v>
      </c>
      <c r="U59" s="252" t="str">
        <f t="shared" si="1"/>
        <v>Yes</v>
      </c>
      <c r="V59" s="23"/>
      <c r="W59" s="277" t="s">
        <v>867</v>
      </c>
      <c r="AE59"/>
    </row>
    <row r="60" spans="1:31" ht="12" customHeight="1">
      <c r="A60" s="5"/>
      <c r="B60" s="5" t="s">
        <v>1471</v>
      </c>
      <c r="C60" s="276" t="s">
        <v>1398</v>
      </c>
      <c r="D60" s="272" t="s">
        <v>1379</v>
      </c>
      <c r="E60" s="274" t="s">
        <v>1382</v>
      </c>
      <c r="F60" s="274"/>
      <c r="G60" s="274" t="s">
        <v>1386</v>
      </c>
      <c r="H60" s="278"/>
      <c r="I60" s="278" t="s">
        <v>869</v>
      </c>
      <c r="J60" s="278"/>
      <c r="K60" s="278" t="s">
        <v>869</v>
      </c>
      <c r="L60" s="278"/>
      <c r="M60" s="278" t="s">
        <v>869</v>
      </c>
      <c r="N60" s="278"/>
      <c r="O60" s="278" t="str">
        <f t="shared" si="0"/>
        <v>No</v>
      </c>
      <c r="P60" s="278"/>
      <c r="Q60" s="278" t="s">
        <v>867</v>
      </c>
      <c r="S60" s="278" t="s">
        <v>869</v>
      </c>
      <c r="U60" s="252" t="str">
        <f t="shared" si="1"/>
        <v>Yes</v>
      </c>
      <c r="V60" s="23"/>
      <c r="W60" s="277" t="s">
        <v>1442</v>
      </c>
      <c r="AE60"/>
    </row>
    <row r="61" spans="1:31">
      <c r="A61" s="5" t="s">
        <v>1027</v>
      </c>
      <c r="B61" s="5" t="s">
        <v>1027</v>
      </c>
      <c r="C61" s="276" t="s">
        <v>1411</v>
      </c>
      <c r="D61" s="272" t="s">
        <v>1379</v>
      </c>
      <c r="E61" s="274" t="s">
        <v>1382</v>
      </c>
      <c r="F61" s="274"/>
      <c r="G61" s="274" t="s">
        <v>1054</v>
      </c>
      <c r="H61" s="278"/>
      <c r="I61" s="278" t="s">
        <v>1387</v>
      </c>
      <c r="J61" s="278"/>
      <c r="K61" s="278" t="s">
        <v>869</v>
      </c>
      <c r="L61" s="278"/>
      <c r="M61" s="278" t="s">
        <v>869</v>
      </c>
      <c r="N61" s="278"/>
      <c r="O61" s="278" t="str">
        <f t="shared" si="0"/>
        <v>Yes</v>
      </c>
      <c r="P61" s="278"/>
      <c r="Q61" s="278" t="s">
        <v>869</v>
      </c>
      <c r="S61" s="278" t="s">
        <v>869</v>
      </c>
      <c r="U61" s="252" t="str">
        <f t="shared" si="1"/>
        <v>No</v>
      </c>
      <c r="V61" s="23"/>
      <c r="W61" s="316" t="s">
        <v>1443</v>
      </c>
      <c r="AE61"/>
    </row>
    <row r="62" spans="1:31">
      <c r="A62" s="5"/>
      <c r="B62" s="5" t="s">
        <v>1027</v>
      </c>
      <c r="C62" s="276" t="s">
        <v>1411</v>
      </c>
      <c r="D62" s="272" t="s">
        <v>1383</v>
      </c>
      <c r="E62" s="274" t="s">
        <v>1382</v>
      </c>
      <c r="F62" s="274"/>
      <c r="G62" s="274" t="s">
        <v>1054</v>
      </c>
      <c r="H62" s="278"/>
      <c r="I62" s="278" t="s">
        <v>869</v>
      </c>
      <c r="J62" s="278"/>
      <c r="K62" s="278" t="s">
        <v>869</v>
      </c>
      <c r="L62" s="278"/>
      <c r="M62" s="278" t="s">
        <v>869</v>
      </c>
      <c r="N62" s="278"/>
      <c r="O62" s="278" t="str">
        <f t="shared" si="0"/>
        <v>No</v>
      </c>
      <c r="P62" s="278"/>
      <c r="Q62" s="278" t="s">
        <v>869</v>
      </c>
      <c r="S62" s="278" t="s">
        <v>869</v>
      </c>
      <c r="T62" s="272"/>
      <c r="U62" s="252" t="str">
        <f t="shared" si="1"/>
        <v>No</v>
      </c>
      <c r="V62" s="23"/>
      <c r="W62" s="252" t="s">
        <v>867</v>
      </c>
      <c r="AE62"/>
    </row>
    <row r="63" spans="1:31">
      <c r="A63" s="5"/>
      <c r="B63" s="5" t="s">
        <v>1027</v>
      </c>
      <c r="C63" s="276" t="s">
        <v>1412</v>
      </c>
      <c r="D63" s="272" t="s">
        <v>1383</v>
      </c>
      <c r="E63" s="274" t="s">
        <v>1382</v>
      </c>
      <c r="F63" s="274"/>
      <c r="G63" s="274" t="s">
        <v>1386</v>
      </c>
      <c r="H63" s="278"/>
      <c r="I63" s="278" t="s">
        <v>869</v>
      </c>
      <c r="J63" s="278"/>
      <c r="K63" s="278" t="s">
        <v>869</v>
      </c>
      <c r="L63" s="278"/>
      <c r="M63" s="278" t="s">
        <v>869</v>
      </c>
      <c r="N63" s="278"/>
      <c r="O63" s="278" t="str">
        <f t="shared" si="0"/>
        <v>No</v>
      </c>
      <c r="P63" s="278"/>
      <c r="Q63" s="278" t="s">
        <v>869</v>
      </c>
      <c r="S63" s="278" t="s">
        <v>867</v>
      </c>
      <c r="T63" s="272"/>
      <c r="U63" s="252" t="str">
        <f t="shared" si="1"/>
        <v>Yes</v>
      </c>
      <c r="V63" s="23"/>
      <c r="W63" s="252" t="s">
        <v>867</v>
      </c>
      <c r="AE63"/>
    </row>
    <row r="64" spans="1:31">
      <c r="A64" s="5"/>
      <c r="B64" s="5" t="s">
        <v>1027</v>
      </c>
      <c r="C64" s="276" t="s">
        <v>1413</v>
      </c>
      <c r="D64" s="272" t="s">
        <v>1379</v>
      </c>
      <c r="E64" s="274" t="s">
        <v>1382</v>
      </c>
      <c r="F64" s="274"/>
      <c r="G64" s="274" t="s">
        <v>1054</v>
      </c>
      <c r="H64" s="278"/>
      <c r="I64" s="278" t="s">
        <v>869</v>
      </c>
      <c r="J64" s="278"/>
      <c r="K64" s="278" t="s">
        <v>869</v>
      </c>
      <c r="L64" s="278"/>
      <c r="M64" s="278" t="s">
        <v>869</v>
      </c>
      <c r="N64" s="278"/>
      <c r="O64" s="278" t="str">
        <f t="shared" si="0"/>
        <v>No</v>
      </c>
      <c r="P64" s="278"/>
      <c r="Q64" s="278" t="s">
        <v>869</v>
      </c>
      <c r="S64" s="278" t="s">
        <v>867</v>
      </c>
      <c r="T64" s="272"/>
      <c r="U64" s="252" t="str">
        <f t="shared" si="1"/>
        <v>Yes</v>
      </c>
      <c r="V64" s="23"/>
      <c r="W64" s="252" t="s">
        <v>867</v>
      </c>
      <c r="AE64"/>
    </row>
    <row r="65" spans="1:31">
      <c r="A65" s="5"/>
      <c r="B65" s="5" t="s">
        <v>1027</v>
      </c>
      <c r="C65" s="276" t="s">
        <v>1413</v>
      </c>
      <c r="D65" s="272" t="s">
        <v>1383</v>
      </c>
      <c r="E65" s="274" t="s">
        <v>1382</v>
      </c>
      <c r="F65" s="274"/>
      <c r="G65" s="274" t="s">
        <v>1054</v>
      </c>
      <c r="H65" s="278"/>
      <c r="I65" s="278" t="s">
        <v>869</v>
      </c>
      <c r="J65" s="278"/>
      <c r="K65" s="278" t="s">
        <v>869</v>
      </c>
      <c r="L65" s="278"/>
      <c r="M65" s="278" t="s">
        <v>869</v>
      </c>
      <c r="N65" s="278"/>
      <c r="O65" s="278" t="str">
        <f t="shared" si="0"/>
        <v>No</v>
      </c>
      <c r="P65" s="278"/>
      <c r="Q65" s="278" t="s">
        <v>869</v>
      </c>
      <c r="S65" s="278" t="s">
        <v>867</v>
      </c>
      <c r="T65" s="272"/>
      <c r="U65" s="252" t="str">
        <f t="shared" si="1"/>
        <v>Yes</v>
      </c>
      <c r="V65" s="23"/>
      <c r="W65" s="252" t="s">
        <v>867</v>
      </c>
      <c r="AE65"/>
    </row>
    <row r="66" spans="1:31">
      <c r="A66" s="272" t="s">
        <v>1029</v>
      </c>
      <c r="B66" s="272" t="s">
        <v>1472</v>
      </c>
      <c r="C66" s="276" t="s">
        <v>1378</v>
      </c>
      <c r="D66" s="110" t="s">
        <v>1379</v>
      </c>
      <c r="E66" s="277" t="s">
        <v>1380</v>
      </c>
      <c r="F66" s="277"/>
      <c r="G66" s="277" t="s">
        <v>1054</v>
      </c>
      <c r="H66" s="278"/>
      <c r="I66" s="278" t="s">
        <v>869</v>
      </c>
      <c r="J66" s="278"/>
      <c r="K66" s="278" t="s">
        <v>869</v>
      </c>
      <c r="L66" s="278"/>
      <c r="M66" s="278" t="s">
        <v>869</v>
      </c>
      <c r="N66" s="278"/>
      <c r="O66" s="278" t="str">
        <f t="shared" si="0"/>
        <v>No</v>
      </c>
      <c r="P66" s="278"/>
      <c r="Q66" s="278" t="s">
        <v>869</v>
      </c>
      <c r="S66" s="278" t="s">
        <v>867</v>
      </c>
      <c r="U66" s="252" t="str">
        <f t="shared" si="1"/>
        <v>Yes</v>
      </c>
      <c r="V66" s="282"/>
      <c r="W66" s="277" t="s">
        <v>867</v>
      </c>
      <c r="AE66"/>
    </row>
    <row r="67" spans="1:31">
      <c r="B67" s="272" t="s">
        <v>1472</v>
      </c>
      <c r="C67" s="276" t="s">
        <v>1414</v>
      </c>
      <c r="D67" s="110" t="s">
        <v>1379</v>
      </c>
      <c r="E67" s="277" t="s">
        <v>1380</v>
      </c>
      <c r="F67" s="277"/>
      <c r="G67" s="277" t="s">
        <v>1054</v>
      </c>
      <c r="H67" s="278"/>
      <c r="I67" s="278" t="s">
        <v>869</v>
      </c>
      <c r="J67" s="278"/>
      <c r="K67" s="278" t="s">
        <v>869</v>
      </c>
      <c r="L67" s="278"/>
      <c r="M67" s="278" t="s">
        <v>869</v>
      </c>
      <c r="N67" s="278"/>
      <c r="O67" s="278" t="str">
        <f t="shared" si="0"/>
        <v>No</v>
      </c>
      <c r="P67" s="278"/>
      <c r="Q67" s="278" t="s">
        <v>867</v>
      </c>
      <c r="S67" s="278" t="s">
        <v>867</v>
      </c>
      <c r="U67" s="252" t="str">
        <f t="shared" si="1"/>
        <v>Yes</v>
      </c>
      <c r="V67" s="282"/>
      <c r="W67" s="277" t="s">
        <v>867</v>
      </c>
      <c r="AE67"/>
    </row>
    <row r="68" spans="1:31">
      <c r="B68" s="272" t="s">
        <v>1472</v>
      </c>
      <c r="C68" s="276" t="s">
        <v>1413</v>
      </c>
      <c r="D68" s="110" t="s">
        <v>1379</v>
      </c>
      <c r="E68" s="277" t="s">
        <v>1382</v>
      </c>
      <c r="F68" s="277"/>
      <c r="G68" s="277" t="s">
        <v>1054</v>
      </c>
      <c r="H68" s="278"/>
      <c r="I68" s="278" t="s">
        <v>869</v>
      </c>
      <c r="J68" s="278"/>
      <c r="K68" s="278" t="s">
        <v>869</v>
      </c>
      <c r="L68" s="278"/>
      <c r="M68" s="278" t="s">
        <v>869</v>
      </c>
      <c r="N68" s="278"/>
      <c r="O68" s="278" t="str">
        <f t="shared" si="0"/>
        <v>No</v>
      </c>
      <c r="P68" s="278"/>
      <c r="Q68" s="278" t="s">
        <v>867</v>
      </c>
      <c r="S68" s="278" t="s">
        <v>867</v>
      </c>
      <c r="U68" s="252" t="str">
        <f t="shared" si="1"/>
        <v>Yes</v>
      </c>
      <c r="V68" s="282"/>
      <c r="W68" s="277" t="s">
        <v>867</v>
      </c>
      <c r="AE68"/>
    </row>
    <row r="69" spans="1:31">
      <c r="A69" s="272" t="s">
        <v>1069</v>
      </c>
      <c r="B69" s="272" t="s">
        <v>1473</v>
      </c>
      <c r="C69" s="276" t="s">
        <v>1404</v>
      </c>
      <c r="D69" s="110" t="s">
        <v>1379</v>
      </c>
      <c r="E69" s="277" t="s">
        <v>1380</v>
      </c>
      <c r="F69" s="277"/>
      <c r="G69" s="277" t="s">
        <v>1386</v>
      </c>
      <c r="H69" s="278"/>
      <c r="I69" s="278" t="s">
        <v>1387</v>
      </c>
      <c r="J69" s="278"/>
      <c r="K69" s="278" t="s">
        <v>869</v>
      </c>
      <c r="L69" s="278"/>
      <c r="M69" s="278" t="s">
        <v>869</v>
      </c>
      <c r="N69" s="278"/>
      <c r="O69" s="278" t="str">
        <f t="shared" si="0"/>
        <v>Yes</v>
      </c>
      <c r="P69" s="278"/>
      <c r="Q69" s="278" t="s">
        <v>867</v>
      </c>
      <c r="S69" s="278" t="s">
        <v>869</v>
      </c>
      <c r="U69" s="252" t="str">
        <f t="shared" si="1"/>
        <v>Yes</v>
      </c>
      <c r="V69" s="282"/>
      <c r="W69" s="277" t="s">
        <v>1443</v>
      </c>
      <c r="AE69"/>
    </row>
    <row r="70" spans="1:31">
      <c r="A70" s="272" t="s">
        <v>1070</v>
      </c>
      <c r="B70" s="272" t="s">
        <v>1474</v>
      </c>
      <c r="C70" s="276" t="s">
        <v>1415</v>
      </c>
      <c r="D70" s="110" t="s">
        <v>1379</v>
      </c>
      <c r="E70" s="277" t="s">
        <v>1380</v>
      </c>
      <c r="F70" s="277"/>
      <c r="G70" s="277" t="s">
        <v>1054</v>
      </c>
      <c r="H70" s="278"/>
      <c r="I70" s="278" t="s">
        <v>869</v>
      </c>
      <c r="J70" s="278"/>
      <c r="K70" s="278" t="s">
        <v>867</v>
      </c>
      <c r="L70" s="278"/>
      <c r="M70" s="278" t="s">
        <v>869</v>
      </c>
      <c r="N70" s="278"/>
      <c r="O70" s="278" t="str">
        <f t="shared" si="0"/>
        <v>Yes</v>
      </c>
      <c r="P70" s="278"/>
      <c r="Q70" s="278" t="s">
        <v>867</v>
      </c>
      <c r="S70" s="278" t="s">
        <v>869</v>
      </c>
      <c r="T70" s="276"/>
      <c r="U70" s="252" t="str">
        <f t="shared" si="1"/>
        <v>Yes</v>
      </c>
      <c r="V70" s="282"/>
      <c r="W70" s="277" t="s">
        <v>867</v>
      </c>
      <c r="AE70"/>
    </row>
    <row r="71" spans="1:31">
      <c r="B71" s="272" t="s">
        <v>1475</v>
      </c>
      <c r="C71" s="276" t="s">
        <v>1416</v>
      </c>
      <c r="D71" s="110" t="s">
        <v>1379</v>
      </c>
      <c r="E71" s="277" t="s">
        <v>1380</v>
      </c>
      <c r="F71" s="277"/>
      <c r="G71" s="277" t="s">
        <v>1054</v>
      </c>
      <c r="H71" s="278"/>
      <c r="I71" s="278" t="s">
        <v>869</v>
      </c>
      <c r="J71" s="278"/>
      <c r="K71" s="278" t="s">
        <v>867</v>
      </c>
      <c r="L71" s="278"/>
      <c r="M71" s="278" t="s">
        <v>869</v>
      </c>
      <c r="N71" s="278"/>
      <c r="O71" s="278" t="str">
        <f t="shared" si="0"/>
        <v>Yes</v>
      </c>
      <c r="P71" s="278"/>
      <c r="Q71" s="278" t="s">
        <v>867</v>
      </c>
      <c r="S71" s="278" t="s">
        <v>867</v>
      </c>
      <c r="U71" s="252" t="str">
        <f t="shared" si="1"/>
        <v>Yes</v>
      </c>
      <c r="V71" s="282"/>
      <c r="W71" s="277" t="s">
        <v>867</v>
      </c>
      <c r="AE71"/>
    </row>
    <row r="72" spans="1:31">
      <c r="B72" s="272" t="s">
        <v>1476</v>
      </c>
      <c r="C72" s="276" t="s">
        <v>1416</v>
      </c>
      <c r="D72" s="110" t="s">
        <v>1383</v>
      </c>
      <c r="E72" s="277" t="s">
        <v>1380</v>
      </c>
      <c r="F72" s="277"/>
      <c r="G72" s="277" t="s">
        <v>1054</v>
      </c>
      <c r="H72" s="278"/>
      <c r="I72" s="278" t="s">
        <v>869</v>
      </c>
      <c r="J72" s="278"/>
      <c r="K72" s="278" t="s">
        <v>867</v>
      </c>
      <c r="L72" s="278"/>
      <c r="M72" s="278" t="s">
        <v>867</v>
      </c>
      <c r="N72" s="278"/>
      <c r="O72" s="278" t="str">
        <f t="shared" ref="O72:O87" si="2">IF(AND(I72="No",K72="No",M72="No"),"No","Yes")</f>
        <v>Yes</v>
      </c>
      <c r="P72" s="278"/>
      <c r="Q72" s="278" t="s">
        <v>867</v>
      </c>
      <c r="S72" s="278" t="s">
        <v>867</v>
      </c>
      <c r="U72" s="252" t="str">
        <f t="shared" ref="U72:U87" si="3">IF(AND(Q72="No",S72="No"),"No","Yes")</f>
        <v>Yes</v>
      </c>
      <c r="V72" s="282"/>
      <c r="W72" s="277" t="s">
        <v>1442</v>
      </c>
      <c r="AE72"/>
    </row>
    <row r="73" spans="1:31">
      <c r="B73" s="272" t="s">
        <v>1477</v>
      </c>
      <c r="C73" s="276" t="s">
        <v>1385</v>
      </c>
      <c r="D73" s="110" t="s">
        <v>1383</v>
      </c>
      <c r="E73" s="277" t="s">
        <v>1380</v>
      </c>
      <c r="F73" s="277"/>
      <c r="G73" s="277" t="s">
        <v>1054</v>
      </c>
      <c r="H73" s="278"/>
      <c r="I73" s="278" t="s">
        <v>1387</v>
      </c>
      <c r="J73" s="278"/>
      <c r="K73" s="278" t="s">
        <v>869</v>
      </c>
      <c r="L73" s="278"/>
      <c r="M73" s="278" t="s">
        <v>869</v>
      </c>
      <c r="N73" s="278"/>
      <c r="O73" s="278" t="str">
        <f t="shared" si="2"/>
        <v>Yes</v>
      </c>
      <c r="P73" s="278"/>
      <c r="Q73" s="278" t="s">
        <v>867</v>
      </c>
      <c r="S73" s="278" t="s">
        <v>867</v>
      </c>
      <c r="U73" s="252" t="str">
        <f t="shared" si="3"/>
        <v>Yes</v>
      </c>
      <c r="V73" s="282"/>
      <c r="W73" s="277" t="s">
        <v>867</v>
      </c>
      <c r="AE73"/>
    </row>
    <row r="74" spans="1:31">
      <c r="B74" s="272" t="s">
        <v>1478</v>
      </c>
      <c r="C74" s="276" t="s">
        <v>1410</v>
      </c>
      <c r="D74" s="110" t="s">
        <v>1379</v>
      </c>
      <c r="E74" s="277" t="s">
        <v>1380</v>
      </c>
      <c r="F74" s="277"/>
      <c r="G74" s="277" t="s">
        <v>1386</v>
      </c>
      <c r="H74" s="278"/>
      <c r="I74" s="278" t="s">
        <v>1387</v>
      </c>
      <c r="J74" s="278"/>
      <c r="K74" s="278" t="s">
        <v>867</v>
      </c>
      <c r="L74" s="278"/>
      <c r="M74" s="278" t="s">
        <v>869</v>
      </c>
      <c r="N74" s="278"/>
      <c r="O74" s="278" t="str">
        <f t="shared" si="2"/>
        <v>Yes</v>
      </c>
      <c r="P74" s="278"/>
      <c r="Q74" s="278" t="s">
        <v>869</v>
      </c>
      <c r="S74" s="278" t="s">
        <v>867</v>
      </c>
      <c r="T74" s="276"/>
      <c r="U74" s="252" t="str">
        <f t="shared" si="3"/>
        <v>Yes</v>
      </c>
      <c r="V74" s="282"/>
      <c r="W74" s="277" t="s">
        <v>867</v>
      </c>
      <c r="AE74"/>
    </row>
    <row r="75" spans="1:31">
      <c r="B75" s="272" t="s">
        <v>1479</v>
      </c>
      <c r="C75" s="276" t="s">
        <v>1397</v>
      </c>
      <c r="D75" s="110" t="s">
        <v>1383</v>
      </c>
      <c r="E75" s="277" t="s">
        <v>1380</v>
      </c>
      <c r="F75" s="277"/>
      <c r="G75" s="277" t="s">
        <v>1054</v>
      </c>
      <c r="H75" s="278"/>
      <c r="I75" s="278" t="s">
        <v>1387</v>
      </c>
      <c r="J75" s="278"/>
      <c r="K75" s="278" t="s">
        <v>867</v>
      </c>
      <c r="L75" s="278"/>
      <c r="M75" s="278" t="s">
        <v>869</v>
      </c>
      <c r="N75" s="278"/>
      <c r="O75" s="278" t="str">
        <f t="shared" si="2"/>
        <v>Yes</v>
      </c>
      <c r="P75" s="278"/>
      <c r="Q75" s="278" t="s">
        <v>869</v>
      </c>
      <c r="S75" s="278" t="s">
        <v>869</v>
      </c>
      <c r="U75" s="252" t="str">
        <f t="shared" si="3"/>
        <v>No</v>
      </c>
      <c r="V75" s="282"/>
      <c r="W75" s="277" t="s">
        <v>867</v>
      </c>
      <c r="AE75"/>
    </row>
    <row r="76" spans="1:31">
      <c r="B76" s="272" t="s">
        <v>1480</v>
      </c>
      <c r="C76" s="276" t="s">
        <v>1399</v>
      </c>
      <c r="D76" s="110" t="s">
        <v>1383</v>
      </c>
      <c r="E76" s="277" t="s">
        <v>1382</v>
      </c>
      <c r="F76" s="277"/>
      <c r="G76" s="277" t="s">
        <v>1054</v>
      </c>
      <c r="H76" s="278"/>
      <c r="I76" s="278" t="s">
        <v>1387</v>
      </c>
      <c r="J76" s="278"/>
      <c r="K76" s="278" t="s">
        <v>869</v>
      </c>
      <c r="L76" s="278"/>
      <c r="M76" s="278" t="s">
        <v>869</v>
      </c>
      <c r="N76" s="278"/>
      <c r="O76" s="278" t="str">
        <f t="shared" si="2"/>
        <v>Yes</v>
      </c>
      <c r="P76" s="278"/>
      <c r="Q76" s="278" t="s">
        <v>867</v>
      </c>
      <c r="S76" s="278" t="s">
        <v>867</v>
      </c>
      <c r="U76" s="252" t="str">
        <f t="shared" si="3"/>
        <v>Yes</v>
      </c>
      <c r="V76" s="282"/>
      <c r="W76" s="277" t="s">
        <v>867</v>
      </c>
      <c r="AE76"/>
    </row>
    <row r="77" spans="1:31">
      <c r="A77" s="272" t="s">
        <v>1032</v>
      </c>
      <c r="B77" s="272" t="s">
        <v>1481</v>
      </c>
      <c r="C77" s="276" t="s">
        <v>1417</v>
      </c>
      <c r="D77" s="110" t="s">
        <v>1379</v>
      </c>
      <c r="E77" s="277" t="s">
        <v>1382</v>
      </c>
      <c r="F77" s="277"/>
      <c r="G77" s="277" t="s">
        <v>1054</v>
      </c>
      <c r="H77" s="278"/>
      <c r="I77" s="278" t="s">
        <v>1387</v>
      </c>
      <c r="J77" s="278"/>
      <c r="K77" s="278" t="s">
        <v>869</v>
      </c>
      <c r="L77" s="278"/>
      <c r="M77" s="278" t="s">
        <v>869</v>
      </c>
      <c r="N77" s="278"/>
      <c r="O77" s="278" t="str">
        <f t="shared" si="2"/>
        <v>Yes</v>
      </c>
      <c r="P77" s="278"/>
      <c r="Q77" s="278" t="s">
        <v>867</v>
      </c>
      <c r="S77" s="278" t="s">
        <v>867</v>
      </c>
      <c r="U77" s="252" t="str">
        <f t="shared" si="3"/>
        <v>Yes</v>
      </c>
      <c r="V77" s="282"/>
      <c r="W77" s="277" t="s">
        <v>867</v>
      </c>
      <c r="AE77"/>
    </row>
    <row r="78" spans="1:31">
      <c r="B78" s="272" t="s">
        <v>1481</v>
      </c>
      <c r="C78" s="276" t="s">
        <v>1417</v>
      </c>
      <c r="D78" s="110" t="s">
        <v>1383</v>
      </c>
      <c r="E78" s="277" t="s">
        <v>1382</v>
      </c>
      <c r="F78" s="277"/>
      <c r="G78" s="277" t="s">
        <v>1386</v>
      </c>
      <c r="H78" s="278"/>
      <c r="I78" s="278" t="s">
        <v>1387</v>
      </c>
      <c r="J78" s="278"/>
      <c r="K78" s="278" t="s">
        <v>869</v>
      </c>
      <c r="L78" s="278"/>
      <c r="M78" s="278" t="s">
        <v>869</v>
      </c>
      <c r="N78" s="278"/>
      <c r="O78" s="278" t="str">
        <f t="shared" si="2"/>
        <v>Yes</v>
      </c>
      <c r="P78" s="278"/>
      <c r="Q78" s="278" t="s">
        <v>867</v>
      </c>
      <c r="S78" s="278" t="s">
        <v>867</v>
      </c>
      <c r="U78" s="252" t="str">
        <f t="shared" si="3"/>
        <v>Yes</v>
      </c>
      <c r="V78" s="282"/>
      <c r="W78" s="277" t="s">
        <v>867</v>
      </c>
      <c r="AE78"/>
    </row>
    <row r="79" spans="1:31">
      <c r="B79" s="272" t="s">
        <v>1482</v>
      </c>
      <c r="C79" s="276" t="s">
        <v>1378</v>
      </c>
      <c r="D79" s="110" t="s">
        <v>1379</v>
      </c>
      <c r="E79" s="277" t="s">
        <v>1380</v>
      </c>
      <c r="F79" s="277"/>
      <c r="G79" s="277" t="s">
        <v>1054</v>
      </c>
      <c r="H79" s="278"/>
      <c r="I79" s="278" t="s">
        <v>1387</v>
      </c>
      <c r="J79" s="278"/>
      <c r="K79" s="278" t="s">
        <v>867</v>
      </c>
      <c r="L79" s="278"/>
      <c r="M79" s="278" t="s">
        <v>869</v>
      </c>
      <c r="N79" s="278"/>
      <c r="O79" s="278" t="str">
        <f t="shared" si="2"/>
        <v>Yes</v>
      </c>
      <c r="P79" s="278"/>
      <c r="Q79" s="278" t="s">
        <v>869</v>
      </c>
      <c r="S79" s="278" t="s">
        <v>867</v>
      </c>
      <c r="T79" s="283"/>
      <c r="U79" s="252" t="str">
        <f t="shared" si="3"/>
        <v>Yes</v>
      </c>
      <c r="V79" s="282"/>
      <c r="W79" s="277" t="s">
        <v>867</v>
      </c>
      <c r="AE79"/>
    </row>
    <row r="80" spans="1:31">
      <c r="B80" s="272" t="s">
        <v>1482</v>
      </c>
      <c r="C80" s="276" t="s">
        <v>1378</v>
      </c>
      <c r="D80" s="110" t="s">
        <v>1383</v>
      </c>
      <c r="E80" s="277" t="s">
        <v>1380</v>
      </c>
      <c r="F80" s="277"/>
      <c r="G80" s="277" t="s">
        <v>1054</v>
      </c>
      <c r="H80" s="278"/>
      <c r="I80" s="278" t="s">
        <v>869</v>
      </c>
      <c r="J80" s="278"/>
      <c r="K80" s="278" t="s">
        <v>869</v>
      </c>
      <c r="L80" s="278"/>
      <c r="M80" s="278" t="s">
        <v>869</v>
      </c>
      <c r="N80" s="278"/>
      <c r="O80" s="278" t="str">
        <f t="shared" si="2"/>
        <v>No</v>
      </c>
      <c r="P80" s="278"/>
      <c r="Q80" s="278" t="s">
        <v>867</v>
      </c>
      <c r="S80" s="278" t="s">
        <v>867</v>
      </c>
      <c r="U80" s="252" t="str">
        <f t="shared" si="3"/>
        <v>Yes</v>
      </c>
      <c r="V80" s="282"/>
      <c r="W80" s="277" t="s">
        <v>867</v>
      </c>
      <c r="AE80"/>
    </row>
    <row r="81" spans="1:31">
      <c r="B81" s="272" t="s">
        <v>1483</v>
      </c>
      <c r="C81" s="276" t="s">
        <v>1418</v>
      </c>
      <c r="D81" s="110" t="s">
        <v>1379</v>
      </c>
      <c r="E81" s="277" t="s">
        <v>1382</v>
      </c>
      <c r="F81" s="277"/>
      <c r="G81" s="277" t="s">
        <v>1386</v>
      </c>
      <c r="H81" s="278"/>
      <c r="I81" s="278" t="s">
        <v>869</v>
      </c>
      <c r="J81" s="278"/>
      <c r="K81" s="278" t="s">
        <v>869</v>
      </c>
      <c r="L81" s="278"/>
      <c r="M81" s="278" t="s">
        <v>869</v>
      </c>
      <c r="N81" s="278"/>
      <c r="O81" s="278" t="str">
        <f t="shared" si="2"/>
        <v>No</v>
      </c>
      <c r="P81" s="278"/>
      <c r="Q81" s="278" t="s">
        <v>869</v>
      </c>
      <c r="S81" s="278" t="s">
        <v>869</v>
      </c>
      <c r="U81" s="252" t="str">
        <f t="shared" si="3"/>
        <v>No</v>
      </c>
      <c r="V81" s="282"/>
      <c r="W81" s="277" t="s">
        <v>867</v>
      </c>
      <c r="AE81"/>
    </row>
    <row r="82" spans="1:31">
      <c r="B82" s="272" t="s">
        <v>1482</v>
      </c>
      <c r="C82" s="276" t="s">
        <v>1414</v>
      </c>
      <c r="D82" s="110" t="s">
        <v>1379</v>
      </c>
      <c r="E82" s="277" t="s">
        <v>1380</v>
      </c>
      <c r="F82" s="277"/>
      <c r="G82" s="277" t="s">
        <v>1054</v>
      </c>
      <c r="H82" s="278"/>
      <c r="I82" s="278" t="s">
        <v>869</v>
      </c>
      <c r="J82" s="278"/>
      <c r="K82" s="278" t="s">
        <v>869</v>
      </c>
      <c r="L82" s="278"/>
      <c r="M82" s="278" t="s">
        <v>869</v>
      </c>
      <c r="N82" s="278"/>
      <c r="O82" s="278" t="str">
        <f t="shared" si="2"/>
        <v>No</v>
      </c>
      <c r="P82" s="278"/>
      <c r="Q82" s="278" t="s">
        <v>867</v>
      </c>
      <c r="S82" s="278" t="s">
        <v>867</v>
      </c>
      <c r="T82" s="280"/>
      <c r="U82" s="252" t="str">
        <f t="shared" si="3"/>
        <v>Yes</v>
      </c>
      <c r="V82" s="282"/>
      <c r="W82" s="277" t="s">
        <v>867</v>
      </c>
      <c r="AE82"/>
    </row>
    <row r="83" spans="1:31">
      <c r="B83" s="272" t="s">
        <v>1482</v>
      </c>
      <c r="C83" s="276" t="s">
        <v>1414</v>
      </c>
      <c r="D83" s="110" t="s">
        <v>1383</v>
      </c>
      <c r="E83" s="277" t="s">
        <v>1380</v>
      </c>
      <c r="F83" s="277"/>
      <c r="G83" s="277" t="s">
        <v>1054</v>
      </c>
      <c r="H83" s="278"/>
      <c r="I83" s="278" t="s">
        <v>869</v>
      </c>
      <c r="J83" s="278"/>
      <c r="K83" s="278" t="s">
        <v>869</v>
      </c>
      <c r="L83" s="278"/>
      <c r="M83" s="278" t="s">
        <v>867</v>
      </c>
      <c r="N83" s="278"/>
      <c r="O83" s="278" t="str">
        <f t="shared" si="2"/>
        <v>Yes</v>
      </c>
      <c r="P83" s="278"/>
      <c r="Q83" s="278" t="s">
        <v>869</v>
      </c>
      <c r="S83" s="278" t="s">
        <v>867</v>
      </c>
      <c r="T83" s="280"/>
      <c r="U83" s="252" t="str">
        <f t="shared" si="3"/>
        <v>Yes</v>
      </c>
      <c r="V83" s="282"/>
      <c r="W83" s="277" t="s">
        <v>867</v>
      </c>
      <c r="AE83"/>
    </row>
    <row r="84" spans="1:31">
      <c r="B84" s="272" t="s">
        <v>1482</v>
      </c>
      <c r="C84" s="276" t="s">
        <v>1413</v>
      </c>
      <c r="D84" s="110" t="s">
        <v>1379</v>
      </c>
      <c r="E84" s="277" t="s">
        <v>1382</v>
      </c>
      <c r="F84" s="277"/>
      <c r="G84" s="277" t="s">
        <v>1054</v>
      </c>
      <c r="H84" s="278"/>
      <c r="I84" s="278" t="s">
        <v>1387</v>
      </c>
      <c r="J84" s="278"/>
      <c r="K84" s="278" t="s">
        <v>869</v>
      </c>
      <c r="L84" s="278"/>
      <c r="M84" s="278" t="s">
        <v>869</v>
      </c>
      <c r="N84" s="278"/>
      <c r="O84" s="278" t="str">
        <f t="shared" si="2"/>
        <v>Yes</v>
      </c>
      <c r="P84" s="278"/>
      <c r="Q84" s="278" t="s">
        <v>867</v>
      </c>
      <c r="S84" s="278" t="s">
        <v>867</v>
      </c>
      <c r="T84" s="280"/>
      <c r="U84" s="252" t="str">
        <f t="shared" si="3"/>
        <v>Yes</v>
      </c>
      <c r="V84" s="282"/>
      <c r="W84" s="277" t="s">
        <v>867</v>
      </c>
      <c r="AE84"/>
    </row>
    <row r="85" spans="1:31">
      <c r="B85" s="272" t="s">
        <v>1484</v>
      </c>
      <c r="C85" s="276" t="s">
        <v>1398</v>
      </c>
      <c r="D85" s="110" t="s">
        <v>1379</v>
      </c>
      <c r="E85" s="277" t="s">
        <v>1382</v>
      </c>
      <c r="F85" s="277"/>
      <c r="G85" s="277" t="s">
        <v>1386</v>
      </c>
      <c r="H85" s="278"/>
      <c r="I85" s="278" t="s">
        <v>869</v>
      </c>
      <c r="J85" s="278"/>
      <c r="K85" s="278" t="s">
        <v>869</v>
      </c>
      <c r="L85" s="278"/>
      <c r="M85" s="278" t="s">
        <v>869</v>
      </c>
      <c r="N85" s="278"/>
      <c r="O85" s="278" t="str">
        <f t="shared" si="2"/>
        <v>No</v>
      </c>
      <c r="P85" s="278"/>
      <c r="Q85" s="278" t="s">
        <v>867</v>
      </c>
      <c r="S85" s="278" t="s">
        <v>869</v>
      </c>
      <c r="U85" s="252" t="str">
        <f t="shared" si="3"/>
        <v>Yes</v>
      </c>
      <c r="V85" s="282"/>
      <c r="W85" s="277" t="s">
        <v>867</v>
      </c>
      <c r="AE85"/>
    </row>
    <row r="86" spans="1:31">
      <c r="B86" s="272" t="s">
        <v>1485</v>
      </c>
      <c r="C86" s="276" t="s">
        <v>1384</v>
      </c>
      <c r="D86" s="110" t="s">
        <v>1379</v>
      </c>
      <c r="E86" s="277" t="s">
        <v>1380</v>
      </c>
      <c r="F86" s="277"/>
      <c r="G86" s="277" t="s">
        <v>1054</v>
      </c>
      <c r="H86" s="278"/>
      <c r="I86" s="278" t="s">
        <v>869</v>
      </c>
      <c r="J86" s="278"/>
      <c r="K86" s="278" t="s">
        <v>869</v>
      </c>
      <c r="L86" s="278"/>
      <c r="M86" s="278" t="s">
        <v>869</v>
      </c>
      <c r="N86" s="278"/>
      <c r="O86" s="278" t="str">
        <f t="shared" si="2"/>
        <v>No</v>
      </c>
      <c r="P86" s="278"/>
      <c r="Q86" s="278" t="s">
        <v>869</v>
      </c>
      <c r="S86" s="278" t="s">
        <v>867</v>
      </c>
      <c r="T86" s="280"/>
      <c r="U86" s="252" t="str">
        <f t="shared" si="3"/>
        <v>Yes</v>
      </c>
      <c r="V86" s="282"/>
      <c r="W86" s="277" t="s">
        <v>867</v>
      </c>
      <c r="AE86"/>
    </row>
    <row r="87" spans="1:31">
      <c r="B87" s="272" t="s">
        <v>1485</v>
      </c>
      <c r="C87" s="276" t="s">
        <v>1384</v>
      </c>
      <c r="D87" s="110" t="s">
        <v>1383</v>
      </c>
      <c r="E87" s="277" t="s">
        <v>1380</v>
      </c>
      <c r="F87" s="277"/>
      <c r="G87" s="277" t="s">
        <v>1054</v>
      </c>
      <c r="H87" s="278"/>
      <c r="I87" s="278" t="s">
        <v>869</v>
      </c>
      <c r="J87" s="278"/>
      <c r="K87" s="278" t="s">
        <v>869</v>
      </c>
      <c r="L87" s="278"/>
      <c r="M87" s="278" t="s">
        <v>869</v>
      </c>
      <c r="N87" s="278"/>
      <c r="O87" s="278" t="str">
        <f t="shared" si="2"/>
        <v>No</v>
      </c>
      <c r="P87" s="278"/>
      <c r="Q87" s="278" t="s">
        <v>869</v>
      </c>
      <c r="S87" s="278" t="s">
        <v>867</v>
      </c>
      <c r="T87" s="280"/>
      <c r="U87" s="252" t="str">
        <f t="shared" si="3"/>
        <v>Yes</v>
      </c>
      <c r="V87" s="282"/>
      <c r="W87" s="277" t="s">
        <v>867</v>
      </c>
      <c r="AE87"/>
    </row>
    <row r="88" spans="1:31">
      <c r="C88" s="276"/>
      <c r="D88" s="110"/>
      <c r="E88" s="277"/>
      <c r="F88" s="277"/>
      <c r="G88" s="277"/>
      <c r="H88" s="278"/>
      <c r="I88" s="278"/>
      <c r="J88" s="278"/>
      <c r="K88" s="278"/>
      <c r="L88" s="278"/>
      <c r="M88" s="278"/>
      <c r="N88" s="278"/>
      <c r="O88" s="278"/>
      <c r="P88" s="278"/>
      <c r="Q88" s="278"/>
    </row>
    <row r="89" spans="1:31">
      <c r="A89" s="317"/>
      <c r="B89" s="317"/>
      <c r="C89" s="318"/>
      <c r="D89" s="319"/>
      <c r="E89" s="320"/>
      <c r="F89" s="320"/>
      <c r="G89" s="320"/>
      <c r="H89" s="504" t="s">
        <v>1375</v>
      </c>
      <c r="I89" s="504"/>
      <c r="J89" s="504" t="s">
        <v>1376</v>
      </c>
      <c r="K89" s="504"/>
      <c r="L89" s="504" t="s">
        <v>1419</v>
      </c>
      <c r="M89" s="504"/>
      <c r="N89" s="504" t="s">
        <v>1373</v>
      </c>
      <c r="O89" s="504"/>
      <c r="P89" s="504" t="s">
        <v>1424</v>
      </c>
      <c r="Q89" s="504"/>
      <c r="R89" s="508" t="s">
        <v>1486</v>
      </c>
      <c r="S89" s="508"/>
      <c r="T89" s="508" t="s">
        <v>1420</v>
      </c>
      <c r="U89" s="508"/>
      <c r="V89" s="317"/>
      <c r="W89" s="317"/>
    </row>
    <row r="90" spans="1:31">
      <c r="C90" s="276"/>
      <c r="D90" s="110"/>
      <c r="E90" s="277"/>
      <c r="F90" s="277"/>
      <c r="G90" s="277"/>
      <c r="H90" s="278"/>
      <c r="I90" s="278"/>
      <c r="J90" s="278"/>
      <c r="K90" s="278"/>
      <c r="L90" s="278"/>
      <c r="M90" s="278"/>
      <c r="N90" s="278"/>
      <c r="O90" s="278"/>
      <c r="P90" s="278"/>
      <c r="Q90" s="278"/>
    </row>
    <row r="91" spans="1:31">
      <c r="A91" s="284" t="s">
        <v>1421</v>
      </c>
      <c r="B91" s="284"/>
      <c r="D91" s="284" t="s">
        <v>1380</v>
      </c>
      <c r="E91" s="285">
        <f>COUNTIF($E$8:$E$87,"Fully Forecast")</f>
        <v>35</v>
      </c>
      <c r="F91" s="286" t="s">
        <v>1386</v>
      </c>
      <c r="G91" s="285">
        <f>COUNTIF($G$8:$G$87,F91)</f>
        <v>34</v>
      </c>
      <c r="H91" s="285" t="s">
        <v>1403</v>
      </c>
      <c r="I91" s="285">
        <f>COUNTIF($I$8:$I$87,"Full")</f>
        <v>5</v>
      </c>
      <c r="J91" s="285" t="s">
        <v>867</v>
      </c>
      <c r="K91" s="285">
        <f>COUNTIF($K$8:$K$87,"Yes")</f>
        <v>15</v>
      </c>
      <c r="L91" s="285" t="s">
        <v>867</v>
      </c>
      <c r="M91" s="285">
        <f>COUNTIF($M$8:$M$87,"Yes")</f>
        <v>3</v>
      </c>
      <c r="N91" s="285" t="s">
        <v>867</v>
      </c>
      <c r="O91" s="285">
        <f>COUNTIF($O$8:$O$87,"Yes")</f>
        <v>44</v>
      </c>
      <c r="P91" s="285" t="s">
        <v>867</v>
      </c>
      <c r="Q91" s="285">
        <f>COUNTIF($Q$8:$Q$87,"Yes")</f>
        <v>40</v>
      </c>
      <c r="R91" s="311" t="s">
        <v>867</v>
      </c>
      <c r="S91" s="311">
        <f>COUNTIF($S$8:$S$87,"Yes")</f>
        <v>54</v>
      </c>
      <c r="T91" s="311" t="s">
        <v>867</v>
      </c>
      <c r="U91" s="311">
        <f>COUNTIF($U$8:$U$87,"Yes")</f>
        <v>65</v>
      </c>
      <c r="V91" s="323" t="s">
        <v>867</v>
      </c>
      <c r="W91" s="311">
        <f>COUNTIF($W$8:$W$87,V91)</f>
        <v>66</v>
      </c>
    </row>
    <row r="92" spans="1:31">
      <c r="A92" s="284"/>
      <c r="B92" s="284"/>
      <c r="D92" s="284" t="s">
        <v>1395</v>
      </c>
      <c r="E92" s="285">
        <f>COUNTIF($E$8:$E$87,"Partially Forecast")</f>
        <v>7</v>
      </c>
      <c r="F92" s="286" t="s">
        <v>1054</v>
      </c>
      <c r="G92" s="285">
        <f>COUNTIF($G$8:$G$87,F92)</f>
        <v>46</v>
      </c>
      <c r="H92" s="285" t="s">
        <v>1387</v>
      </c>
      <c r="I92" s="285">
        <f>COUNTIF($I$8:$I$87,"Partial")</f>
        <v>32</v>
      </c>
      <c r="J92" s="285" t="s">
        <v>869</v>
      </c>
      <c r="K92" s="285">
        <f>COUNTIF($K$8:$K$87,"No")</f>
        <v>65</v>
      </c>
      <c r="L92" s="285" t="s">
        <v>869</v>
      </c>
      <c r="M92" s="285">
        <f>COUNTIF($M$8:$M$87,"No")</f>
        <v>77</v>
      </c>
      <c r="N92" s="285" t="s">
        <v>869</v>
      </c>
      <c r="O92" s="285">
        <f>COUNTIF($O$8:$O$87,"No")</f>
        <v>36</v>
      </c>
      <c r="P92" s="285" t="s">
        <v>869</v>
      </c>
      <c r="Q92" s="285">
        <f>COUNTIF($Q$8:$Q$87,"No")</f>
        <v>40</v>
      </c>
      <c r="R92" s="311" t="s">
        <v>869</v>
      </c>
      <c r="S92" s="311">
        <f>COUNTIF($S$8:$S$87,"No")</f>
        <v>26</v>
      </c>
      <c r="T92" s="311" t="s">
        <v>869</v>
      </c>
      <c r="U92" s="311">
        <f>COUNTIF($U$8:$U$87,"No")</f>
        <v>15</v>
      </c>
      <c r="V92" s="252" t="s">
        <v>1443</v>
      </c>
      <c r="W92" s="311">
        <f>COUNTIF($W$8:$W$87,V92)</f>
        <v>8</v>
      </c>
    </row>
    <row r="93" spans="1:31">
      <c r="A93" s="287"/>
      <c r="B93" s="287"/>
      <c r="D93" s="288" t="s">
        <v>1382</v>
      </c>
      <c r="E93" s="285">
        <f>COUNTIF($E$9:$E$87,"Historical")</f>
        <v>38</v>
      </c>
      <c r="F93" s="286"/>
      <c r="G93" s="286"/>
      <c r="H93" s="285" t="s">
        <v>869</v>
      </c>
      <c r="I93" s="285">
        <f>COUNTIF($I$8:$I$87,"No")</f>
        <v>43</v>
      </c>
      <c r="J93" s="285"/>
      <c r="K93" s="285"/>
      <c r="L93" s="285"/>
      <c r="M93" s="285"/>
      <c r="N93" s="285"/>
      <c r="O93" s="285"/>
      <c r="P93" s="285"/>
      <c r="Q93" s="284"/>
      <c r="R93" s="311"/>
      <c r="S93" s="284"/>
      <c r="T93" s="311"/>
      <c r="U93" s="284"/>
      <c r="V93" s="252" t="s">
        <v>1442</v>
      </c>
      <c r="W93" s="311">
        <f>COUNTIF($W$8:$W$87,V93)</f>
        <v>6</v>
      </c>
    </row>
    <row r="94" spans="1:31">
      <c r="A94" s="290"/>
      <c r="B94" s="290"/>
      <c r="D94" s="288"/>
      <c r="E94" s="285"/>
      <c r="F94" s="286"/>
      <c r="G94" s="286"/>
      <c r="H94" s="285"/>
      <c r="I94" s="285"/>
      <c r="J94" s="285"/>
      <c r="K94" s="285"/>
      <c r="L94" s="285"/>
      <c r="M94" s="285"/>
      <c r="N94" s="285"/>
      <c r="O94" s="285"/>
      <c r="P94" s="285"/>
      <c r="Q94" s="284"/>
      <c r="R94" s="311"/>
      <c r="S94" s="284"/>
      <c r="T94" s="311"/>
      <c r="U94" s="284"/>
    </row>
    <row r="95" spans="1:31">
      <c r="A95" s="276"/>
      <c r="B95" s="276"/>
      <c r="D95" s="291" t="s">
        <v>1422</v>
      </c>
      <c r="E95" s="292">
        <f>(E91+E92)/(E91+E92+E93)</f>
        <v>0.52500000000000002</v>
      </c>
      <c r="F95" s="293" t="s">
        <v>1386</v>
      </c>
      <c r="G95" s="286">
        <f>G91/(G91+G92)</f>
        <v>0.42499999999999999</v>
      </c>
      <c r="H95" s="294" t="s">
        <v>1423</v>
      </c>
      <c r="I95" s="292">
        <f>(I91+I92)/(I91+I92+I93)</f>
        <v>0.46250000000000002</v>
      </c>
      <c r="J95" s="292" t="s">
        <v>867</v>
      </c>
      <c r="K95" s="292">
        <f>K91/(K91+K92)</f>
        <v>0.1875</v>
      </c>
      <c r="L95" s="292" t="s">
        <v>867</v>
      </c>
      <c r="M95" s="292">
        <f>M91/(M91+M92)</f>
        <v>3.7499999999999999E-2</v>
      </c>
      <c r="N95" s="292" t="s">
        <v>867</v>
      </c>
      <c r="O95" s="292">
        <f>O91/(O91+O92)</f>
        <v>0.55000000000000004</v>
      </c>
      <c r="P95" s="294" t="s">
        <v>1424</v>
      </c>
      <c r="Q95" s="292">
        <f>Q91/(Q91+Q92)</f>
        <v>0.5</v>
      </c>
      <c r="R95" s="321" t="s">
        <v>867</v>
      </c>
      <c r="S95" s="322">
        <f>S91/(S91+S92)</f>
        <v>0.67500000000000004</v>
      </c>
      <c r="T95" s="321" t="s">
        <v>867</v>
      </c>
      <c r="U95" s="322">
        <f>U91/(U91+U92)</f>
        <v>0.8125</v>
      </c>
      <c r="V95" s="324" t="s">
        <v>1487</v>
      </c>
      <c r="W95" s="478">
        <f>SUM(W91,W93)/SUM(W91:W93)</f>
        <v>0.9</v>
      </c>
    </row>
    <row r="96" spans="1:31">
      <c r="A96" s="295"/>
      <c r="B96" s="295"/>
      <c r="C96" s="296"/>
      <c r="D96" s="297"/>
      <c r="E96" s="298"/>
      <c r="F96" s="298"/>
      <c r="G96" s="298"/>
      <c r="H96" s="299"/>
      <c r="I96" s="299"/>
      <c r="J96" s="299"/>
      <c r="K96" s="299"/>
      <c r="L96" s="299"/>
      <c r="M96" s="299"/>
      <c r="N96" s="299"/>
      <c r="O96" s="299"/>
      <c r="P96" s="299"/>
      <c r="Q96" s="299"/>
    </row>
    <row r="97" spans="1:23" ht="13.5" thickBot="1">
      <c r="A97" s="300" t="s">
        <v>1488</v>
      </c>
      <c r="B97" s="300" t="s">
        <v>1730</v>
      </c>
      <c r="C97" s="300" t="s">
        <v>1388</v>
      </c>
      <c r="D97" s="301" t="s">
        <v>1379</v>
      </c>
      <c r="E97" s="302" t="s">
        <v>1382</v>
      </c>
      <c r="F97" s="302"/>
      <c r="G97" s="302" t="s">
        <v>1386</v>
      </c>
      <c r="H97" s="303"/>
      <c r="I97" s="302" t="s">
        <v>1387</v>
      </c>
      <c r="J97" s="302"/>
      <c r="K97" s="302" t="s">
        <v>869</v>
      </c>
      <c r="L97" s="302"/>
      <c r="M97" s="302" t="s">
        <v>869</v>
      </c>
      <c r="N97" s="302"/>
      <c r="O97" s="302" t="str">
        <f>IF(AND(I97="No",K97="No",M97="No"),"No","Yes")</f>
        <v>Yes</v>
      </c>
      <c r="P97" s="302"/>
      <c r="Q97" s="302" t="s">
        <v>867</v>
      </c>
      <c r="R97" s="302"/>
      <c r="S97" s="302" t="s">
        <v>869</v>
      </c>
      <c r="T97" s="302"/>
      <c r="U97" s="302" t="str">
        <f>IF(AND(Q97="No",S97="No"),"No","Yes")</f>
        <v>Yes</v>
      </c>
      <c r="V97" s="302"/>
      <c r="W97" s="302" t="s">
        <v>1443</v>
      </c>
    </row>
    <row r="98" spans="1:23">
      <c r="G98" s="277"/>
    </row>
    <row r="100" spans="1:23">
      <c r="A100" s="304" t="s">
        <v>22</v>
      </c>
      <c r="B100" s="309"/>
    </row>
    <row r="101" spans="1:23">
      <c r="A101" s="517" t="s">
        <v>1432</v>
      </c>
      <c r="B101" s="517"/>
      <c r="C101" s="517"/>
      <c r="D101" s="517"/>
      <c r="E101" s="517"/>
      <c r="F101" s="517"/>
      <c r="G101" s="517"/>
      <c r="H101" s="517"/>
      <c r="I101" s="517"/>
      <c r="J101" s="517"/>
      <c r="K101" s="517"/>
      <c r="L101" s="517"/>
      <c r="M101" s="517"/>
      <c r="N101" s="517"/>
      <c r="O101" s="517"/>
      <c r="P101" s="517"/>
      <c r="Q101" s="517"/>
    </row>
    <row r="102" spans="1:23">
      <c r="A102" s="305" t="s">
        <v>1433</v>
      </c>
      <c r="B102" s="305"/>
      <c r="C102" s="306"/>
      <c r="D102" s="306"/>
      <c r="E102" s="306"/>
      <c r="F102" s="306"/>
      <c r="G102" s="306"/>
      <c r="H102" s="306"/>
      <c r="I102" s="306"/>
      <c r="J102" s="306"/>
      <c r="K102" s="306"/>
      <c r="L102" s="306"/>
      <c r="M102" s="306"/>
      <c r="N102" s="306"/>
      <c r="O102" s="306"/>
      <c r="P102" s="306"/>
      <c r="Q102" s="306"/>
    </row>
    <row r="103" spans="1:23" ht="24.75" customHeight="1">
      <c r="A103" s="517" t="s">
        <v>1425</v>
      </c>
      <c r="B103" s="517"/>
      <c r="C103" s="517"/>
      <c r="D103" s="517"/>
      <c r="E103" s="517"/>
      <c r="F103" s="517"/>
      <c r="G103" s="517"/>
      <c r="H103" s="517"/>
      <c r="I103" s="517"/>
      <c r="J103" s="517"/>
      <c r="K103" s="517"/>
      <c r="L103" s="517"/>
      <c r="M103" s="517"/>
      <c r="N103" s="517"/>
      <c r="O103" s="517"/>
      <c r="P103" s="325"/>
      <c r="Q103" s="325"/>
    </row>
    <row r="104" spans="1:23">
      <c r="A104" s="287" t="s">
        <v>1426</v>
      </c>
      <c r="B104" s="287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</row>
    <row r="105" spans="1:23">
      <c r="A105" s="287" t="s">
        <v>1427</v>
      </c>
      <c r="B105" s="287"/>
      <c r="C105" s="306"/>
      <c r="D105" s="306"/>
      <c r="E105" s="306"/>
      <c r="F105" s="306"/>
      <c r="G105" s="306"/>
      <c r="H105" s="306"/>
      <c r="I105" s="306"/>
      <c r="J105" s="306"/>
      <c r="K105" s="306"/>
      <c r="L105" s="306"/>
      <c r="M105" s="306"/>
      <c r="N105" s="306"/>
      <c r="O105" s="306"/>
      <c r="P105" s="306"/>
      <c r="Q105" s="306"/>
    </row>
    <row r="106" spans="1:23">
      <c r="A106" s="287" t="s">
        <v>1428</v>
      </c>
      <c r="B106" s="287"/>
      <c r="C106" s="306"/>
      <c r="D106" s="306"/>
      <c r="E106" s="306"/>
      <c r="F106" s="306"/>
      <c r="G106" s="306"/>
      <c r="H106" s="306"/>
      <c r="I106" s="306"/>
      <c r="J106" s="306"/>
      <c r="K106" s="306"/>
      <c r="L106" s="306"/>
      <c r="M106" s="306"/>
      <c r="N106" s="306"/>
      <c r="O106" s="306"/>
      <c r="P106" s="306"/>
      <c r="Q106" s="306"/>
    </row>
    <row r="107" spans="1:23">
      <c r="A107" s="287" t="s">
        <v>1429</v>
      </c>
      <c r="B107" s="287"/>
      <c r="C107" s="306"/>
      <c r="D107" s="306"/>
      <c r="E107" s="306"/>
      <c r="F107" s="306"/>
      <c r="G107" s="306"/>
      <c r="H107" s="306"/>
      <c r="I107" s="306"/>
      <c r="J107" s="306"/>
      <c r="K107" s="306"/>
      <c r="L107" s="306"/>
      <c r="M107" s="306"/>
      <c r="N107" s="306"/>
      <c r="O107" s="306"/>
      <c r="P107" s="306"/>
      <c r="Q107" s="306"/>
    </row>
    <row r="108" spans="1:23" ht="24" customHeight="1">
      <c r="A108" s="517" t="s">
        <v>1489</v>
      </c>
      <c r="B108" s="517"/>
      <c r="C108" s="517"/>
      <c r="D108" s="517"/>
      <c r="E108" s="517"/>
      <c r="F108" s="517"/>
      <c r="G108" s="517"/>
      <c r="H108" s="517"/>
      <c r="I108" s="517"/>
      <c r="J108" s="517"/>
      <c r="K108" s="517"/>
      <c r="L108" s="517"/>
      <c r="M108" s="517"/>
      <c r="N108" s="517"/>
      <c r="O108" s="517"/>
      <c r="P108" s="325"/>
      <c r="Q108" s="325"/>
      <c r="R108" s="325"/>
      <c r="S108" s="325"/>
      <c r="T108" s="325"/>
      <c r="U108" s="325"/>
      <c r="V108" s="325"/>
      <c r="W108" s="325"/>
    </row>
    <row r="109" spans="1:23">
      <c r="A109" s="315" t="s">
        <v>1490</v>
      </c>
      <c r="B109" s="310"/>
      <c r="C109" s="310"/>
      <c r="D109" s="310"/>
      <c r="E109" s="310"/>
      <c r="F109" s="310"/>
      <c r="G109" s="310"/>
      <c r="H109" s="310"/>
      <c r="I109" s="310"/>
      <c r="J109" s="310"/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  <c r="V109" s="310"/>
      <c r="W109" s="310"/>
    </row>
    <row r="110" spans="1:23" ht="12.75" customHeight="1">
      <c r="A110" s="326" t="s">
        <v>1491</v>
      </c>
      <c r="B110" s="326"/>
      <c r="C110" s="326"/>
      <c r="D110" s="326"/>
      <c r="E110" s="326"/>
      <c r="F110" s="326"/>
      <c r="G110" s="326"/>
      <c r="H110" s="326"/>
      <c r="I110" s="326"/>
      <c r="J110" s="326"/>
      <c r="K110" s="326"/>
      <c r="L110" s="326"/>
      <c r="M110" s="326"/>
      <c r="N110" s="326"/>
      <c r="O110" s="326"/>
      <c r="P110" s="326"/>
      <c r="Q110" s="326"/>
      <c r="R110" s="310"/>
      <c r="S110" s="310"/>
      <c r="T110" s="310"/>
      <c r="U110" s="310"/>
      <c r="V110" s="310"/>
      <c r="W110" s="310"/>
    </row>
    <row r="111" spans="1:23">
      <c r="A111" s="305" t="s">
        <v>1731</v>
      </c>
      <c r="B111" s="305"/>
    </row>
    <row r="115" spans="1:7">
      <c r="A115" s="276"/>
      <c r="B115" s="276"/>
      <c r="C115" s="276"/>
    </row>
    <row r="118" spans="1:7">
      <c r="E118" s="277"/>
      <c r="F118" s="277"/>
      <c r="G118" s="277"/>
    </row>
    <row r="119" spans="1:7">
      <c r="E119" s="277"/>
      <c r="F119" s="277"/>
      <c r="G119" s="277"/>
    </row>
    <row r="120" spans="1:7">
      <c r="A120" s="307"/>
      <c r="B120" s="307"/>
      <c r="C120" s="307"/>
      <c r="D120" s="275"/>
      <c r="E120" s="308"/>
      <c r="F120" s="308"/>
      <c r="G120" s="308"/>
    </row>
    <row r="121" spans="1:7">
      <c r="E121" s="277"/>
      <c r="F121" s="277"/>
      <c r="G121" s="277"/>
    </row>
    <row r="122" spans="1:7">
      <c r="E122" s="277"/>
      <c r="F122" s="277"/>
      <c r="G122" s="277"/>
    </row>
    <row r="158" spans="18:20">
      <c r="R158" s="278"/>
      <c r="S158" s="278"/>
      <c r="T158" s="289"/>
    </row>
    <row r="162" ht="15.75" customHeight="1"/>
  </sheetData>
  <mergeCells count="37">
    <mergeCell ref="T89:U89"/>
    <mergeCell ref="P6:U6"/>
    <mergeCell ref="A108:O108"/>
    <mergeCell ref="A103:O103"/>
    <mergeCell ref="T5:U5"/>
    <mergeCell ref="J7:K7"/>
    <mergeCell ref="L7:M7"/>
    <mergeCell ref="N7:O7"/>
    <mergeCell ref="P5:Q5"/>
    <mergeCell ref="A101:Q101"/>
    <mergeCell ref="P7:Q7"/>
    <mergeCell ref="R7:S7"/>
    <mergeCell ref="H89:I89"/>
    <mergeCell ref="J89:K89"/>
    <mergeCell ref="L89:M89"/>
    <mergeCell ref="N89:O89"/>
    <mergeCell ref="V6:W7"/>
    <mergeCell ref="V5:W5"/>
    <mergeCell ref="A2:W2"/>
    <mergeCell ref="A3:W3"/>
    <mergeCell ref="B6:B7"/>
    <mergeCell ref="D6:D7"/>
    <mergeCell ref="E6:E7"/>
    <mergeCell ref="F6:G7"/>
    <mergeCell ref="H6:O6"/>
    <mergeCell ref="F5:G5"/>
    <mergeCell ref="H5:I5"/>
    <mergeCell ref="J5:K5"/>
    <mergeCell ref="L5:M5"/>
    <mergeCell ref="N5:O5"/>
    <mergeCell ref="T7:U7"/>
    <mergeCell ref="H7:I7"/>
    <mergeCell ref="P89:Q89"/>
    <mergeCell ref="A6:A7"/>
    <mergeCell ref="C6:C7"/>
    <mergeCell ref="R5:S5"/>
    <mergeCell ref="R89:S89"/>
  </mergeCells>
  <conditionalFormatting sqref="A9:B11">
    <cfRule type="expression" dxfId="9" priority="9">
      <formula>#REF!</formula>
    </cfRule>
  </conditionalFormatting>
  <conditionalFormatting sqref="A9:B11">
    <cfRule type="expression" dxfId="8" priority="10">
      <formula>"(blank)"</formula>
    </cfRule>
  </conditionalFormatting>
  <conditionalFormatting sqref="A29:C34">
    <cfRule type="expression" dxfId="7" priority="7">
      <formula>#REF!</formula>
    </cfRule>
  </conditionalFormatting>
  <conditionalFormatting sqref="A29:C34">
    <cfRule type="expression" dxfId="6" priority="8">
      <formula>"(blank)"</formula>
    </cfRule>
  </conditionalFormatting>
  <conditionalFormatting sqref="A35:B45">
    <cfRule type="expression" dxfId="5" priority="5">
      <formula>#REF!</formula>
    </cfRule>
  </conditionalFormatting>
  <conditionalFormatting sqref="A35:B45">
    <cfRule type="expression" dxfId="4" priority="6">
      <formula>"(blank)"</formula>
    </cfRule>
  </conditionalFormatting>
  <conditionalFormatting sqref="A46:B52">
    <cfRule type="expression" dxfId="3" priority="3">
      <formula>#REF!</formula>
    </cfRule>
  </conditionalFormatting>
  <conditionalFormatting sqref="A46:B52">
    <cfRule type="expression" dxfId="2" priority="4">
      <formula>"(blank)"</formula>
    </cfRule>
  </conditionalFormatting>
  <conditionalFormatting sqref="A53:B65">
    <cfRule type="expression" dxfId="1" priority="1">
      <formula>#REF!</formula>
    </cfRule>
  </conditionalFormatting>
  <conditionalFormatting sqref="A53:B65">
    <cfRule type="expression" dxfId="0" priority="2">
      <formula>"(blank)"</formula>
    </cfRule>
  </conditionalFormatting>
  <printOptions horizontalCentered="1"/>
  <pageMargins left="0.7" right="0.7" top="0.75" bottom="0.75" header="0.3" footer="0.3"/>
  <pageSetup scale="55" fitToWidth="0" fitToHeight="0" pageOrder="overThenDown" orientation="landscape" useFirstPageNumber="1" r:id="rId1"/>
  <headerFooter>
    <oddHeader>&amp;LDRAFT- PRIVILEGED AND CONFIDENTIAL
PREPARED AT THE REQUEST OF COUNSEL&amp;CCOMPARISON OF EVERGY MISSOURI WEST AND PROXY GROUP COMPANIES  
RISK ASSESSMENT&amp;RSchedule AEB-9
Page &amp;P of 4</oddHeader>
  </headerFooter>
  <rowBreaks count="2" manualBreakCount="2">
    <brk id="69" max="16383" man="1"/>
    <brk id="12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N164"/>
  <sheetViews>
    <sheetView zoomScale="85" zoomScaleNormal="85" zoomScaleSheetLayoutView="100" zoomScalePageLayoutView="90" workbookViewId="0">
      <pane ySplit="7" topLeftCell="A8" activePane="bottomLeft" state="frozen"/>
      <selection activeCell="B33" sqref="B33"/>
      <selection pane="bottomLeft" activeCell="F124" sqref="F124"/>
    </sheetView>
  </sheetViews>
  <sheetFormatPr defaultColWidth="9.140625" defaultRowHeight="12.75"/>
  <cols>
    <col min="1" max="1" width="34.7109375" style="272" customWidth="1"/>
    <col min="2" max="2" width="41.28515625" style="272" customWidth="1"/>
    <col min="3" max="3" width="14.140625" style="272" bestFit="1" customWidth="1"/>
    <col min="4" max="4" width="9" style="272" bestFit="1" customWidth="1"/>
    <col min="5" max="5" width="4.7109375" style="272" customWidth="1"/>
    <col min="6" max="6" width="8.28515625" style="272" customWidth="1"/>
    <col min="7" max="7" width="19.140625" style="352" customWidth="1"/>
    <col min="8" max="8" width="20.140625" style="272" bestFit="1" customWidth="1"/>
    <col min="9" max="9" width="15.28515625" style="277" bestFit="1" customWidth="1"/>
    <col min="10" max="10" width="71.140625" style="277" bestFit="1" customWidth="1"/>
    <col min="11" max="11" width="2.28515625" style="272" customWidth="1"/>
    <col min="12" max="16384" width="9.140625" style="272"/>
  </cols>
  <sheetData>
    <row r="2" spans="1:10">
      <c r="A2" s="512" t="s">
        <v>1729</v>
      </c>
      <c r="B2" s="512"/>
      <c r="C2" s="512"/>
      <c r="D2" s="512"/>
      <c r="E2" s="512"/>
      <c r="F2" s="512"/>
      <c r="G2" s="512"/>
      <c r="H2" s="512"/>
      <c r="I2" s="512"/>
      <c r="J2" s="512"/>
    </row>
    <row r="3" spans="1:10">
      <c r="A3" s="512" t="s">
        <v>1492</v>
      </c>
      <c r="B3" s="512"/>
      <c r="C3" s="512"/>
      <c r="D3" s="512"/>
      <c r="E3" s="512"/>
      <c r="F3" s="512"/>
      <c r="G3" s="512"/>
      <c r="H3" s="512"/>
      <c r="I3" s="512"/>
      <c r="J3" s="512"/>
    </row>
    <row r="5" spans="1:10" ht="13.5" thickBot="1">
      <c r="G5" s="327" t="s">
        <v>0</v>
      </c>
      <c r="I5" s="277" t="s">
        <v>1</v>
      </c>
    </row>
    <row r="6" spans="1:10" ht="14.25" customHeight="1">
      <c r="A6" s="328"/>
      <c r="B6" s="328"/>
      <c r="C6" s="328"/>
      <c r="D6" s="328"/>
      <c r="E6" s="328"/>
      <c r="F6" s="328"/>
      <c r="G6" s="329"/>
      <c r="H6" s="328"/>
      <c r="I6" s="330"/>
      <c r="J6" s="330"/>
    </row>
    <row r="7" spans="1:10" ht="15" customHeight="1">
      <c r="A7" s="331" t="s">
        <v>1344</v>
      </c>
      <c r="B7" s="331" t="s">
        <v>1436</v>
      </c>
      <c r="C7" s="331" t="s">
        <v>1493</v>
      </c>
      <c r="D7" s="331" t="s">
        <v>1494</v>
      </c>
      <c r="E7" s="331"/>
      <c r="F7" s="519" t="s">
        <v>1495</v>
      </c>
      <c r="G7" s="519"/>
      <c r="H7" s="519" t="s">
        <v>1496</v>
      </c>
      <c r="I7" s="519"/>
      <c r="J7" s="332" t="s">
        <v>1497</v>
      </c>
    </row>
    <row r="8" spans="1:10">
      <c r="C8" s="272" t="s">
        <v>1498</v>
      </c>
      <c r="D8" s="273"/>
      <c r="E8" s="277" t="s">
        <v>1498</v>
      </c>
      <c r="F8" s="277"/>
      <c r="G8" s="327"/>
      <c r="H8" s="277"/>
      <c r="J8" s="278"/>
    </row>
    <row r="9" spans="1:10">
      <c r="A9" s="272" t="s">
        <v>1022</v>
      </c>
      <c r="B9" s="272" t="s">
        <v>1499</v>
      </c>
      <c r="C9" s="276" t="s">
        <v>1378</v>
      </c>
      <c r="D9" s="280" t="s">
        <v>1379</v>
      </c>
      <c r="E9" s="277">
        <v>1</v>
      </c>
      <c r="F9" s="277"/>
      <c r="G9" s="327">
        <v>8</v>
      </c>
      <c r="H9" s="277"/>
      <c r="I9" s="274" t="s">
        <v>1500</v>
      </c>
      <c r="J9" s="278" t="s">
        <v>1501</v>
      </c>
    </row>
    <row r="10" spans="1:10">
      <c r="D10" s="273"/>
      <c r="E10" s="277"/>
      <c r="F10" s="277"/>
      <c r="G10" s="327"/>
      <c r="H10" s="277"/>
      <c r="J10" s="278"/>
    </row>
    <row r="11" spans="1:10">
      <c r="A11" s="272" t="s">
        <v>1024</v>
      </c>
      <c r="B11" s="272" t="s">
        <v>1502</v>
      </c>
      <c r="C11" s="272" t="s">
        <v>1381</v>
      </c>
      <c r="D11" s="273" t="s">
        <v>1379</v>
      </c>
      <c r="E11" s="277">
        <v>1</v>
      </c>
      <c r="F11" s="277"/>
      <c r="G11" s="333">
        <v>13</v>
      </c>
      <c r="H11" s="277"/>
      <c r="I11" s="277" t="s">
        <v>1503</v>
      </c>
      <c r="J11" s="278" t="s">
        <v>1504</v>
      </c>
    </row>
    <row r="12" spans="1:10">
      <c r="B12" s="272" t="s">
        <v>1502</v>
      </c>
      <c r="C12" s="272" t="s">
        <v>1381</v>
      </c>
      <c r="D12" s="273" t="s">
        <v>1383</v>
      </c>
      <c r="E12" s="277">
        <v>1</v>
      </c>
      <c r="F12" s="277"/>
      <c r="G12" s="333">
        <v>13</v>
      </c>
      <c r="H12" s="277"/>
      <c r="I12" s="277" t="s">
        <v>1503</v>
      </c>
      <c r="J12" s="278" t="s">
        <v>1505</v>
      </c>
    </row>
    <row r="13" spans="1:10">
      <c r="B13" s="272" t="s">
        <v>1506</v>
      </c>
      <c r="C13" s="272" t="s">
        <v>1384</v>
      </c>
      <c r="D13" s="273" t="s">
        <v>1379</v>
      </c>
      <c r="E13" s="277">
        <v>1</v>
      </c>
      <c r="F13" s="277" t="s">
        <v>3</v>
      </c>
      <c r="G13" s="334">
        <v>15</v>
      </c>
      <c r="H13" s="277"/>
      <c r="I13" s="277" t="s">
        <v>1503</v>
      </c>
      <c r="J13" s="278" t="s">
        <v>1507</v>
      </c>
    </row>
    <row r="14" spans="1:10">
      <c r="B14" s="272" t="s">
        <v>1506</v>
      </c>
      <c r="C14" s="272" t="s">
        <v>1384</v>
      </c>
      <c r="D14" s="273" t="s">
        <v>1383</v>
      </c>
      <c r="E14" s="277">
        <v>1</v>
      </c>
      <c r="F14" s="277" t="s">
        <v>3</v>
      </c>
      <c r="G14" s="334">
        <v>12.51</v>
      </c>
      <c r="H14" s="277"/>
      <c r="I14" s="277" t="s">
        <v>1503</v>
      </c>
      <c r="J14" s="278" t="s">
        <v>1508</v>
      </c>
    </row>
    <row r="15" spans="1:10">
      <c r="D15" s="273"/>
      <c r="E15" s="277"/>
      <c r="F15" s="277"/>
      <c r="G15" s="333"/>
      <c r="H15" s="277"/>
      <c r="J15" s="278"/>
    </row>
    <row r="16" spans="1:10">
      <c r="A16" s="23" t="s">
        <v>1025</v>
      </c>
      <c r="B16" s="23" t="s">
        <v>1509</v>
      </c>
      <c r="C16" s="272" t="s">
        <v>1385</v>
      </c>
      <c r="D16" s="273" t="s">
        <v>1379</v>
      </c>
      <c r="E16" s="277">
        <v>1</v>
      </c>
      <c r="F16" s="277" t="s">
        <v>2</v>
      </c>
      <c r="G16" s="333">
        <v>11.04</v>
      </c>
      <c r="H16" s="277"/>
      <c r="I16" s="277" t="s">
        <v>1503</v>
      </c>
      <c r="J16" s="278" t="s">
        <v>1510</v>
      </c>
    </row>
    <row r="17" spans="1:10">
      <c r="B17" s="23" t="s">
        <v>1509</v>
      </c>
      <c r="C17" s="272" t="s">
        <v>1385</v>
      </c>
      <c r="D17" s="273" t="s">
        <v>1383</v>
      </c>
      <c r="E17" s="277">
        <v>1</v>
      </c>
      <c r="F17" s="277"/>
      <c r="G17" s="333">
        <v>18.760000000000002</v>
      </c>
      <c r="H17" s="277"/>
      <c r="I17" s="277" t="s">
        <v>1503</v>
      </c>
      <c r="J17" s="278" t="s">
        <v>1511</v>
      </c>
    </row>
    <row r="18" spans="1:10">
      <c r="B18" s="272" t="s">
        <v>1512</v>
      </c>
      <c r="C18" s="272" t="s">
        <v>1388</v>
      </c>
      <c r="D18" s="273" t="s">
        <v>1379</v>
      </c>
      <c r="E18" s="277">
        <v>1</v>
      </c>
      <c r="F18" s="277"/>
      <c r="G18" s="333">
        <v>9.06</v>
      </c>
      <c r="H18" s="277"/>
      <c r="I18" s="277" t="s">
        <v>1503</v>
      </c>
      <c r="J18" s="278" t="s">
        <v>1513</v>
      </c>
    </row>
    <row r="19" spans="1:10">
      <c r="B19" s="272" t="s">
        <v>1512</v>
      </c>
      <c r="C19" s="272" t="s">
        <v>1388</v>
      </c>
      <c r="D19" s="273" t="s">
        <v>1383</v>
      </c>
      <c r="E19" s="277">
        <v>1</v>
      </c>
      <c r="F19" s="277"/>
      <c r="G19" s="333">
        <v>15</v>
      </c>
      <c r="H19" s="277"/>
      <c r="I19" s="277" t="s">
        <v>1503</v>
      </c>
      <c r="J19" s="278" t="s">
        <v>1514</v>
      </c>
    </row>
    <row r="20" spans="1:10">
      <c r="D20" s="273"/>
      <c r="E20" s="277"/>
      <c r="F20" s="277"/>
      <c r="G20" s="333"/>
      <c r="H20" s="277"/>
      <c r="J20" s="278"/>
    </row>
    <row r="21" spans="1:10">
      <c r="A21" s="272" t="s">
        <v>1026</v>
      </c>
      <c r="B21" s="272" t="s">
        <v>1515</v>
      </c>
      <c r="C21" s="272" t="s">
        <v>1389</v>
      </c>
      <c r="D21" s="273" t="s">
        <v>1379</v>
      </c>
      <c r="E21" s="277">
        <v>1</v>
      </c>
      <c r="F21" s="277"/>
      <c r="G21" s="333">
        <v>10</v>
      </c>
      <c r="H21" s="277"/>
      <c r="I21" s="277" t="s">
        <v>1500</v>
      </c>
      <c r="J21" s="278" t="s">
        <v>1516</v>
      </c>
    </row>
    <row r="22" spans="1:10">
      <c r="B22" s="272" t="s">
        <v>1517</v>
      </c>
      <c r="C22" s="272" t="s">
        <v>1390</v>
      </c>
      <c r="D22" s="273" t="s">
        <v>1379</v>
      </c>
      <c r="E22" s="277">
        <v>1</v>
      </c>
      <c r="F22" s="277"/>
      <c r="G22" s="333">
        <v>15</v>
      </c>
      <c r="H22" s="277"/>
      <c r="I22" s="277" t="s">
        <v>1518</v>
      </c>
      <c r="J22" s="278" t="s">
        <v>1519</v>
      </c>
    </row>
    <row r="23" spans="1:10">
      <c r="B23" s="272" t="s">
        <v>1520</v>
      </c>
      <c r="C23" s="272" t="s">
        <v>1391</v>
      </c>
      <c r="D23" s="273" t="s">
        <v>1379</v>
      </c>
      <c r="E23" s="277">
        <v>1</v>
      </c>
      <c r="F23" s="277"/>
      <c r="G23" s="333">
        <v>17.5</v>
      </c>
      <c r="H23" s="277"/>
      <c r="I23" s="277" t="s">
        <v>1503</v>
      </c>
      <c r="J23" s="278" t="s">
        <v>1521</v>
      </c>
    </row>
    <row r="24" spans="1:10">
      <c r="B24" s="272" t="s">
        <v>1515</v>
      </c>
      <c r="C24" s="272" t="s">
        <v>1392</v>
      </c>
      <c r="D24" s="273" t="s">
        <v>1379</v>
      </c>
      <c r="E24" s="277">
        <v>1</v>
      </c>
      <c r="F24" s="277"/>
      <c r="G24" s="333">
        <v>5.49</v>
      </c>
      <c r="H24" s="277"/>
      <c r="I24" s="277" t="s">
        <v>1503</v>
      </c>
      <c r="J24" s="278" t="s">
        <v>1522</v>
      </c>
    </row>
    <row r="25" spans="1:10">
      <c r="B25" s="272" t="s">
        <v>1517</v>
      </c>
      <c r="C25" s="272" t="s">
        <v>1393</v>
      </c>
      <c r="D25" s="273" t="s">
        <v>1379</v>
      </c>
      <c r="E25" s="277">
        <v>1</v>
      </c>
      <c r="F25" s="277"/>
      <c r="G25" s="333">
        <v>7.25</v>
      </c>
      <c r="H25" s="277"/>
      <c r="I25" s="277" t="s">
        <v>1503</v>
      </c>
      <c r="J25" s="278" t="s">
        <v>1523</v>
      </c>
    </row>
    <row r="26" spans="1:10">
      <c r="B26" s="272" t="s">
        <v>1524</v>
      </c>
      <c r="C26" s="272" t="s">
        <v>1394</v>
      </c>
      <c r="D26" s="273" t="s">
        <v>1379</v>
      </c>
      <c r="E26" s="277">
        <v>1</v>
      </c>
      <c r="F26" s="277"/>
      <c r="G26" s="333">
        <v>8.4</v>
      </c>
      <c r="H26" s="277"/>
      <c r="I26" s="277" t="s">
        <v>1503</v>
      </c>
      <c r="J26" s="278" t="s">
        <v>1525</v>
      </c>
    </row>
    <row r="27" spans="1:10">
      <c r="B27" s="272" t="s">
        <v>1526</v>
      </c>
      <c r="C27" s="272" t="s">
        <v>1396</v>
      </c>
      <c r="D27" s="273" t="s">
        <v>1379</v>
      </c>
      <c r="E27" s="277">
        <v>1</v>
      </c>
      <c r="F27" s="277"/>
      <c r="G27" s="333">
        <v>20</v>
      </c>
      <c r="H27" s="277"/>
      <c r="I27" s="277" t="s">
        <v>1500</v>
      </c>
      <c r="J27" s="278" t="s">
        <v>1527</v>
      </c>
    </row>
    <row r="28" spans="1:10">
      <c r="B28" s="272" t="s">
        <v>1528</v>
      </c>
      <c r="C28" s="272" t="s">
        <v>1397</v>
      </c>
      <c r="D28" s="273" t="s">
        <v>1379</v>
      </c>
      <c r="E28" s="277">
        <v>1</v>
      </c>
      <c r="F28" s="277"/>
      <c r="G28" s="333">
        <v>12.63</v>
      </c>
      <c r="H28" s="277"/>
      <c r="I28" s="277" t="s">
        <v>1503</v>
      </c>
      <c r="J28" s="278" t="s">
        <v>1529</v>
      </c>
    </row>
    <row r="29" spans="1:10">
      <c r="B29" s="275" t="s">
        <v>1450</v>
      </c>
      <c r="C29" s="272" t="s">
        <v>1398</v>
      </c>
      <c r="D29" s="273" t="s">
        <v>1379</v>
      </c>
      <c r="E29" s="277">
        <v>1</v>
      </c>
      <c r="F29" s="277" t="s">
        <v>2</v>
      </c>
      <c r="G29" s="333">
        <v>4.79</v>
      </c>
      <c r="H29" s="277"/>
      <c r="I29" s="277" t="s">
        <v>1503</v>
      </c>
      <c r="J29" s="335" t="s">
        <v>1530</v>
      </c>
    </row>
    <row r="30" spans="1:10">
      <c r="B30" s="275" t="s">
        <v>1515</v>
      </c>
      <c r="C30" s="272" t="s">
        <v>1398</v>
      </c>
      <c r="D30" s="273" t="s">
        <v>1379</v>
      </c>
      <c r="E30" s="277">
        <v>1</v>
      </c>
      <c r="F30" s="277"/>
      <c r="G30" s="333">
        <v>8</v>
      </c>
      <c r="H30" s="277"/>
      <c r="I30" s="277" t="s">
        <v>1503</v>
      </c>
      <c r="J30" s="335" t="s">
        <v>1531</v>
      </c>
    </row>
    <row r="31" spans="1:10">
      <c r="B31" s="272" t="s">
        <v>1532</v>
      </c>
      <c r="C31" s="272" t="s">
        <v>1399</v>
      </c>
      <c r="D31" s="273" t="s">
        <v>1379</v>
      </c>
      <c r="E31" s="277">
        <v>1</v>
      </c>
      <c r="F31" s="277"/>
      <c r="G31" s="336">
        <v>7.96</v>
      </c>
      <c r="I31" s="277" t="s">
        <v>1503</v>
      </c>
      <c r="J31" s="308" t="s">
        <v>1533</v>
      </c>
    </row>
    <row r="32" spans="1:10">
      <c r="B32" s="272" t="s">
        <v>1532</v>
      </c>
      <c r="C32" s="272" t="s">
        <v>1400</v>
      </c>
      <c r="D32" s="273" t="s">
        <v>1379</v>
      </c>
      <c r="E32" s="277">
        <v>1</v>
      </c>
      <c r="F32" s="277"/>
      <c r="G32" s="333">
        <v>12</v>
      </c>
      <c r="H32" s="277"/>
      <c r="I32" s="277" t="s">
        <v>1518</v>
      </c>
      <c r="J32" s="335" t="s">
        <v>1534</v>
      </c>
    </row>
    <row r="33" spans="1:10">
      <c r="D33" s="273"/>
      <c r="E33" s="277"/>
      <c r="F33" s="277"/>
      <c r="G33" s="333"/>
      <c r="H33" s="277"/>
      <c r="J33" s="278"/>
    </row>
    <row r="34" spans="1:10">
      <c r="A34" s="272" t="s">
        <v>1064</v>
      </c>
      <c r="B34" s="272" t="s">
        <v>1535</v>
      </c>
      <c r="C34" s="272" t="s">
        <v>1401</v>
      </c>
      <c r="D34" s="273" t="s">
        <v>1379</v>
      </c>
      <c r="E34" s="277">
        <v>1</v>
      </c>
      <c r="F34" s="277"/>
      <c r="G34" s="333">
        <v>8.6</v>
      </c>
      <c r="H34" s="277"/>
      <c r="I34" s="277" t="s">
        <v>1503</v>
      </c>
      <c r="J34" s="278" t="s">
        <v>1536</v>
      </c>
    </row>
    <row r="35" spans="1:10">
      <c r="B35" s="272" t="s">
        <v>1064</v>
      </c>
      <c r="C35" s="272" t="s">
        <v>1402</v>
      </c>
      <c r="D35" s="273" t="s">
        <v>1379</v>
      </c>
      <c r="E35" s="277">
        <v>1</v>
      </c>
      <c r="F35" s="277"/>
      <c r="G35" s="333">
        <v>6</v>
      </c>
      <c r="H35" s="277"/>
      <c r="I35" s="277" t="s">
        <v>1500</v>
      </c>
      <c r="J35" s="278" t="s">
        <v>1537</v>
      </c>
    </row>
    <row r="36" spans="1:10">
      <c r="B36" s="272" t="s">
        <v>1064</v>
      </c>
      <c r="C36" s="272" t="s">
        <v>1402</v>
      </c>
      <c r="D36" s="273" t="s">
        <v>1383</v>
      </c>
      <c r="E36" s="277">
        <v>1</v>
      </c>
      <c r="F36" s="277"/>
      <c r="G36" s="333">
        <v>6</v>
      </c>
      <c r="H36" s="277"/>
      <c r="I36" s="277" t="s">
        <v>1503</v>
      </c>
      <c r="J36" s="278" t="s">
        <v>1538</v>
      </c>
    </row>
    <row r="37" spans="1:10">
      <c r="B37" s="272" t="s">
        <v>1064</v>
      </c>
      <c r="C37" s="272" t="s">
        <v>1404</v>
      </c>
      <c r="D37" s="273" t="s">
        <v>1383</v>
      </c>
      <c r="E37" s="277">
        <v>1</v>
      </c>
      <c r="F37" s="277"/>
      <c r="G37" s="333">
        <v>10.5</v>
      </c>
      <c r="H37" s="277"/>
      <c r="I37" s="277" t="s">
        <v>1503</v>
      </c>
      <c r="J37" s="278" t="s">
        <v>1539</v>
      </c>
    </row>
    <row r="38" spans="1:10">
      <c r="B38" s="272" t="s">
        <v>1064</v>
      </c>
      <c r="C38" s="272" t="s">
        <v>1405</v>
      </c>
      <c r="D38" s="273" t="s">
        <v>1379</v>
      </c>
      <c r="E38" s="277">
        <v>1</v>
      </c>
      <c r="F38" s="277"/>
      <c r="G38" s="333">
        <v>9</v>
      </c>
      <c r="H38" s="277"/>
      <c r="I38" s="277" t="s">
        <v>1500</v>
      </c>
      <c r="J38" s="278" t="s">
        <v>1540</v>
      </c>
    </row>
    <row r="39" spans="1:10">
      <c r="B39" s="272" t="s">
        <v>1064</v>
      </c>
      <c r="C39" s="272" t="s">
        <v>1405</v>
      </c>
      <c r="D39" s="273" t="s">
        <v>1383</v>
      </c>
      <c r="E39" s="277">
        <v>1</v>
      </c>
      <c r="F39" s="277"/>
      <c r="G39" s="333">
        <v>9.5</v>
      </c>
      <c r="H39" s="277"/>
      <c r="I39" s="277" t="s">
        <v>1500</v>
      </c>
      <c r="J39" s="278" t="s">
        <v>1541</v>
      </c>
    </row>
    <row r="40" spans="1:10">
      <c r="D40" s="273"/>
      <c r="E40" s="277"/>
      <c r="F40" s="277"/>
      <c r="G40" s="333"/>
      <c r="H40" s="277"/>
      <c r="J40" s="278"/>
    </row>
    <row r="41" spans="1:10">
      <c r="A41" s="272" t="s">
        <v>1031</v>
      </c>
      <c r="B41" s="272" t="s">
        <v>1031</v>
      </c>
      <c r="C41" s="272" t="s">
        <v>1406</v>
      </c>
      <c r="D41" s="273" t="s">
        <v>1379</v>
      </c>
      <c r="E41" s="277">
        <v>1</v>
      </c>
      <c r="F41" s="277"/>
      <c r="G41" s="333">
        <v>11.52</v>
      </c>
      <c r="H41" s="277"/>
      <c r="I41" s="277" t="s">
        <v>1500</v>
      </c>
      <c r="J41" s="278" t="s">
        <v>1542</v>
      </c>
    </row>
    <row r="42" spans="1:10">
      <c r="B42" s="272" t="s">
        <v>1543</v>
      </c>
      <c r="C42" s="272" t="s">
        <v>1390</v>
      </c>
      <c r="D42" s="273" t="s">
        <v>1379</v>
      </c>
      <c r="E42" s="277">
        <v>1</v>
      </c>
      <c r="F42" s="277"/>
      <c r="G42" s="333">
        <v>10.54</v>
      </c>
      <c r="H42" s="277"/>
      <c r="I42" s="277" t="s">
        <v>1518</v>
      </c>
      <c r="J42" s="278" t="s">
        <v>1544</v>
      </c>
    </row>
    <row r="43" spans="1:10">
      <c r="B43" s="272" t="s">
        <v>1545</v>
      </c>
      <c r="C43" s="272" t="s">
        <v>1391</v>
      </c>
      <c r="D43" s="273" t="s">
        <v>1379</v>
      </c>
      <c r="E43" s="277">
        <v>1</v>
      </c>
      <c r="F43" s="277"/>
      <c r="G43" s="333">
        <v>12.6</v>
      </c>
      <c r="H43" s="277"/>
      <c r="I43" s="277" t="s">
        <v>1503</v>
      </c>
      <c r="J43" s="278" t="s">
        <v>1546</v>
      </c>
    </row>
    <row r="44" spans="1:10">
      <c r="B44" s="272" t="s">
        <v>1545</v>
      </c>
      <c r="C44" s="272" t="s">
        <v>1391</v>
      </c>
      <c r="D44" s="273" t="s">
        <v>1383</v>
      </c>
      <c r="E44" s="277">
        <v>1</v>
      </c>
      <c r="F44" s="277"/>
      <c r="G44" s="333">
        <v>16.5</v>
      </c>
      <c r="H44" s="277"/>
      <c r="I44" s="277" t="s">
        <v>1503</v>
      </c>
      <c r="J44" s="278" t="s">
        <v>1546</v>
      </c>
    </row>
    <row r="45" spans="1:10">
      <c r="B45" s="272" t="s">
        <v>1547</v>
      </c>
      <c r="C45" s="272" t="s">
        <v>1407</v>
      </c>
      <c r="D45" s="273" t="s">
        <v>1379</v>
      </c>
      <c r="E45" s="277">
        <v>1</v>
      </c>
      <c r="F45" s="277"/>
      <c r="G45" s="333">
        <v>14</v>
      </c>
      <c r="H45" s="277"/>
      <c r="I45" s="277" t="s">
        <v>1503</v>
      </c>
      <c r="J45" s="278" t="s">
        <v>1548</v>
      </c>
    </row>
    <row r="46" spans="1:10">
      <c r="B46" s="272" t="s">
        <v>1549</v>
      </c>
      <c r="C46" s="272" t="s">
        <v>1407</v>
      </c>
      <c r="D46" s="273" t="s">
        <v>1383</v>
      </c>
      <c r="E46" s="277">
        <v>1</v>
      </c>
      <c r="F46" s="277"/>
      <c r="G46" s="333">
        <v>10</v>
      </c>
      <c r="H46" s="277"/>
      <c r="I46" s="277" t="s">
        <v>1503</v>
      </c>
      <c r="J46" s="278" t="s">
        <v>1550</v>
      </c>
    </row>
    <row r="47" spans="1:10">
      <c r="B47" s="272" t="s">
        <v>1551</v>
      </c>
      <c r="C47" s="272" t="s">
        <v>1394</v>
      </c>
      <c r="D47" s="273" t="s">
        <v>1379</v>
      </c>
      <c r="E47" s="277">
        <v>1</v>
      </c>
      <c r="F47" s="277"/>
      <c r="G47" s="333">
        <v>6</v>
      </c>
      <c r="H47" s="277"/>
      <c r="I47" s="277" t="s">
        <v>1503</v>
      </c>
      <c r="J47" s="278" t="s">
        <v>1552</v>
      </c>
    </row>
    <row r="48" spans="1:10">
      <c r="B48" s="272" t="s">
        <v>1549</v>
      </c>
      <c r="C48" s="272" t="s">
        <v>1394</v>
      </c>
      <c r="D48" s="273" t="s">
        <v>1383</v>
      </c>
      <c r="E48" s="277">
        <v>1</v>
      </c>
      <c r="F48" s="277"/>
      <c r="G48" s="333">
        <v>33.03</v>
      </c>
      <c r="H48" s="277"/>
      <c r="I48" s="277" t="s">
        <v>1500</v>
      </c>
      <c r="J48" s="278" t="s">
        <v>1553</v>
      </c>
    </row>
    <row r="49" spans="1:13">
      <c r="B49" s="272" t="s">
        <v>1547</v>
      </c>
      <c r="C49" s="272" t="s">
        <v>1408</v>
      </c>
      <c r="D49" s="273" t="s">
        <v>1379</v>
      </c>
      <c r="E49" s="277">
        <v>1</v>
      </c>
      <c r="F49" s="277"/>
      <c r="G49" s="333">
        <v>11.96</v>
      </c>
      <c r="H49" s="277"/>
      <c r="I49" s="277" t="s">
        <v>1500</v>
      </c>
      <c r="J49" s="278" t="s">
        <v>1548</v>
      </c>
    </row>
    <row r="50" spans="1:13">
      <c r="B50" s="272" t="s">
        <v>1549</v>
      </c>
      <c r="C50" s="272" t="s">
        <v>1408</v>
      </c>
      <c r="D50" s="273" t="s">
        <v>1383</v>
      </c>
      <c r="E50" s="277">
        <v>1</v>
      </c>
      <c r="F50" s="277"/>
      <c r="G50" s="333">
        <v>10</v>
      </c>
      <c r="H50" s="277"/>
      <c r="I50" s="277" t="s">
        <v>1503</v>
      </c>
      <c r="J50" s="278" t="s">
        <v>1554</v>
      </c>
    </row>
    <row r="51" spans="1:13">
      <c r="B51" s="272" t="s">
        <v>1549</v>
      </c>
      <c r="C51" s="272" t="s">
        <v>1397</v>
      </c>
      <c r="D51" s="273" t="s">
        <v>1383</v>
      </c>
      <c r="E51" s="277">
        <v>1</v>
      </c>
      <c r="F51" s="277"/>
      <c r="G51" s="333">
        <v>17.45</v>
      </c>
      <c r="H51" s="277"/>
      <c r="I51" s="277" t="s">
        <v>1503</v>
      </c>
      <c r="J51" s="278" t="s">
        <v>1555</v>
      </c>
    </row>
    <row r="52" spans="1:13">
      <c r="D52" s="273"/>
      <c r="E52" s="277"/>
      <c r="F52" s="277"/>
      <c r="G52" s="333"/>
      <c r="H52" s="277"/>
      <c r="J52" s="278"/>
    </row>
    <row r="53" spans="1:13">
      <c r="A53" s="272" t="s">
        <v>1065</v>
      </c>
      <c r="B53" s="272" t="s">
        <v>1556</v>
      </c>
      <c r="C53" s="272" t="s">
        <v>1389</v>
      </c>
      <c r="D53" s="273" t="s">
        <v>1379</v>
      </c>
      <c r="E53" s="277">
        <v>1</v>
      </c>
      <c r="F53" s="277"/>
      <c r="G53" s="333">
        <v>8.4</v>
      </c>
      <c r="H53" s="277"/>
      <c r="I53" s="277" t="s">
        <v>1500</v>
      </c>
      <c r="J53" s="278" t="s">
        <v>1557</v>
      </c>
    </row>
    <row r="54" spans="1:13">
      <c r="B54" s="272" t="s">
        <v>1558</v>
      </c>
      <c r="C54" s="272" t="s">
        <v>1409</v>
      </c>
      <c r="D54" s="273" t="s">
        <v>1379</v>
      </c>
      <c r="E54" s="277">
        <v>1</v>
      </c>
      <c r="F54" s="277"/>
      <c r="G54" s="333">
        <v>8.07</v>
      </c>
      <c r="H54" s="277"/>
      <c r="I54" s="277" t="s">
        <v>1503</v>
      </c>
      <c r="J54" s="278" t="s">
        <v>1559</v>
      </c>
    </row>
    <row r="55" spans="1:13">
      <c r="B55" s="272" t="s">
        <v>1558</v>
      </c>
      <c r="C55" s="272" t="s">
        <v>1409</v>
      </c>
      <c r="D55" s="273" t="s">
        <v>1383</v>
      </c>
      <c r="E55" s="277">
        <v>1</v>
      </c>
      <c r="F55" s="277"/>
      <c r="G55" s="333">
        <v>12.32</v>
      </c>
      <c r="H55" s="277"/>
      <c r="I55" s="277" t="s">
        <v>1503</v>
      </c>
      <c r="J55" s="278" t="s">
        <v>1560</v>
      </c>
    </row>
    <row r="56" spans="1:13">
      <c r="B56" s="272" t="s">
        <v>1561</v>
      </c>
      <c r="C56" s="272" t="s">
        <v>1392</v>
      </c>
      <c r="D56" s="273" t="s">
        <v>1379</v>
      </c>
      <c r="E56" s="277">
        <v>1</v>
      </c>
      <c r="F56" s="277"/>
      <c r="G56" s="333">
        <v>13.39</v>
      </c>
      <c r="H56" s="277"/>
      <c r="I56" s="277" t="s">
        <v>1503</v>
      </c>
      <c r="J56" s="278" t="s">
        <v>1562</v>
      </c>
    </row>
    <row r="57" spans="1:13">
      <c r="B57" s="272" t="s">
        <v>1561</v>
      </c>
      <c r="C57" s="272" t="s">
        <v>1392</v>
      </c>
      <c r="D57" s="273" t="s">
        <v>1383</v>
      </c>
      <c r="E57" s="277">
        <v>1</v>
      </c>
      <c r="F57" s="277"/>
      <c r="G57" s="333">
        <v>9.7100000000000009</v>
      </c>
      <c r="H57" s="277"/>
      <c r="I57" s="277" t="s">
        <v>1518</v>
      </c>
      <c r="J57" s="278" t="s">
        <v>1563</v>
      </c>
    </row>
    <row r="58" spans="1:13">
      <c r="B58" s="272" t="s">
        <v>1564</v>
      </c>
      <c r="C58" s="272" t="s">
        <v>1410</v>
      </c>
      <c r="D58" s="273" t="s">
        <v>1379</v>
      </c>
      <c r="E58" s="277">
        <v>1</v>
      </c>
      <c r="F58" s="277"/>
      <c r="G58" s="333">
        <v>6.75</v>
      </c>
      <c r="H58" s="277"/>
      <c r="I58" s="277" t="s">
        <v>1518</v>
      </c>
      <c r="J58" s="278" t="s">
        <v>1565</v>
      </c>
    </row>
    <row r="59" spans="1:13">
      <c r="B59" s="272" t="s">
        <v>1566</v>
      </c>
      <c r="C59" s="272" t="s">
        <v>1398</v>
      </c>
      <c r="D59" s="273" t="s">
        <v>1379</v>
      </c>
      <c r="E59" s="277">
        <v>1</v>
      </c>
      <c r="F59" s="277"/>
      <c r="G59" s="333">
        <v>10</v>
      </c>
      <c r="H59" s="277"/>
      <c r="I59" s="277" t="s">
        <v>1503</v>
      </c>
      <c r="J59" s="278" t="s">
        <v>1567</v>
      </c>
    </row>
    <row r="60" spans="1:13">
      <c r="E60" s="277"/>
      <c r="F60" s="277"/>
      <c r="G60" s="333"/>
      <c r="H60" s="277"/>
      <c r="J60" s="278"/>
      <c r="M60" s="23"/>
    </row>
    <row r="61" spans="1:13">
      <c r="A61" s="272" t="s">
        <v>1066</v>
      </c>
      <c r="B61" s="272" t="s">
        <v>1568</v>
      </c>
      <c r="C61" s="272" t="s">
        <v>1402</v>
      </c>
      <c r="D61" s="273" t="s">
        <v>1379</v>
      </c>
      <c r="E61" s="277">
        <v>1</v>
      </c>
      <c r="F61" s="277"/>
      <c r="G61" s="333">
        <v>5</v>
      </c>
      <c r="H61" s="277"/>
      <c r="I61" s="277" t="s">
        <v>1500</v>
      </c>
      <c r="J61" s="278" t="s">
        <v>1569</v>
      </c>
      <c r="M61" s="23"/>
    </row>
    <row r="62" spans="1:13">
      <c r="B62" s="272" t="s">
        <v>1568</v>
      </c>
      <c r="C62" s="272" t="s">
        <v>1404</v>
      </c>
      <c r="D62" s="273" t="s">
        <v>1379</v>
      </c>
      <c r="E62" s="277">
        <v>1</v>
      </c>
      <c r="F62" s="277"/>
      <c r="G62" s="333">
        <v>8</v>
      </c>
      <c r="H62" s="277"/>
      <c r="I62" s="277" t="s">
        <v>1500</v>
      </c>
      <c r="J62" s="278" t="s">
        <v>1569</v>
      </c>
      <c r="M62" s="23"/>
    </row>
    <row r="63" spans="1:13">
      <c r="D63" s="273"/>
      <c r="E63" s="277"/>
      <c r="F63" s="277"/>
      <c r="G63" s="333"/>
      <c r="H63" s="277"/>
      <c r="J63" s="278"/>
      <c r="M63" s="23"/>
    </row>
    <row r="64" spans="1:13">
      <c r="A64" s="272" t="s">
        <v>1067</v>
      </c>
      <c r="B64" s="272" t="s">
        <v>1570</v>
      </c>
      <c r="C64" s="272" t="s">
        <v>1384</v>
      </c>
      <c r="D64" s="273" t="s">
        <v>1379</v>
      </c>
      <c r="E64" s="277">
        <v>1</v>
      </c>
      <c r="F64" s="277" t="s">
        <v>3</v>
      </c>
      <c r="G64" s="334">
        <v>22.15</v>
      </c>
      <c r="H64" s="277"/>
      <c r="I64" s="277" t="s">
        <v>1503</v>
      </c>
      <c r="J64" s="278" t="s">
        <v>1571</v>
      </c>
      <c r="M64" s="23"/>
    </row>
    <row r="65" spans="1:13">
      <c r="B65" s="272" t="s">
        <v>1570</v>
      </c>
      <c r="C65" s="272" t="s">
        <v>1384</v>
      </c>
      <c r="D65" s="273" t="s">
        <v>1383</v>
      </c>
      <c r="E65" s="277">
        <v>1</v>
      </c>
      <c r="F65" s="277" t="s">
        <v>3</v>
      </c>
      <c r="G65" s="334">
        <v>21.89</v>
      </c>
      <c r="H65" s="277"/>
      <c r="I65" s="277" t="s">
        <v>1503</v>
      </c>
      <c r="J65" s="278" t="s">
        <v>1572</v>
      </c>
      <c r="M65" s="23"/>
    </row>
    <row r="66" spans="1:13">
      <c r="D66" s="273"/>
      <c r="E66" s="277"/>
      <c r="F66" s="277"/>
      <c r="G66" s="333"/>
      <c r="H66" s="277"/>
      <c r="J66" s="278"/>
      <c r="M66" s="23"/>
    </row>
    <row r="67" spans="1:13">
      <c r="A67" s="272" t="s">
        <v>1291</v>
      </c>
      <c r="B67" s="272" t="s">
        <v>1573</v>
      </c>
      <c r="C67" s="272" t="s">
        <v>1406</v>
      </c>
      <c r="D67" s="273" t="s">
        <v>1379</v>
      </c>
      <c r="E67" s="277">
        <v>1</v>
      </c>
      <c r="F67" s="277"/>
      <c r="G67" s="333">
        <v>10.61</v>
      </c>
      <c r="H67" s="277"/>
      <c r="I67" s="277" t="s">
        <v>1503</v>
      </c>
      <c r="J67" s="278" t="s">
        <v>1574</v>
      </c>
      <c r="M67" s="23"/>
    </row>
    <row r="68" spans="1:13">
      <c r="B68" s="272" t="s">
        <v>1575</v>
      </c>
      <c r="C68" s="272" t="s">
        <v>1406</v>
      </c>
      <c r="D68" s="273" t="s">
        <v>1379</v>
      </c>
      <c r="E68" s="277">
        <v>1</v>
      </c>
      <c r="F68" s="277" t="s">
        <v>3</v>
      </c>
      <c r="G68" s="333">
        <v>19.47</v>
      </c>
      <c r="H68" s="277"/>
      <c r="I68" s="277" t="s">
        <v>1503</v>
      </c>
      <c r="J68" s="278" t="s">
        <v>1576</v>
      </c>
      <c r="M68" s="23"/>
    </row>
    <row r="69" spans="1:13">
      <c r="B69" s="272" t="s">
        <v>1577</v>
      </c>
      <c r="C69" s="272" t="s">
        <v>1406</v>
      </c>
      <c r="D69" s="273" t="s">
        <v>1383</v>
      </c>
      <c r="E69" s="277">
        <v>1</v>
      </c>
      <c r="F69" s="277"/>
      <c r="G69" s="333">
        <v>12</v>
      </c>
      <c r="H69" s="277"/>
      <c r="I69" s="277" t="s">
        <v>1503</v>
      </c>
      <c r="J69" s="278" t="s">
        <v>1578</v>
      </c>
      <c r="M69" s="23"/>
    </row>
    <row r="70" spans="1:13">
      <c r="D70" s="273"/>
      <c r="E70" s="277"/>
      <c r="F70" s="277"/>
      <c r="G70" s="333"/>
      <c r="H70" s="277"/>
      <c r="J70" s="278"/>
      <c r="M70" s="23"/>
    </row>
    <row r="71" spans="1:13">
      <c r="A71" s="272" t="s">
        <v>1027</v>
      </c>
      <c r="B71" s="272" t="s">
        <v>1579</v>
      </c>
      <c r="C71" s="272" t="s">
        <v>1411</v>
      </c>
      <c r="D71" s="273" t="s">
        <v>1379</v>
      </c>
      <c r="E71" s="277">
        <v>1</v>
      </c>
      <c r="F71" s="277"/>
      <c r="G71" s="333">
        <v>4.2</v>
      </c>
      <c r="H71" s="277"/>
      <c r="I71" s="277" t="s">
        <v>1503</v>
      </c>
      <c r="J71" s="278" t="s">
        <v>1580</v>
      </c>
      <c r="M71" s="23"/>
    </row>
    <row r="72" spans="1:13">
      <c r="B72" s="272" t="s">
        <v>1579</v>
      </c>
      <c r="C72" s="272" t="s">
        <v>1411</v>
      </c>
      <c r="D72" s="273" t="s">
        <v>1383</v>
      </c>
      <c r="E72" s="277">
        <v>1</v>
      </c>
      <c r="F72" s="277"/>
      <c r="G72" s="333">
        <v>6.5</v>
      </c>
      <c r="H72" s="277"/>
      <c r="I72" s="277" t="s">
        <v>1503</v>
      </c>
      <c r="J72" s="278" t="s">
        <v>1581</v>
      </c>
      <c r="M72" s="23"/>
    </row>
    <row r="73" spans="1:13">
      <c r="B73" s="272" t="s">
        <v>1579</v>
      </c>
      <c r="C73" s="272" t="s">
        <v>1412</v>
      </c>
      <c r="D73" s="273" t="s">
        <v>1383</v>
      </c>
      <c r="E73" s="277">
        <v>1</v>
      </c>
      <c r="F73" s="277"/>
      <c r="G73" s="333">
        <v>8</v>
      </c>
      <c r="H73" s="277"/>
      <c r="I73" s="277" t="s">
        <v>1518</v>
      </c>
      <c r="J73" s="278" t="s">
        <v>1582</v>
      </c>
      <c r="M73" s="23"/>
    </row>
    <row r="74" spans="1:13">
      <c r="B74" s="272" t="s">
        <v>1579</v>
      </c>
      <c r="C74" s="272" t="s">
        <v>1413</v>
      </c>
      <c r="D74" s="273" t="s">
        <v>1379</v>
      </c>
      <c r="E74" s="277">
        <v>1</v>
      </c>
      <c r="F74" s="277"/>
      <c r="G74" s="333">
        <v>6</v>
      </c>
      <c r="H74" s="277"/>
      <c r="I74" s="277" t="s">
        <v>1518</v>
      </c>
      <c r="J74" s="278" t="s">
        <v>1583</v>
      </c>
      <c r="M74" s="23"/>
    </row>
    <row r="75" spans="1:13">
      <c r="B75" s="272" t="s">
        <v>1579</v>
      </c>
      <c r="C75" s="272" t="s">
        <v>1413</v>
      </c>
      <c r="D75" s="273" t="s">
        <v>1383</v>
      </c>
      <c r="E75" s="277">
        <v>1</v>
      </c>
      <c r="F75" s="277"/>
      <c r="G75" s="333">
        <v>8</v>
      </c>
      <c r="H75" s="277"/>
      <c r="I75" s="277" t="s">
        <v>1518</v>
      </c>
      <c r="J75" s="278" t="s">
        <v>1584</v>
      </c>
      <c r="M75" s="23"/>
    </row>
    <row r="76" spans="1:13">
      <c r="D76" s="273"/>
      <c r="E76" s="277"/>
      <c r="F76" s="277"/>
      <c r="G76" s="333"/>
      <c r="H76" s="277"/>
      <c r="J76" s="278"/>
      <c r="M76" s="23"/>
    </row>
    <row r="77" spans="1:13">
      <c r="A77" s="272" t="s">
        <v>1029</v>
      </c>
      <c r="B77" s="272" t="s">
        <v>1585</v>
      </c>
      <c r="C77" s="272" t="s">
        <v>1378</v>
      </c>
      <c r="D77" s="273" t="s">
        <v>1379</v>
      </c>
      <c r="E77" s="277">
        <v>1</v>
      </c>
      <c r="F77" s="277"/>
      <c r="G77" s="333">
        <v>9.75</v>
      </c>
      <c r="H77" s="277"/>
      <c r="I77" s="277" t="s">
        <v>1503</v>
      </c>
      <c r="J77" s="278" t="s">
        <v>1586</v>
      </c>
      <c r="M77" s="282"/>
    </row>
    <row r="78" spans="1:13">
      <c r="B78" s="272" t="s">
        <v>1585</v>
      </c>
      <c r="C78" s="272" t="s">
        <v>1414</v>
      </c>
      <c r="D78" s="273" t="s">
        <v>1379</v>
      </c>
      <c r="E78" s="277">
        <v>1</v>
      </c>
      <c r="F78" s="277"/>
      <c r="G78" s="333">
        <v>14</v>
      </c>
      <c r="H78" s="277"/>
      <c r="I78" s="277" t="s">
        <v>1503</v>
      </c>
      <c r="J78" s="278" t="s">
        <v>1587</v>
      </c>
      <c r="M78" s="282"/>
    </row>
    <row r="79" spans="1:13">
      <c r="B79" s="272" t="s">
        <v>1585</v>
      </c>
      <c r="C79" s="272" t="s">
        <v>1413</v>
      </c>
      <c r="D79" s="273" t="s">
        <v>1379</v>
      </c>
      <c r="E79" s="277">
        <v>1</v>
      </c>
      <c r="F79" s="277"/>
      <c r="G79" s="333">
        <v>10</v>
      </c>
      <c r="H79" s="277"/>
      <c r="I79" s="277" t="s">
        <v>1503</v>
      </c>
      <c r="J79" s="278" t="s">
        <v>1588</v>
      </c>
      <c r="M79" s="282"/>
    </row>
    <row r="80" spans="1:13">
      <c r="D80" s="273"/>
      <c r="E80" s="277"/>
      <c r="F80" s="277"/>
      <c r="G80" s="333"/>
      <c r="H80" s="277"/>
      <c r="J80" s="278"/>
      <c r="M80" s="282"/>
    </row>
    <row r="81" spans="1:13">
      <c r="A81" s="272" t="s">
        <v>1069</v>
      </c>
      <c r="B81" s="272" t="s">
        <v>1069</v>
      </c>
      <c r="C81" s="272" t="s">
        <v>1404</v>
      </c>
      <c r="D81" s="273" t="s">
        <v>1379</v>
      </c>
      <c r="E81" s="277">
        <v>1</v>
      </c>
      <c r="F81" s="277"/>
      <c r="G81" s="333">
        <v>11</v>
      </c>
      <c r="H81" s="277"/>
      <c r="I81" s="277" t="s">
        <v>1500</v>
      </c>
      <c r="J81" s="278" t="s">
        <v>1589</v>
      </c>
      <c r="M81" s="282"/>
    </row>
    <row r="82" spans="1:13">
      <c r="D82" s="273"/>
      <c r="E82" s="277"/>
      <c r="F82" s="277"/>
      <c r="G82" s="333"/>
      <c r="H82" s="277"/>
      <c r="J82" s="278"/>
      <c r="M82" s="282"/>
    </row>
    <row r="83" spans="1:13">
      <c r="A83" s="272" t="s">
        <v>1070</v>
      </c>
      <c r="B83" s="272" t="s">
        <v>1590</v>
      </c>
      <c r="C83" s="272" t="s">
        <v>1415</v>
      </c>
      <c r="D83" s="273" t="s">
        <v>1379</v>
      </c>
      <c r="E83" s="277">
        <v>1</v>
      </c>
      <c r="F83" s="277"/>
      <c r="G83" s="333">
        <v>14.5</v>
      </c>
      <c r="H83" s="277"/>
      <c r="I83" s="277" t="s">
        <v>1500</v>
      </c>
      <c r="J83" s="278" t="s">
        <v>1591</v>
      </c>
      <c r="M83" s="282"/>
    </row>
    <row r="84" spans="1:13">
      <c r="B84" s="272" t="s">
        <v>1592</v>
      </c>
      <c r="C84" s="272" t="s">
        <v>1416</v>
      </c>
      <c r="D84" s="273" t="s">
        <v>1379</v>
      </c>
      <c r="E84" s="277">
        <v>1</v>
      </c>
      <c r="F84" s="277" t="s">
        <v>3</v>
      </c>
      <c r="G84" s="334">
        <v>12</v>
      </c>
      <c r="H84" s="277"/>
      <c r="I84" s="277" t="s">
        <v>1500</v>
      </c>
      <c r="J84" s="278" t="s">
        <v>1593</v>
      </c>
      <c r="M84" s="282"/>
    </row>
    <row r="85" spans="1:13">
      <c r="B85" s="272" t="s">
        <v>1594</v>
      </c>
      <c r="C85" s="272" t="s">
        <v>1416</v>
      </c>
      <c r="D85" s="273" t="s">
        <v>1383</v>
      </c>
      <c r="E85" s="277">
        <v>1</v>
      </c>
      <c r="F85" s="277"/>
      <c r="G85" s="333">
        <f>252.84/12</f>
        <v>21.07</v>
      </c>
      <c r="H85" s="277"/>
      <c r="I85" s="277" t="s">
        <v>1503</v>
      </c>
      <c r="J85" s="278" t="s">
        <v>1595</v>
      </c>
      <c r="M85" s="282"/>
    </row>
    <row r="86" spans="1:13">
      <c r="B86" s="272" t="s">
        <v>1596</v>
      </c>
      <c r="C86" s="272" t="s">
        <v>1385</v>
      </c>
      <c r="D86" s="273" t="s">
        <v>1383</v>
      </c>
      <c r="E86" s="277">
        <v>1</v>
      </c>
      <c r="F86" s="277"/>
      <c r="G86" s="333">
        <v>17.96</v>
      </c>
      <c r="H86" s="277"/>
      <c r="I86" s="277" t="s">
        <v>1503</v>
      </c>
      <c r="J86" s="278" t="s">
        <v>1597</v>
      </c>
      <c r="M86" s="282"/>
    </row>
    <row r="87" spans="1:13">
      <c r="B87" s="272" t="s">
        <v>1598</v>
      </c>
      <c r="C87" s="272" t="s">
        <v>1410</v>
      </c>
      <c r="D87" s="273" t="s">
        <v>1379</v>
      </c>
      <c r="E87" s="277">
        <v>1</v>
      </c>
      <c r="F87" s="277" t="s">
        <v>3</v>
      </c>
      <c r="G87" s="334">
        <v>27.07</v>
      </c>
      <c r="H87" s="277"/>
      <c r="I87" s="277" t="s">
        <v>1500</v>
      </c>
      <c r="J87" s="278" t="s">
        <v>1599</v>
      </c>
      <c r="M87" s="282"/>
    </row>
    <row r="88" spans="1:13">
      <c r="B88" s="272" t="s">
        <v>1600</v>
      </c>
      <c r="C88" s="272" t="s">
        <v>1397</v>
      </c>
      <c r="D88" s="273" t="s">
        <v>1383</v>
      </c>
      <c r="E88" s="277">
        <v>1</v>
      </c>
      <c r="F88" s="277"/>
      <c r="G88" s="333">
        <v>15.9</v>
      </c>
      <c r="H88" s="277"/>
      <c r="I88" s="277" t="s">
        <v>1503</v>
      </c>
      <c r="J88" s="278" t="s">
        <v>1601</v>
      </c>
      <c r="M88" s="282"/>
    </row>
    <row r="89" spans="1:13">
      <c r="B89" s="272" t="s">
        <v>1602</v>
      </c>
      <c r="C89" s="272" t="s">
        <v>1399</v>
      </c>
      <c r="D89" s="273" t="s">
        <v>1383</v>
      </c>
      <c r="E89" s="277">
        <v>1</v>
      </c>
      <c r="F89" s="277"/>
      <c r="G89" s="333">
        <v>16.68</v>
      </c>
      <c r="H89" s="277"/>
      <c r="I89" s="277" t="s">
        <v>1503</v>
      </c>
      <c r="J89" s="278" t="s">
        <v>1603</v>
      </c>
      <c r="M89" s="282"/>
    </row>
    <row r="90" spans="1:13">
      <c r="D90" s="273"/>
      <c r="E90" s="277"/>
      <c r="F90" s="277"/>
      <c r="G90" s="333"/>
      <c r="H90" s="277"/>
      <c r="J90" s="278"/>
      <c r="M90" s="282"/>
    </row>
    <row r="91" spans="1:13">
      <c r="A91" s="272" t="s">
        <v>1032</v>
      </c>
      <c r="B91" s="272" t="s">
        <v>1604</v>
      </c>
      <c r="C91" s="272" t="s">
        <v>1417</v>
      </c>
      <c r="D91" s="273" t="s">
        <v>1379</v>
      </c>
      <c r="E91" s="277">
        <v>1</v>
      </c>
      <c r="F91" s="277"/>
      <c r="G91" s="333">
        <v>5.47</v>
      </c>
      <c r="H91" s="277"/>
      <c r="I91" s="277" t="s">
        <v>1500</v>
      </c>
      <c r="J91" s="278" t="s">
        <v>1605</v>
      </c>
      <c r="M91" s="282"/>
    </row>
    <row r="92" spans="1:13">
      <c r="B92" s="272" t="s">
        <v>1604</v>
      </c>
      <c r="C92" s="272" t="s">
        <v>1417</v>
      </c>
      <c r="D92" s="273" t="s">
        <v>1383</v>
      </c>
      <c r="E92" s="277">
        <v>1</v>
      </c>
      <c r="F92" s="277"/>
      <c r="G92" s="333">
        <v>12.21</v>
      </c>
      <c r="H92" s="277"/>
      <c r="I92" s="277" t="s">
        <v>1503</v>
      </c>
      <c r="J92" s="278" t="s">
        <v>1605</v>
      </c>
      <c r="M92" s="282"/>
    </row>
    <row r="93" spans="1:13">
      <c r="B93" s="272" t="s">
        <v>1606</v>
      </c>
      <c r="C93" s="272" t="s">
        <v>1378</v>
      </c>
      <c r="D93" s="273" t="s">
        <v>1379</v>
      </c>
      <c r="E93" s="277">
        <v>1</v>
      </c>
      <c r="F93" s="277"/>
      <c r="G93" s="333">
        <v>8</v>
      </c>
      <c r="H93" s="277"/>
      <c r="I93" s="277" t="s">
        <v>1503</v>
      </c>
      <c r="J93" s="278" t="s">
        <v>1607</v>
      </c>
      <c r="M93" s="282"/>
    </row>
    <row r="94" spans="1:13">
      <c r="B94" s="272" t="s">
        <v>1606</v>
      </c>
      <c r="C94" s="272" t="s">
        <v>1378</v>
      </c>
      <c r="D94" s="273" t="s">
        <v>1383</v>
      </c>
      <c r="E94" s="277">
        <v>1</v>
      </c>
      <c r="F94" s="277"/>
      <c r="G94" s="333">
        <v>9</v>
      </c>
      <c r="H94" s="277"/>
      <c r="I94" s="277" t="s">
        <v>1503</v>
      </c>
      <c r="J94" s="278" t="s">
        <v>1608</v>
      </c>
      <c r="M94" s="282"/>
    </row>
    <row r="95" spans="1:13">
      <c r="B95" s="272" t="s">
        <v>1609</v>
      </c>
      <c r="C95" s="272" t="s">
        <v>1418</v>
      </c>
      <c r="D95" s="273" t="s">
        <v>1379</v>
      </c>
      <c r="E95" s="277">
        <v>1</v>
      </c>
      <c r="F95" s="277"/>
      <c r="G95" s="333">
        <v>9.6</v>
      </c>
      <c r="H95" s="277"/>
      <c r="I95" s="277" t="s">
        <v>1503</v>
      </c>
      <c r="J95" s="278" t="s">
        <v>1610</v>
      </c>
      <c r="M95" s="282"/>
    </row>
    <row r="96" spans="1:13">
      <c r="B96" s="272" t="s">
        <v>1606</v>
      </c>
      <c r="C96" s="272" t="s">
        <v>1414</v>
      </c>
      <c r="D96" s="273" t="s">
        <v>1379</v>
      </c>
      <c r="E96" s="277">
        <v>1</v>
      </c>
      <c r="F96" s="277"/>
      <c r="G96" s="333">
        <v>14.5</v>
      </c>
      <c r="H96" s="277"/>
      <c r="I96" s="277" t="s">
        <v>1503</v>
      </c>
      <c r="J96" s="278" t="s">
        <v>1611</v>
      </c>
      <c r="M96" s="282"/>
    </row>
    <row r="97" spans="1:13">
      <c r="B97" s="272" t="s">
        <v>1606</v>
      </c>
      <c r="C97" s="272" t="s">
        <v>1414</v>
      </c>
      <c r="D97" s="273" t="s">
        <v>1383</v>
      </c>
      <c r="E97" s="277">
        <v>1</v>
      </c>
      <c r="F97" s="277"/>
      <c r="G97" s="333">
        <v>18.48</v>
      </c>
      <c r="H97" s="277"/>
      <c r="I97" s="277" t="s">
        <v>1503</v>
      </c>
      <c r="J97" s="278" t="s">
        <v>1612</v>
      </c>
      <c r="M97" s="282"/>
    </row>
    <row r="98" spans="1:13">
      <c r="B98" s="272" t="s">
        <v>1606</v>
      </c>
      <c r="C98" s="272" t="s">
        <v>1413</v>
      </c>
      <c r="D98" s="273" t="s">
        <v>1379</v>
      </c>
      <c r="E98" s="277">
        <v>1</v>
      </c>
      <c r="F98" s="277"/>
      <c r="G98" s="333">
        <v>8.25</v>
      </c>
      <c r="H98" s="277"/>
      <c r="I98" s="277" t="s">
        <v>1503</v>
      </c>
      <c r="J98" s="278" t="s">
        <v>1613</v>
      </c>
      <c r="M98" s="282"/>
    </row>
    <row r="99" spans="1:13">
      <c r="B99" s="272" t="s">
        <v>1609</v>
      </c>
      <c r="C99" s="272" t="s">
        <v>1398</v>
      </c>
      <c r="D99" s="273" t="s">
        <v>1379</v>
      </c>
      <c r="E99" s="277">
        <v>1</v>
      </c>
      <c r="F99" s="277"/>
      <c r="G99" s="333">
        <v>10.5</v>
      </c>
      <c r="H99" s="277"/>
      <c r="I99" s="277" t="s">
        <v>1503</v>
      </c>
      <c r="J99" s="278" t="s">
        <v>1614</v>
      </c>
      <c r="M99" s="282"/>
    </row>
    <row r="100" spans="1:13">
      <c r="B100" s="272" t="s">
        <v>1606</v>
      </c>
      <c r="C100" s="272" t="s">
        <v>1384</v>
      </c>
      <c r="D100" s="273" t="s">
        <v>1379</v>
      </c>
      <c r="E100" s="277">
        <v>1</v>
      </c>
      <c r="F100" s="277"/>
      <c r="G100" s="333">
        <v>17</v>
      </c>
      <c r="H100" s="277"/>
      <c r="I100" s="277" t="s">
        <v>1503</v>
      </c>
      <c r="J100" s="278" t="s">
        <v>1615</v>
      </c>
      <c r="M100" s="282"/>
    </row>
    <row r="101" spans="1:13">
      <c r="B101" s="272" t="s">
        <v>1606</v>
      </c>
      <c r="C101" s="272" t="s">
        <v>1384</v>
      </c>
      <c r="D101" s="273" t="s">
        <v>1383</v>
      </c>
      <c r="E101" s="277">
        <v>1</v>
      </c>
      <c r="F101" s="277"/>
      <c r="G101" s="333">
        <v>14</v>
      </c>
      <c r="H101" s="277"/>
      <c r="I101" s="277" t="s">
        <v>1503</v>
      </c>
      <c r="J101" s="278" t="s">
        <v>1616</v>
      </c>
      <c r="M101" s="282"/>
    </row>
    <row r="102" spans="1:13">
      <c r="A102" s="304"/>
      <c r="B102" s="304"/>
      <c r="C102" s="304"/>
      <c r="D102" s="337"/>
      <c r="E102" s="331"/>
      <c r="F102" s="331"/>
      <c r="G102" s="338"/>
      <c r="H102" s="331"/>
      <c r="I102" s="331"/>
      <c r="J102" s="339"/>
    </row>
    <row r="103" spans="1:13">
      <c r="D103" s="273"/>
      <c r="G103" s="327"/>
      <c r="H103" s="277"/>
      <c r="I103" s="277" t="str">
        <f>"Declining: "&amp;COUNTIF($I$8:$I$101,"Declining")</f>
        <v>Declining: 8</v>
      </c>
      <c r="J103" s="278"/>
    </row>
    <row r="104" spans="1:13">
      <c r="A104" s="340"/>
      <c r="B104" s="340"/>
      <c r="D104" s="273"/>
      <c r="F104" s="277" t="s">
        <v>1617</v>
      </c>
      <c r="G104" s="327">
        <f>MIN(G9:G101)</f>
        <v>4.2</v>
      </c>
      <c r="H104" s="277"/>
      <c r="I104" s="277" t="str">
        <f>"Flat: "&amp;COUNTIF($I$8:$I$101,"Flat")</f>
        <v>Flat: 54</v>
      </c>
      <c r="J104" s="278"/>
      <c r="K104" s="278"/>
    </row>
    <row r="105" spans="1:13">
      <c r="A105" s="290" t="s">
        <v>1618</v>
      </c>
      <c r="B105" s="290"/>
      <c r="D105" s="273"/>
      <c r="E105" s="341">
        <f>SUM(E8:E101)</f>
        <v>79</v>
      </c>
      <c r="F105" s="341" t="s">
        <v>718</v>
      </c>
      <c r="G105" s="327">
        <f>AVERAGEIF(G9:G101, "&gt;0", G9:G101)</f>
        <v>11.961898734177218</v>
      </c>
      <c r="H105" s="277" t="s">
        <v>1619</v>
      </c>
      <c r="I105" s="277" t="str">
        <f>"Inclining: "&amp;COUNTIF($I$8:$I$101,"Inclining")</f>
        <v>Inclining: 17</v>
      </c>
      <c r="J105" s="342"/>
    </row>
    <row r="106" spans="1:13">
      <c r="D106" s="273"/>
      <c r="F106" s="277" t="s">
        <v>1620</v>
      </c>
      <c r="G106" s="327">
        <f>MAX(G9:G101)</f>
        <v>33.03</v>
      </c>
      <c r="H106" s="277"/>
      <c r="I106" s="277" t="str">
        <f>"Inclining: "&amp;TEXT(COUNTIF($I$8:$I$101,"Inclining")/$E$105,"0.00%")</f>
        <v>Inclining: 21.52%</v>
      </c>
      <c r="J106" s="343"/>
      <c r="K106" s="342"/>
    </row>
    <row r="107" spans="1:13">
      <c r="A107" s="296"/>
      <c r="B107" s="296"/>
      <c r="C107" s="296"/>
      <c r="D107" s="344"/>
      <c r="E107" s="296"/>
      <c r="F107" s="296"/>
      <c r="G107" s="345"/>
      <c r="H107" s="298"/>
      <c r="I107" s="298"/>
      <c r="J107" s="346"/>
    </row>
    <row r="108" spans="1:13" ht="13.5" thickBot="1">
      <c r="A108" s="300" t="s">
        <v>1488</v>
      </c>
      <c r="B108" s="300" t="s">
        <v>1721</v>
      </c>
      <c r="C108" s="300" t="s">
        <v>1388</v>
      </c>
      <c r="D108" s="347" t="s">
        <v>1379</v>
      </c>
      <c r="E108" s="300"/>
      <c r="F108" s="300"/>
      <c r="G108" s="348">
        <v>11.47</v>
      </c>
      <c r="H108" s="349"/>
      <c r="I108" s="350" t="s">
        <v>1500</v>
      </c>
      <c r="J108" s="351" t="s">
        <v>1732</v>
      </c>
    </row>
    <row r="111" spans="1:13">
      <c r="A111" s="304" t="s">
        <v>22</v>
      </c>
      <c r="B111" s="304"/>
      <c r="I111" s="479"/>
    </row>
    <row r="112" spans="1:13">
      <c r="A112" s="272" t="s">
        <v>1621</v>
      </c>
      <c r="I112" s="353"/>
    </row>
    <row r="113" spans="1:14">
      <c r="A113" s="290" t="s">
        <v>1622</v>
      </c>
      <c r="B113" s="290"/>
      <c r="I113" s="385"/>
    </row>
    <row r="114" spans="1:14">
      <c r="A114" s="272" t="s">
        <v>1623</v>
      </c>
    </row>
    <row r="115" spans="1:14">
      <c r="A115" s="354" t="s">
        <v>1624</v>
      </c>
      <c r="B115" s="340">
        <v>30.42</v>
      </c>
    </row>
    <row r="120" spans="1:14" s="277" customFormat="1">
      <c r="A120" s="272"/>
      <c r="B120" s="272"/>
      <c r="C120" s="272"/>
      <c r="D120" s="272"/>
      <c r="E120" s="272"/>
      <c r="F120" s="272"/>
      <c r="G120" s="327"/>
      <c r="K120" s="272"/>
      <c r="L120" s="272"/>
      <c r="M120" s="272"/>
      <c r="N120" s="272"/>
    </row>
    <row r="121" spans="1:14" s="277" customFormat="1">
      <c r="A121" s="272"/>
      <c r="B121" s="272"/>
      <c r="C121" s="272"/>
      <c r="D121" s="272"/>
      <c r="E121" s="272"/>
      <c r="F121" s="272"/>
      <c r="G121" s="327"/>
      <c r="K121" s="272"/>
      <c r="L121" s="272"/>
      <c r="M121" s="272"/>
      <c r="N121" s="272"/>
    </row>
    <row r="122" spans="1:14" s="277" customFormat="1">
      <c r="A122" s="307"/>
      <c r="B122" s="307"/>
      <c r="C122" s="307"/>
      <c r="D122" s="275"/>
      <c r="E122" s="307"/>
      <c r="F122" s="307"/>
      <c r="G122" s="355"/>
      <c r="H122" s="308"/>
      <c r="I122" s="308"/>
      <c r="K122" s="272"/>
      <c r="L122" s="272"/>
      <c r="M122" s="272"/>
      <c r="N122" s="272"/>
    </row>
    <row r="123" spans="1:14" s="277" customFormat="1">
      <c r="A123" s="272"/>
      <c r="B123" s="272"/>
      <c r="C123" s="272"/>
      <c r="D123" s="272"/>
      <c r="E123" s="272"/>
      <c r="F123" s="272"/>
      <c r="G123" s="327"/>
      <c r="K123" s="272"/>
      <c r="L123" s="272"/>
      <c r="M123" s="272"/>
      <c r="N123" s="272"/>
    </row>
    <row r="124" spans="1:14" s="277" customFormat="1">
      <c r="A124" s="272"/>
      <c r="B124" s="272"/>
      <c r="C124" s="272"/>
      <c r="D124" s="272"/>
      <c r="E124" s="272"/>
      <c r="F124" s="272"/>
      <c r="G124" s="327"/>
      <c r="K124" s="272"/>
      <c r="L124" s="272"/>
      <c r="M124" s="272"/>
      <c r="N124" s="272"/>
    </row>
    <row r="160" spans="11:11">
      <c r="K160" s="278"/>
    </row>
    <row r="164" ht="15.75" customHeight="1"/>
  </sheetData>
  <mergeCells count="4">
    <mergeCell ref="A2:J2"/>
    <mergeCell ref="A3:J3"/>
    <mergeCell ref="F7:G7"/>
    <mergeCell ref="H7:I7"/>
  </mergeCells>
  <printOptions horizontalCentered="1"/>
  <pageMargins left="0.7" right="0.7" top="0.75" bottom="0.75" header="0.3" footer="0.3"/>
  <pageSetup scale="52" fitToWidth="0" fitToHeight="0" orientation="landscape" useFirstPageNumber="1" r:id="rId1"/>
  <headerFooter>
    <oddHeader>&amp;LDRAFT- PRIVILEGED AND CONFIDENTIAL
PREPARED AT THE REQUEST OF COUNSEL&amp;RSchedule AEB-10
Page &amp;P of 2</oddHeader>
  </headerFooter>
  <rowBreaks count="1" manualBreakCount="1">
    <brk id="12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2:L91"/>
  <sheetViews>
    <sheetView zoomScale="90" zoomScaleNormal="90" zoomScaleSheetLayoutView="85" zoomScalePageLayoutView="80" workbookViewId="0">
      <selection activeCell="G85" sqref="G85"/>
    </sheetView>
  </sheetViews>
  <sheetFormatPr defaultColWidth="9.140625" defaultRowHeight="12.75"/>
  <cols>
    <col min="1" max="1" width="3.42578125" style="284" customWidth="1"/>
    <col min="2" max="2" width="34" style="284" customWidth="1"/>
    <col min="3" max="3" width="17.28515625" style="284" customWidth="1"/>
    <col min="4" max="4" width="22.140625" style="284" customWidth="1"/>
    <col min="5" max="5" width="18.42578125" style="284" customWidth="1"/>
    <col min="6" max="7" width="9.140625" style="284"/>
    <col min="8" max="8" width="16" style="284" bestFit="1" customWidth="1"/>
    <col min="9" max="16384" width="9.140625" style="284"/>
  </cols>
  <sheetData>
    <row r="2" spans="2:9" ht="15">
      <c r="B2" s="520" t="s">
        <v>1733</v>
      </c>
      <c r="C2" s="520"/>
      <c r="D2" s="520"/>
      <c r="E2" s="520"/>
    </row>
    <row r="3" spans="2:9" ht="15">
      <c r="B3" s="520" t="s">
        <v>1625</v>
      </c>
      <c r="C3" s="521"/>
      <c r="D3" s="521"/>
      <c r="E3" s="521"/>
      <c r="F3" s="356"/>
      <c r="G3" s="356"/>
    </row>
    <row r="4" spans="2:9">
      <c r="G4" s="357"/>
    </row>
    <row r="5" spans="2:9" ht="13.5" thickBot="1">
      <c r="B5" s="356"/>
      <c r="C5" s="356"/>
      <c r="D5" s="358" t="s">
        <v>0</v>
      </c>
      <c r="E5" s="358" t="s">
        <v>1</v>
      </c>
    </row>
    <row r="6" spans="2:9">
      <c r="B6" s="359"/>
      <c r="C6" s="359"/>
      <c r="D6" s="522" t="s">
        <v>1626</v>
      </c>
      <c r="E6" s="522"/>
      <c r="H6" s="523" t="s">
        <v>1627</v>
      </c>
      <c r="I6" s="523"/>
    </row>
    <row r="7" spans="2:9">
      <c r="B7" s="360"/>
      <c r="C7" s="361"/>
      <c r="D7" s="362" t="s">
        <v>1355</v>
      </c>
      <c r="E7" s="363" t="s">
        <v>1628</v>
      </c>
      <c r="H7" s="364" t="s">
        <v>1629</v>
      </c>
      <c r="I7" s="364" t="s">
        <v>1630</v>
      </c>
    </row>
    <row r="8" spans="2:9">
      <c r="H8" s="284" t="s">
        <v>1631</v>
      </c>
      <c r="I8" s="311">
        <v>9</v>
      </c>
    </row>
    <row r="9" spans="2:9">
      <c r="B9" s="365" t="s">
        <v>1022</v>
      </c>
      <c r="C9" s="366" t="s">
        <v>1378</v>
      </c>
      <c r="D9" s="311" t="s">
        <v>1632</v>
      </c>
      <c r="E9" s="311">
        <f>IFERROR(INDEX($I$8:$I$16,MATCH(D9,$H$8:$H$16,0)),"")</f>
        <v>5</v>
      </c>
      <c r="H9" s="284" t="s">
        <v>1633</v>
      </c>
      <c r="I9" s="311">
        <v>8</v>
      </c>
    </row>
    <row r="10" spans="2:9">
      <c r="B10" s="365"/>
      <c r="C10" s="366"/>
      <c r="D10" s="311" t="s">
        <v>1498</v>
      </c>
      <c r="E10" s="311" t="str">
        <f t="shared" ref="E10:E71" si="0">IFERROR(INDEX($I$8:$I$16,MATCH(D10,$H$8:$H$16,0)),"")</f>
        <v/>
      </c>
      <c r="H10" s="284" t="s">
        <v>1634</v>
      </c>
      <c r="I10" s="311">
        <v>7</v>
      </c>
    </row>
    <row r="11" spans="2:9">
      <c r="B11" s="272" t="s">
        <v>1024</v>
      </c>
      <c r="C11" s="110" t="s">
        <v>1381</v>
      </c>
      <c r="D11" s="367" t="s">
        <v>1635</v>
      </c>
      <c r="E11" s="311">
        <f t="shared" si="0"/>
        <v>3</v>
      </c>
      <c r="H11" s="284" t="s">
        <v>1636</v>
      </c>
      <c r="I11" s="311">
        <v>6</v>
      </c>
    </row>
    <row r="12" spans="2:9">
      <c r="B12" s="365"/>
      <c r="C12" s="110" t="s">
        <v>1384</v>
      </c>
      <c r="D12" s="311" t="s">
        <v>1637</v>
      </c>
      <c r="E12" s="311">
        <f t="shared" si="0"/>
        <v>2</v>
      </c>
      <c r="H12" s="284" t="s">
        <v>1632</v>
      </c>
      <c r="I12" s="311">
        <v>5</v>
      </c>
    </row>
    <row r="13" spans="2:9">
      <c r="B13" s="365"/>
      <c r="C13" s="366"/>
      <c r="D13" s="311"/>
      <c r="E13" s="311" t="str">
        <f t="shared" si="0"/>
        <v/>
      </c>
      <c r="H13" s="284" t="s">
        <v>1638</v>
      </c>
      <c r="I13" s="311">
        <v>4</v>
      </c>
    </row>
    <row r="14" spans="2:9">
      <c r="B14" s="23" t="s">
        <v>1025</v>
      </c>
      <c r="C14" s="366" t="s">
        <v>1385</v>
      </c>
      <c r="D14" s="311" t="s">
        <v>1632</v>
      </c>
      <c r="E14" s="311">
        <f t="shared" si="0"/>
        <v>5</v>
      </c>
      <c r="H14" s="284" t="s">
        <v>1635</v>
      </c>
      <c r="I14" s="311">
        <v>3</v>
      </c>
    </row>
    <row r="15" spans="2:9">
      <c r="B15" s="365"/>
      <c r="C15" s="366" t="s">
        <v>1388</v>
      </c>
      <c r="D15" s="311" t="s">
        <v>1636</v>
      </c>
      <c r="E15" s="311">
        <f t="shared" si="0"/>
        <v>6</v>
      </c>
      <c r="H15" s="284" t="s">
        <v>1637</v>
      </c>
      <c r="I15" s="311">
        <v>2</v>
      </c>
    </row>
    <row r="16" spans="2:9">
      <c r="B16" s="365"/>
      <c r="C16" s="366"/>
      <c r="D16" s="311"/>
      <c r="E16" s="311" t="str">
        <f t="shared" si="0"/>
        <v/>
      </c>
      <c r="H16" s="284" t="s">
        <v>1639</v>
      </c>
      <c r="I16" s="311">
        <v>1</v>
      </c>
    </row>
    <row r="17" spans="2:12">
      <c r="B17" s="366" t="s">
        <v>1026</v>
      </c>
      <c r="C17" s="366" t="s">
        <v>1389</v>
      </c>
      <c r="D17" s="311" t="s">
        <v>1638</v>
      </c>
      <c r="E17" s="311">
        <f t="shared" si="0"/>
        <v>4</v>
      </c>
    </row>
    <row r="18" spans="2:12">
      <c r="B18" s="365"/>
      <c r="C18" s="366" t="s">
        <v>1390</v>
      </c>
      <c r="D18" s="311" t="s">
        <v>1638</v>
      </c>
      <c r="E18" s="311">
        <f t="shared" si="0"/>
        <v>4</v>
      </c>
    </row>
    <row r="19" spans="2:12">
      <c r="B19" s="365"/>
      <c r="C19" s="366" t="s">
        <v>1391</v>
      </c>
      <c r="D19" s="311" t="s">
        <v>1638</v>
      </c>
      <c r="E19" s="311">
        <f t="shared" si="0"/>
        <v>4</v>
      </c>
    </row>
    <row r="20" spans="2:12">
      <c r="B20" s="366"/>
      <c r="C20" s="366" t="s">
        <v>1392</v>
      </c>
      <c r="D20" s="294" t="s">
        <v>1632</v>
      </c>
      <c r="E20" s="311">
        <f t="shared" si="0"/>
        <v>5</v>
      </c>
    </row>
    <row r="21" spans="2:12">
      <c r="B21" s="365"/>
      <c r="C21" s="366" t="s">
        <v>1393</v>
      </c>
      <c r="D21" s="311" t="s">
        <v>1635</v>
      </c>
      <c r="E21" s="311">
        <f t="shared" si="0"/>
        <v>3</v>
      </c>
    </row>
    <row r="22" spans="2:12">
      <c r="B22" s="365"/>
      <c r="C22" s="366" t="s">
        <v>1394</v>
      </c>
      <c r="D22" s="294" t="s">
        <v>1636</v>
      </c>
      <c r="E22" s="311">
        <f t="shared" si="0"/>
        <v>6</v>
      </c>
    </row>
    <row r="23" spans="2:12">
      <c r="B23" s="365"/>
      <c r="C23" s="366" t="s">
        <v>1396</v>
      </c>
      <c r="D23" s="294" t="s">
        <v>1632</v>
      </c>
      <c r="E23" s="311">
        <f t="shared" si="0"/>
        <v>5</v>
      </c>
    </row>
    <row r="24" spans="2:12">
      <c r="B24" s="365"/>
      <c r="C24" s="366" t="s">
        <v>1397</v>
      </c>
      <c r="D24" s="311" t="s">
        <v>1635</v>
      </c>
      <c r="E24" s="311">
        <f t="shared" si="0"/>
        <v>3</v>
      </c>
    </row>
    <row r="25" spans="2:12">
      <c r="B25" s="365"/>
      <c r="C25" s="366" t="s">
        <v>1398</v>
      </c>
      <c r="D25" s="294" t="s">
        <v>1636</v>
      </c>
      <c r="E25" s="311">
        <f t="shared" si="0"/>
        <v>6</v>
      </c>
    </row>
    <row r="26" spans="2:12">
      <c r="B26" s="365"/>
      <c r="C26" s="366" t="s">
        <v>1399</v>
      </c>
      <c r="D26" s="311" t="s">
        <v>1638</v>
      </c>
      <c r="E26" s="311">
        <f t="shared" si="0"/>
        <v>4</v>
      </c>
    </row>
    <row r="27" spans="2:12">
      <c r="C27" s="284" t="s">
        <v>1400</v>
      </c>
      <c r="D27" s="311" t="s">
        <v>1633</v>
      </c>
      <c r="E27" s="311">
        <f t="shared" si="0"/>
        <v>8</v>
      </c>
    </row>
    <row r="28" spans="2:12">
      <c r="C28" s="284" t="s">
        <v>1498</v>
      </c>
      <c r="D28" s="311" t="s">
        <v>1498</v>
      </c>
      <c r="E28" s="311" t="str">
        <f t="shared" si="0"/>
        <v/>
      </c>
    </row>
    <row r="29" spans="2:12">
      <c r="B29" s="284" t="s">
        <v>1064</v>
      </c>
      <c r="C29" s="284" t="s">
        <v>1401</v>
      </c>
      <c r="D29" s="294" t="s">
        <v>1634</v>
      </c>
      <c r="E29" s="311">
        <f t="shared" si="0"/>
        <v>7</v>
      </c>
    </row>
    <row r="30" spans="2:12">
      <c r="C30" s="284" t="s">
        <v>1402</v>
      </c>
      <c r="D30" s="294" t="s">
        <v>1632</v>
      </c>
      <c r="E30" s="311">
        <f t="shared" si="0"/>
        <v>5</v>
      </c>
    </row>
    <row r="31" spans="2:12">
      <c r="C31" s="284" t="s">
        <v>1404</v>
      </c>
      <c r="D31" s="294" t="s">
        <v>1632</v>
      </c>
      <c r="E31" s="311">
        <f t="shared" si="0"/>
        <v>5</v>
      </c>
      <c r="L31" s="284" t="s">
        <v>1498</v>
      </c>
    </row>
    <row r="32" spans="2:12">
      <c r="C32" s="284" t="s">
        <v>1405</v>
      </c>
      <c r="D32" s="294" t="s">
        <v>1636</v>
      </c>
      <c r="E32" s="311">
        <f t="shared" si="0"/>
        <v>6</v>
      </c>
    </row>
    <row r="33" spans="2:5">
      <c r="D33" s="311"/>
      <c r="E33" s="311" t="str">
        <f t="shared" si="0"/>
        <v/>
      </c>
    </row>
    <row r="34" spans="2:5">
      <c r="B34" s="368" t="s">
        <v>1640</v>
      </c>
      <c r="C34" s="110" t="s">
        <v>1406</v>
      </c>
      <c r="D34" s="311" t="s">
        <v>1637</v>
      </c>
      <c r="E34" s="311">
        <f t="shared" si="0"/>
        <v>2</v>
      </c>
    </row>
    <row r="35" spans="2:5">
      <c r="C35" s="110" t="s">
        <v>1390</v>
      </c>
      <c r="D35" s="311" t="s">
        <v>1638</v>
      </c>
      <c r="E35" s="311">
        <f t="shared" si="0"/>
        <v>4</v>
      </c>
    </row>
    <row r="36" spans="2:5">
      <c r="C36" s="110" t="s">
        <v>1391</v>
      </c>
      <c r="D36" s="311" t="s">
        <v>1638</v>
      </c>
      <c r="E36" s="311">
        <f t="shared" si="0"/>
        <v>4</v>
      </c>
    </row>
    <row r="37" spans="2:5">
      <c r="C37" s="110" t="s">
        <v>1407</v>
      </c>
      <c r="D37" s="311" t="s">
        <v>1638</v>
      </c>
      <c r="E37" s="311">
        <f t="shared" si="0"/>
        <v>4</v>
      </c>
    </row>
    <row r="38" spans="2:5">
      <c r="C38" s="110" t="s">
        <v>1394</v>
      </c>
      <c r="D38" s="311" t="s">
        <v>1636</v>
      </c>
      <c r="E38" s="311">
        <f t="shared" si="0"/>
        <v>6</v>
      </c>
    </row>
    <row r="39" spans="2:5">
      <c r="C39" s="110" t="s">
        <v>1408</v>
      </c>
      <c r="D39" s="311" t="s">
        <v>1636</v>
      </c>
      <c r="E39" s="311">
        <f t="shared" si="0"/>
        <v>6</v>
      </c>
    </row>
    <row r="40" spans="2:5">
      <c r="C40" s="110" t="s">
        <v>1397</v>
      </c>
      <c r="D40" s="311" t="s">
        <v>1635</v>
      </c>
      <c r="E40" s="311">
        <f t="shared" si="0"/>
        <v>3</v>
      </c>
    </row>
    <row r="41" spans="2:5">
      <c r="D41" s="311"/>
      <c r="E41" s="311" t="str">
        <f t="shared" si="0"/>
        <v/>
      </c>
    </row>
    <row r="42" spans="2:5">
      <c r="B42" s="368" t="s">
        <v>1641</v>
      </c>
      <c r="C42" s="110" t="s">
        <v>1389</v>
      </c>
      <c r="D42" s="311" t="s">
        <v>1638</v>
      </c>
      <c r="E42" s="311">
        <f t="shared" si="0"/>
        <v>4</v>
      </c>
    </row>
    <row r="43" spans="2:5" ht="15" customHeight="1">
      <c r="B43" s="368"/>
      <c r="C43" s="110" t="s">
        <v>1409</v>
      </c>
      <c r="D43" s="294" t="s">
        <v>1636</v>
      </c>
      <c r="E43" s="311">
        <f t="shared" si="0"/>
        <v>6</v>
      </c>
    </row>
    <row r="44" spans="2:5">
      <c r="C44" s="110" t="s">
        <v>1392</v>
      </c>
      <c r="D44" s="311" t="s">
        <v>1632</v>
      </c>
      <c r="E44" s="311">
        <f t="shared" si="0"/>
        <v>5</v>
      </c>
    </row>
    <row r="45" spans="2:5">
      <c r="C45" s="110" t="s">
        <v>1410</v>
      </c>
      <c r="D45" s="311" t="s">
        <v>1635</v>
      </c>
      <c r="E45" s="311">
        <f t="shared" si="0"/>
        <v>3</v>
      </c>
    </row>
    <row r="46" spans="2:5">
      <c r="C46" s="110" t="s">
        <v>1398</v>
      </c>
      <c r="D46" s="294" t="s">
        <v>1636</v>
      </c>
      <c r="E46" s="311">
        <f t="shared" si="0"/>
        <v>6</v>
      </c>
    </row>
    <row r="47" spans="2:5">
      <c r="C47" s="284" t="s">
        <v>1498</v>
      </c>
      <c r="D47" s="311" t="s">
        <v>1498</v>
      </c>
      <c r="E47" s="311" t="str">
        <f t="shared" si="0"/>
        <v/>
      </c>
    </row>
    <row r="48" spans="2:5">
      <c r="B48" s="368" t="s">
        <v>1066</v>
      </c>
      <c r="C48" s="110" t="s">
        <v>1402</v>
      </c>
      <c r="D48" s="294" t="s">
        <v>1632</v>
      </c>
      <c r="E48" s="311">
        <f t="shared" si="0"/>
        <v>5</v>
      </c>
    </row>
    <row r="49" spans="2:5">
      <c r="C49" s="110" t="s">
        <v>1404</v>
      </c>
      <c r="D49" s="294" t="s">
        <v>1632</v>
      </c>
      <c r="E49" s="311">
        <f t="shared" si="0"/>
        <v>5</v>
      </c>
    </row>
    <row r="50" spans="2:5">
      <c r="D50" s="311"/>
      <c r="E50" s="311" t="str">
        <f t="shared" si="0"/>
        <v/>
      </c>
    </row>
    <row r="51" spans="2:5">
      <c r="B51" s="284" t="s">
        <v>1067</v>
      </c>
      <c r="C51" s="368" t="s">
        <v>1384</v>
      </c>
      <c r="D51" s="311" t="s">
        <v>1637</v>
      </c>
      <c r="E51" s="311">
        <f t="shared" si="0"/>
        <v>2</v>
      </c>
    </row>
    <row r="52" spans="2:5">
      <c r="D52" s="311"/>
      <c r="E52" s="311" t="str">
        <f t="shared" si="0"/>
        <v/>
      </c>
    </row>
    <row r="53" spans="2:5">
      <c r="B53" s="272" t="s">
        <v>1291</v>
      </c>
      <c r="C53" s="110" t="s">
        <v>1406</v>
      </c>
      <c r="D53" s="311" t="s">
        <v>1637</v>
      </c>
      <c r="E53" s="311">
        <f t="shared" si="0"/>
        <v>2</v>
      </c>
    </row>
    <row r="54" spans="2:5">
      <c r="B54" s="272"/>
      <c r="C54" s="110" t="s">
        <v>1398</v>
      </c>
      <c r="D54" s="294" t="s">
        <v>1636</v>
      </c>
      <c r="E54" s="311">
        <f t="shared" si="0"/>
        <v>6</v>
      </c>
    </row>
    <row r="55" spans="2:5">
      <c r="D55" s="311"/>
      <c r="E55" s="311" t="str">
        <f t="shared" si="0"/>
        <v/>
      </c>
    </row>
    <row r="56" spans="2:5">
      <c r="B56" s="284" t="s">
        <v>1027</v>
      </c>
      <c r="C56" s="284" t="s">
        <v>1411</v>
      </c>
      <c r="D56" s="311" t="s">
        <v>1634</v>
      </c>
      <c r="E56" s="311">
        <f t="shared" si="0"/>
        <v>7</v>
      </c>
    </row>
    <row r="57" spans="2:5">
      <c r="B57" s="284" t="s">
        <v>1642</v>
      </c>
      <c r="C57" s="284" t="s">
        <v>1412</v>
      </c>
      <c r="D57" s="311" t="s">
        <v>1638</v>
      </c>
      <c r="E57" s="311">
        <f t="shared" si="0"/>
        <v>4</v>
      </c>
    </row>
    <row r="58" spans="2:5">
      <c r="B58" s="284" t="s">
        <v>1642</v>
      </c>
      <c r="C58" s="284" t="s">
        <v>1413</v>
      </c>
      <c r="D58" s="311" t="s">
        <v>1632</v>
      </c>
      <c r="E58" s="311">
        <f t="shared" si="0"/>
        <v>5</v>
      </c>
    </row>
    <row r="59" spans="2:5">
      <c r="D59" s="311" t="s">
        <v>1498</v>
      </c>
      <c r="E59" s="311" t="str">
        <f t="shared" si="0"/>
        <v/>
      </c>
    </row>
    <row r="60" spans="2:5">
      <c r="B60" s="284" t="s">
        <v>1029</v>
      </c>
      <c r="C60" s="284" t="s">
        <v>1378</v>
      </c>
      <c r="D60" s="311" t="s">
        <v>1632</v>
      </c>
      <c r="E60" s="311">
        <f t="shared" si="0"/>
        <v>5</v>
      </c>
    </row>
    <row r="61" spans="2:5">
      <c r="C61" s="284" t="s">
        <v>1414</v>
      </c>
      <c r="D61" s="311" t="s">
        <v>1638</v>
      </c>
      <c r="E61" s="311">
        <f t="shared" si="0"/>
        <v>4</v>
      </c>
    </row>
    <row r="62" spans="2:5">
      <c r="C62" s="284" t="s">
        <v>1413</v>
      </c>
      <c r="D62" s="311" t="s">
        <v>1632</v>
      </c>
      <c r="E62" s="311">
        <f t="shared" si="0"/>
        <v>5</v>
      </c>
    </row>
    <row r="63" spans="2:5">
      <c r="D63" s="311"/>
      <c r="E63" s="311" t="str">
        <f t="shared" si="0"/>
        <v/>
      </c>
    </row>
    <row r="64" spans="2:5">
      <c r="B64" s="272" t="s">
        <v>1069</v>
      </c>
      <c r="C64" s="110" t="s">
        <v>1404</v>
      </c>
      <c r="D64" s="311" t="s">
        <v>1632</v>
      </c>
      <c r="E64" s="311">
        <f t="shared" si="0"/>
        <v>5</v>
      </c>
    </row>
    <row r="65" spans="2:5">
      <c r="D65" s="311"/>
      <c r="E65" s="311" t="str">
        <f t="shared" si="0"/>
        <v/>
      </c>
    </row>
    <row r="66" spans="2:5">
      <c r="B66" s="284" t="s">
        <v>1070</v>
      </c>
      <c r="C66" s="284" t="s">
        <v>1415</v>
      </c>
      <c r="D66" s="294" t="s">
        <v>1639</v>
      </c>
      <c r="E66" s="311">
        <f t="shared" si="0"/>
        <v>1</v>
      </c>
    </row>
    <row r="67" spans="2:5">
      <c r="C67" s="284" t="s">
        <v>1416</v>
      </c>
      <c r="D67" s="311" t="s">
        <v>1637</v>
      </c>
      <c r="E67" s="311">
        <f t="shared" si="0"/>
        <v>2</v>
      </c>
    </row>
    <row r="68" spans="2:5">
      <c r="C68" s="284" t="s">
        <v>1385</v>
      </c>
      <c r="D68" s="311" t="s">
        <v>1632</v>
      </c>
      <c r="E68" s="311">
        <f t="shared" si="0"/>
        <v>5</v>
      </c>
    </row>
    <row r="69" spans="2:5">
      <c r="C69" s="284" t="s">
        <v>1410</v>
      </c>
      <c r="D69" s="311" t="s">
        <v>1635</v>
      </c>
      <c r="E69" s="311">
        <f t="shared" si="0"/>
        <v>3</v>
      </c>
    </row>
    <row r="70" spans="2:5">
      <c r="C70" s="284" t="s">
        <v>1397</v>
      </c>
      <c r="D70" s="311" t="s">
        <v>1635</v>
      </c>
      <c r="E70" s="311">
        <f t="shared" si="0"/>
        <v>3</v>
      </c>
    </row>
    <row r="71" spans="2:5">
      <c r="C71" s="284" t="s">
        <v>1399</v>
      </c>
      <c r="D71" s="311" t="s">
        <v>1638</v>
      </c>
      <c r="E71" s="311">
        <f t="shared" si="0"/>
        <v>4</v>
      </c>
    </row>
    <row r="72" spans="2:5">
      <c r="D72" s="311"/>
      <c r="E72" s="311" t="str">
        <f t="shared" ref="E72:E79" si="1">IFERROR(INDEX($I$8:$I$16,MATCH(D72,$H$8:$H$16,0)),"")</f>
        <v/>
      </c>
    </row>
    <row r="73" spans="2:5">
      <c r="B73" s="284" t="s">
        <v>1032</v>
      </c>
      <c r="C73" s="284" t="s">
        <v>1417</v>
      </c>
      <c r="D73" s="294" t="s">
        <v>1638</v>
      </c>
      <c r="E73" s="311">
        <f t="shared" si="1"/>
        <v>4</v>
      </c>
    </row>
    <row r="74" spans="2:5">
      <c r="C74" s="284" t="s">
        <v>1378</v>
      </c>
      <c r="D74" s="311" t="s">
        <v>1632</v>
      </c>
      <c r="E74" s="311">
        <f t="shared" si="1"/>
        <v>5</v>
      </c>
    </row>
    <row r="75" spans="2:5">
      <c r="C75" s="284" t="s">
        <v>1414</v>
      </c>
      <c r="D75" s="311" t="s">
        <v>1638</v>
      </c>
      <c r="E75" s="311">
        <f t="shared" si="1"/>
        <v>4</v>
      </c>
    </row>
    <row r="76" spans="2:5">
      <c r="C76" s="284" t="s">
        <v>1418</v>
      </c>
      <c r="D76" s="311" t="s">
        <v>1633</v>
      </c>
      <c r="E76" s="311">
        <f t="shared" si="1"/>
        <v>8</v>
      </c>
    </row>
    <row r="77" spans="2:5">
      <c r="C77" s="284" t="s">
        <v>1413</v>
      </c>
      <c r="D77" s="311" t="s">
        <v>1632</v>
      </c>
      <c r="E77" s="311">
        <f t="shared" si="1"/>
        <v>5</v>
      </c>
    </row>
    <row r="78" spans="2:5">
      <c r="C78" s="284" t="s">
        <v>1398</v>
      </c>
      <c r="D78" s="294" t="s">
        <v>1636</v>
      </c>
      <c r="E78" s="311">
        <f t="shared" si="1"/>
        <v>6</v>
      </c>
    </row>
    <row r="79" spans="2:5">
      <c r="C79" s="284" t="s">
        <v>1384</v>
      </c>
      <c r="D79" s="311" t="s">
        <v>1637</v>
      </c>
      <c r="E79" s="311">
        <f t="shared" si="1"/>
        <v>2</v>
      </c>
    </row>
    <row r="80" spans="2:5">
      <c r="D80" s="311"/>
      <c r="E80" s="311"/>
    </row>
    <row r="81" spans="2:5">
      <c r="D81" s="311"/>
      <c r="E81" s="311"/>
    </row>
    <row r="82" spans="2:5">
      <c r="B82" s="369" t="s">
        <v>1421</v>
      </c>
      <c r="C82" s="370"/>
      <c r="D82" s="371" t="s">
        <v>1660</v>
      </c>
      <c r="E82" s="372">
        <f>AVERAGE(E9:E79)</f>
        <v>4.4912280701754383</v>
      </c>
    </row>
    <row r="84" spans="2:5" ht="13.5" thickBot="1">
      <c r="B84" s="373" t="s">
        <v>1721</v>
      </c>
      <c r="C84" s="374" t="s">
        <v>1388</v>
      </c>
      <c r="D84" s="375" t="s">
        <v>1636</v>
      </c>
      <c r="E84" s="376">
        <f>IFERROR(INDEX($I$8:$I$16,MATCH(D84,$H$8:$H$16,0)),"")</f>
        <v>6</v>
      </c>
    </row>
    <row r="87" spans="2:5">
      <c r="B87" s="377" t="s">
        <v>1643</v>
      </c>
    </row>
    <row r="88" spans="2:5">
      <c r="B88" s="378" t="s">
        <v>1654</v>
      </c>
    </row>
    <row r="89" spans="2:5">
      <c r="B89" s="305" t="s">
        <v>1644</v>
      </c>
    </row>
    <row r="90" spans="2:5">
      <c r="B90" s="356"/>
    </row>
    <row r="91" spans="2:5">
      <c r="B91" s="356"/>
    </row>
  </sheetData>
  <mergeCells count="4">
    <mergeCell ref="B2:E2"/>
    <mergeCell ref="B3:E3"/>
    <mergeCell ref="D6:E6"/>
    <mergeCell ref="H6:I6"/>
  </mergeCells>
  <printOptions horizontalCentered="1"/>
  <pageMargins left="0.7" right="0.7" top="0.75" bottom="0.75" header="0.3" footer="0.3"/>
  <pageSetup scale="54" orientation="portrait" useFirstPageNumber="1" r:id="rId1"/>
  <headerFooter>
    <oddHeader>&amp;LDRAFT- PRIVILEGED AND CONFIDENTIAL
PREPARED AT THE REQUEST OF COUNSEL&amp;RSchedule AEB-11
Page &amp;P of 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2:J91"/>
  <sheetViews>
    <sheetView zoomScale="90" zoomScaleNormal="90" zoomScaleSheetLayoutView="85" zoomScalePageLayoutView="80" workbookViewId="0">
      <selection activeCell="F38" sqref="F38"/>
    </sheetView>
  </sheetViews>
  <sheetFormatPr defaultColWidth="9.140625" defaultRowHeight="12.75"/>
  <cols>
    <col min="1" max="1" width="3.42578125" style="284" customWidth="1"/>
    <col min="2" max="2" width="34" style="284" customWidth="1"/>
    <col min="3" max="3" width="17.28515625" style="284" customWidth="1"/>
    <col min="4" max="4" width="22.140625" style="284" customWidth="1"/>
    <col min="5" max="5" width="18.42578125" style="284" customWidth="1"/>
    <col min="6" max="7" width="9.140625" style="284"/>
    <col min="8" max="8" width="20" style="284" bestFit="1" customWidth="1"/>
    <col min="9" max="16384" width="9.140625" style="284"/>
  </cols>
  <sheetData>
    <row r="2" spans="2:9" ht="15">
      <c r="B2" s="520" t="s">
        <v>1733</v>
      </c>
      <c r="C2" s="520"/>
      <c r="D2" s="520"/>
      <c r="E2" s="520"/>
    </row>
    <row r="3" spans="2:9" ht="15">
      <c r="B3" s="520" t="s">
        <v>1645</v>
      </c>
      <c r="C3" s="524"/>
      <c r="D3" s="524"/>
      <c r="E3" s="524"/>
      <c r="F3" s="356"/>
      <c r="G3" s="356"/>
    </row>
    <row r="4" spans="2:9">
      <c r="G4" s="357"/>
    </row>
    <row r="5" spans="2:9" ht="13.5" thickBot="1">
      <c r="B5" s="356"/>
      <c r="C5" s="356"/>
      <c r="D5" s="358" t="s">
        <v>0</v>
      </c>
      <c r="E5" s="358" t="s">
        <v>1</v>
      </c>
    </row>
    <row r="6" spans="2:9">
      <c r="B6" s="359"/>
      <c r="C6" s="359"/>
      <c r="D6" s="522" t="s">
        <v>1646</v>
      </c>
      <c r="E6" s="522"/>
    </row>
    <row r="7" spans="2:9">
      <c r="B7" s="360"/>
      <c r="C7" s="361"/>
      <c r="D7" s="362" t="s">
        <v>1355</v>
      </c>
      <c r="E7" s="363" t="s">
        <v>1628</v>
      </c>
      <c r="H7" s="526" t="s">
        <v>1627</v>
      </c>
      <c r="I7" s="526"/>
    </row>
    <row r="9" spans="2:9">
      <c r="B9" s="365" t="s">
        <v>1022</v>
      </c>
      <c r="C9" s="366" t="s">
        <v>1378</v>
      </c>
      <c r="D9" s="294" t="s">
        <v>1656</v>
      </c>
      <c r="E9" s="311">
        <f>IFERROR(INDEX($I$10:$I$14,MATCH($D9,$H$10:$H$14,0)),"")</f>
        <v>2</v>
      </c>
      <c r="H9" s="379" t="s">
        <v>1629</v>
      </c>
      <c r="I9" s="380" t="s">
        <v>1630</v>
      </c>
    </row>
    <row r="10" spans="2:9">
      <c r="B10" s="365"/>
      <c r="C10" s="366"/>
      <c r="D10" s="311"/>
      <c r="E10" s="311" t="str">
        <f t="shared" ref="E10:E71" si="0">IFERROR(INDEX($I$10:$I$14,MATCH($D10,$H$10:$H$14,0)),"")</f>
        <v/>
      </c>
      <c r="H10" s="381" t="s">
        <v>1648</v>
      </c>
      <c r="I10" s="382">
        <v>1</v>
      </c>
    </row>
    <row r="11" spans="2:9">
      <c r="B11" s="272" t="s">
        <v>1024</v>
      </c>
      <c r="C11" s="110" t="s">
        <v>1381</v>
      </c>
      <c r="D11" s="367" t="s">
        <v>1657</v>
      </c>
      <c r="E11" s="311">
        <f t="shared" si="0"/>
        <v>1</v>
      </c>
      <c r="H11" s="381" t="s">
        <v>1647</v>
      </c>
      <c r="I11" s="382">
        <v>2</v>
      </c>
    </row>
    <row r="12" spans="2:9">
      <c r="B12" s="365"/>
      <c r="C12" s="110" t="s">
        <v>1384</v>
      </c>
      <c r="D12" s="294" t="s">
        <v>1657</v>
      </c>
      <c r="E12" s="311">
        <f t="shared" si="0"/>
        <v>1</v>
      </c>
      <c r="H12" s="381" t="s">
        <v>1649</v>
      </c>
      <c r="I12" s="382">
        <v>3</v>
      </c>
    </row>
    <row r="13" spans="2:9">
      <c r="B13" s="365"/>
      <c r="C13" s="366"/>
      <c r="D13" s="311"/>
      <c r="E13" s="311" t="str">
        <f t="shared" si="0"/>
        <v/>
      </c>
      <c r="H13" s="381" t="s">
        <v>1650</v>
      </c>
      <c r="I13" s="382">
        <v>4</v>
      </c>
    </row>
    <row r="14" spans="2:9">
      <c r="B14" s="23" t="s">
        <v>1025</v>
      </c>
      <c r="C14" s="366" t="s">
        <v>1385</v>
      </c>
      <c r="D14" s="294" t="s">
        <v>1652</v>
      </c>
      <c r="E14" s="311">
        <f t="shared" si="0"/>
        <v>3</v>
      </c>
      <c r="H14" s="383" t="s">
        <v>1651</v>
      </c>
      <c r="I14" s="384">
        <v>5</v>
      </c>
    </row>
    <row r="15" spans="2:9">
      <c r="B15" s="365"/>
      <c r="C15" s="366" t="s">
        <v>1388</v>
      </c>
      <c r="D15" s="294" t="s">
        <v>1652</v>
      </c>
      <c r="E15" s="311">
        <f t="shared" si="0"/>
        <v>3</v>
      </c>
    </row>
    <row r="16" spans="2:9">
      <c r="B16" s="365"/>
      <c r="C16" s="366"/>
      <c r="D16" s="311"/>
      <c r="E16" s="311" t="str">
        <f t="shared" si="0"/>
        <v/>
      </c>
    </row>
    <row r="17" spans="2:10">
      <c r="B17" s="366" t="s">
        <v>1026</v>
      </c>
      <c r="C17" s="366" t="s">
        <v>1389</v>
      </c>
      <c r="D17" s="294" t="s">
        <v>1656</v>
      </c>
      <c r="E17" s="311">
        <f t="shared" si="0"/>
        <v>2</v>
      </c>
    </row>
    <row r="18" spans="2:10">
      <c r="B18" s="365"/>
      <c r="C18" s="366" t="s">
        <v>1390</v>
      </c>
      <c r="D18" s="294" t="s">
        <v>1656</v>
      </c>
      <c r="E18" s="311">
        <f t="shared" si="0"/>
        <v>2</v>
      </c>
    </row>
    <row r="19" spans="2:10">
      <c r="B19" s="365"/>
      <c r="C19" s="366" t="s">
        <v>1391</v>
      </c>
      <c r="D19" s="294" t="s">
        <v>1657</v>
      </c>
      <c r="E19" s="311">
        <f t="shared" si="0"/>
        <v>1</v>
      </c>
    </row>
    <row r="20" spans="2:10">
      <c r="B20" s="366"/>
      <c r="C20" s="366" t="s">
        <v>1392</v>
      </c>
      <c r="D20" s="294" t="s">
        <v>1656</v>
      </c>
      <c r="E20" s="311">
        <f t="shared" si="0"/>
        <v>2</v>
      </c>
    </row>
    <row r="21" spans="2:10">
      <c r="B21" s="365"/>
      <c r="C21" s="366" t="s">
        <v>1393</v>
      </c>
      <c r="D21" s="294" t="s">
        <v>1657</v>
      </c>
      <c r="E21" s="311">
        <f t="shared" si="0"/>
        <v>1</v>
      </c>
    </row>
    <row r="22" spans="2:10">
      <c r="B22" s="365"/>
      <c r="C22" s="366" t="s">
        <v>1394</v>
      </c>
      <c r="D22" s="294" t="s">
        <v>1652</v>
      </c>
      <c r="E22" s="311">
        <f t="shared" si="0"/>
        <v>3</v>
      </c>
    </row>
    <row r="23" spans="2:10">
      <c r="B23" s="365"/>
      <c r="C23" s="366" t="s">
        <v>1396</v>
      </c>
      <c r="D23" s="294" t="s">
        <v>1658</v>
      </c>
      <c r="E23" s="311">
        <f t="shared" si="0"/>
        <v>4</v>
      </c>
    </row>
    <row r="24" spans="2:10">
      <c r="B24" s="365"/>
      <c r="C24" s="366" t="s">
        <v>1397</v>
      </c>
      <c r="D24" s="294" t="s">
        <v>1656</v>
      </c>
      <c r="E24" s="311">
        <f t="shared" si="0"/>
        <v>2</v>
      </c>
    </row>
    <row r="25" spans="2:10">
      <c r="B25" s="365"/>
      <c r="C25" s="366" t="s">
        <v>1398</v>
      </c>
      <c r="D25" s="294" t="s">
        <v>1652</v>
      </c>
      <c r="E25" s="311">
        <f t="shared" si="0"/>
        <v>3</v>
      </c>
    </row>
    <row r="26" spans="2:10">
      <c r="B26" s="365"/>
      <c r="C26" s="366" t="s">
        <v>1399</v>
      </c>
      <c r="D26" s="294" t="s">
        <v>1656</v>
      </c>
      <c r="E26" s="311">
        <f t="shared" si="0"/>
        <v>2</v>
      </c>
    </row>
    <row r="27" spans="2:10">
      <c r="C27" s="284" t="s">
        <v>1400</v>
      </c>
      <c r="D27" s="294" t="s">
        <v>1652</v>
      </c>
      <c r="E27" s="311">
        <f t="shared" si="0"/>
        <v>3</v>
      </c>
    </row>
    <row r="28" spans="2:10">
      <c r="C28" s="284" t="s">
        <v>1498</v>
      </c>
      <c r="D28" s="311"/>
      <c r="E28" s="311" t="str">
        <f t="shared" si="0"/>
        <v/>
      </c>
    </row>
    <row r="29" spans="2:10">
      <c r="B29" s="284" t="s">
        <v>1064</v>
      </c>
      <c r="C29" s="284" t="s">
        <v>1401</v>
      </c>
      <c r="D29" s="294" t="s">
        <v>1658</v>
      </c>
      <c r="E29" s="311">
        <f t="shared" si="0"/>
        <v>4</v>
      </c>
    </row>
    <row r="30" spans="2:10">
      <c r="C30" s="284" t="s">
        <v>1402</v>
      </c>
      <c r="D30" s="294" t="s">
        <v>1652</v>
      </c>
      <c r="E30" s="311">
        <f t="shared" si="0"/>
        <v>3</v>
      </c>
    </row>
    <row r="31" spans="2:10">
      <c r="C31" s="284" t="s">
        <v>1404</v>
      </c>
      <c r="D31" s="294" t="s">
        <v>1656</v>
      </c>
      <c r="E31" s="311">
        <f t="shared" si="0"/>
        <v>2</v>
      </c>
      <c r="J31" s="284" t="s">
        <v>1498</v>
      </c>
    </row>
    <row r="32" spans="2:10">
      <c r="C32" s="284" t="s">
        <v>1405</v>
      </c>
      <c r="D32" s="294" t="s">
        <v>1652</v>
      </c>
      <c r="E32" s="311">
        <f t="shared" si="0"/>
        <v>3</v>
      </c>
    </row>
    <row r="33" spans="2:5">
      <c r="D33" s="311"/>
      <c r="E33" s="311" t="str">
        <f t="shared" si="0"/>
        <v/>
      </c>
    </row>
    <row r="34" spans="2:5">
      <c r="B34" s="368" t="s">
        <v>1640</v>
      </c>
      <c r="C34" s="110" t="s">
        <v>1406</v>
      </c>
      <c r="D34" s="294" t="s">
        <v>1657</v>
      </c>
      <c r="E34" s="311">
        <f t="shared" si="0"/>
        <v>1</v>
      </c>
    </row>
    <row r="35" spans="2:5">
      <c r="C35" s="110" t="s">
        <v>1390</v>
      </c>
      <c r="D35" s="294" t="s">
        <v>1656</v>
      </c>
      <c r="E35" s="311">
        <f t="shared" si="0"/>
        <v>2</v>
      </c>
    </row>
    <row r="36" spans="2:5">
      <c r="C36" s="110" t="s">
        <v>1391</v>
      </c>
      <c r="D36" s="294" t="s">
        <v>1657</v>
      </c>
      <c r="E36" s="311">
        <f t="shared" si="0"/>
        <v>1</v>
      </c>
    </row>
    <row r="37" spans="2:5">
      <c r="C37" s="110" t="s">
        <v>1407</v>
      </c>
      <c r="D37" s="294" t="s">
        <v>1656</v>
      </c>
      <c r="E37" s="311">
        <f t="shared" si="0"/>
        <v>2</v>
      </c>
    </row>
    <row r="38" spans="2:5">
      <c r="C38" s="110" t="s">
        <v>1394</v>
      </c>
      <c r="D38" s="294" t="s">
        <v>1652</v>
      </c>
      <c r="E38" s="311">
        <f t="shared" si="0"/>
        <v>3</v>
      </c>
    </row>
    <row r="39" spans="2:5">
      <c r="C39" s="110" t="s">
        <v>1408</v>
      </c>
      <c r="D39" s="294" t="s">
        <v>1658</v>
      </c>
      <c r="E39" s="311">
        <f t="shared" si="0"/>
        <v>4</v>
      </c>
    </row>
    <row r="40" spans="2:5">
      <c r="C40" s="110" t="s">
        <v>1397</v>
      </c>
      <c r="D40" s="294" t="s">
        <v>1656</v>
      </c>
      <c r="E40" s="311">
        <f t="shared" si="0"/>
        <v>2</v>
      </c>
    </row>
    <row r="41" spans="2:5">
      <c r="D41" s="311"/>
      <c r="E41" s="311" t="str">
        <f t="shared" si="0"/>
        <v/>
      </c>
    </row>
    <row r="42" spans="2:5">
      <c r="B42" s="368" t="s">
        <v>1641</v>
      </c>
      <c r="C42" s="110" t="s">
        <v>1389</v>
      </c>
      <c r="D42" s="294" t="s">
        <v>1656</v>
      </c>
      <c r="E42" s="311">
        <f t="shared" si="0"/>
        <v>2</v>
      </c>
    </row>
    <row r="43" spans="2:5" ht="15" customHeight="1">
      <c r="B43" s="368"/>
      <c r="C43" s="110" t="s">
        <v>1409</v>
      </c>
      <c r="D43" s="294" t="s">
        <v>1652</v>
      </c>
      <c r="E43" s="311">
        <f t="shared" si="0"/>
        <v>3</v>
      </c>
    </row>
    <row r="44" spans="2:5">
      <c r="C44" s="110" t="s">
        <v>1392</v>
      </c>
      <c r="D44" s="294" t="s">
        <v>1656</v>
      </c>
      <c r="E44" s="311">
        <f t="shared" si="0"/>
        <v>2</v>
      </c>
    </row>
    <row r="45" spans="2:5">
      <c r="C45" s="110" t="s">
        <v>1410</v>
      </c>
      <c r="D45" s="294" t="s">
        <v>1658</v>
      </c>
      <c r="E45" s="311">
        <f t="shared" si="0"/>
        <v>4</v>
      </c>
    </row>
    <row r="46" spans="2:5">
      <c r="C46" s="110" t="s">
        <v>1398</v>
      </c>
      <c r="D46" s="294" t="s">
        <v>1652</v>
      </c>
      <c r="E46" s="311">
        <f t="shared" si="0"/>
        <v>3</v>
      </c>
    </row>
    <row r="47" spans="2:5">
      <c r="C47" s="284" t="s">
        <v>1498</v>
      </c>
      <c r="D47" s="311"/>
      <c r="E47" s="311" t="str">
        <f t="shared" si="0"/>
        <v/>
      </c>
    </row>
    <row r="48" spans="2:5">
      <c r="B48" s="368" t="s">
        <v>1066</v>
      </c>
      <c r="C48" s="110" t="s">
        <v>1402</v>
      </c>
      <c r="D48" s="294" t="s">
        <v>1652</v>
      </c>
      <c r="E48" s="311">
        <f t="shared" si="0"/>
        <v>3</v>
      </c>
    </row>
    <row r="49" spans="2:5">
      <c r="C49" s="110" t="s">
        <v>1404</v>
      </c>
      <c r="D49" s="294" t="s">
        <v>1656</v>
      </c>
      <c r="E49" s="311">
        <f t="shared" si="0"/>
        <v>2</v>
      </c>
    </row>
    <row r="50" spans="2:5">
      <c r="D50" s="311"/>
      <c r="E50" s="311" t="str">
        <f t="shared" si="0"/>
        <v/>
      </c>
    </row>
    <row r="51" spans="2:5">
      <c r="B51" s="284" t="s">
        <v>1067</v>
      </c>
      <c r="C51" s="368" t="s">
        <v>1384</v>
      </c>
      <c r="D51" s="294" t="s">
        <v>1657</v>
      </c>
      <c r="E51" s="311">
        <f t="shared" si="0"/>
        <v>1</v>
      </c>
    </row>
    <row r="52" spans="2:5">
      <c r="D52" s="311"/>
      <c r="E52" s="311" t="str">
        <f t="shared" si="0"/>
        <v/>
      </c>
    </row>
    <row r="53" spans="2:5">
      <c r="B53" s="272" t="s">
        <v>1291</v>
      </c>
      <c r="C53" s="110" t="s">
        <v>1406</v>
      </c>
      <c r="D53" s="294" t="s">
        <v>1657</v>
      </c>
      <c r="E53" s="311">
        <f t="shared" si="0"/>
        <v>1</v>
      </c>
    </row>
    <row r="54" spans="2:5">
      <c r="B54" s="272"/>
      <c r="C54" s="110" t="s">
        <v>1398</v>
      </c>
      <c r="D54" s="294" t="s">
        <v>1652</v>
      </c>
      <c r="E54" s="311">
        <f t="shared" si="0"/>
        <v>3</v>
      </c>
    </row>
    <row r="55" spans="2:5">
      <c r="D55" s="311"/>
      <c r="E55" s="311" t="str">
        <f t="shared" si="0"/>
        <v/>
      </c>
    </row>
    <row r="56" spans="2:5">
      <c r="B56" s="284" t="s">
        <v>1027</v>
      </c>
      <c r="C56" s="284" t="s">
        <v>1411</v>
      </c>
      <c r="D56" s="294" t="s">
        <v>1658</v>
      </c>
      <c r="E56" s="311">
        <f t="shared" si="0"/>
        <v>4</v>
      </c>
    </row>
    <row r="57" spans="2:5">
      <c r="B57" s="284" t="s">
        <v>1642</v>
      </c>
      <c r="C57" s="284" t="s">
        <v>1412</v>
      </c>
      <c r="D57" s="294" t="s">
        <v>1652</v>
      </c>
      <c r="E57" s="311">
        <f t="shared" si="0"/>
        <v>3</v>
      </c>
    </row>
    <row r="58" spans="2:5">
      <c r="B58" s="284" t="s">
        <v>1642</v>
      </c>
      <c r="C58" s="284" t="s">
        <v>1413</v>
      </c>
      <c r="D58" s="294" t="s">
        <v>1652</v>
      </c>
      <c r="E58" s="311">
        <f t="shared" si="0"/>
        <v>3</v>
      </c>
    </row>
    <row r="59" spans="2:5">
      <c r="D59" s="311"/>
      <c r="E59" s="311" t="str">
        <f t="shared" si="0"/>
        <v/>
      </c>
    </row>
    <row r="60" spans="2:5">
      <c r="B60" s="284" t="s">
        <v>1029</v>
      </c>
      <c r="C60" s="284" t="s">
        <v>1378</v>
      </c>
      <c r="D60" s="294" t="s">
        <v>1656</v>
      </c>
      <c r="E60" s="311">
        <f t="shared" si="0"/>
        <v>2</v>
      </c>
    </row>
    <row r="61" spans="2:5">
      <c r="C61" s="284" t="s">
        <v>1414</v>
      </c>
      <c r="D61" s="294" t="s">
        <v>1656</v>
      </c>
      <c r="E61" s="311">
        <f t="shared" si="0"/>
        <v>2</v>
      </c>
    </row>
    <row r="62" spans="2:5">
      <c r="C62" s="284" t="s">
        <v>1413</v>
      </c>
      <c r="D62" s="294" t="s">
        <v>1652</v>
      </c>
      <c r="E62" s="311">
        <f t="shared" si="0"/>
        <v>3</v>
      </c>
    </row>
    <row r="63" spans="2:5">
      <c r="D63" s="311"/>
      <c r="E63" s="311" t="str">
        <f t="shared" si="0"/>
        <v/>
      </c>
    </row>
    <row r="64" spans="2:5">
      <c r="B64" s="272" t="s">
        <v>1069</v>
      </c>
      <c r="C64" s="110" t="s">
        <v>1404</v>
      </c>
      <c r="D64" s="294" t="s">
        <v>1656</v>
      </c>
      <c r="E64" s="311">
        <f t="shared" si="0"/>
        <v>2</v>
      </c>
    </row>
    <row r="65" spans="2:5">
      <c r="D65" s="311"/>
      <c r="E65" s="311" t="str">
        <f t="shared" si="0"/>
        <v/>
      </c>
    </row>
    <row r="66" spans="2:5">
      <c r="B66" s="284" t="s">
        <v>1070</v>
      </c>
      <c r="C66" s="284" t="s">
        <v>1415</v>
      </c>
      <c r="D66" s="294" t="s">
        <v>1657</v>
      </c>
      <c r="E66" s="311">
        <f t="shared" si="0"/>
        <v>1</v>
      </c>
    </row>
    <row r="67" spans="2:5">
      <c r="C67" s="284" t="s">
        <v>1416</v>
      </c>
      <c r="D67" s="294" t="s">
        <v>1656</v>
      </c>
      <c r="E67" s="311">
        <f t="shared" si="0"/>
        <v>2</v>
      </c>
    </row>
    <row r="68" spans="2:5">
      <c r="C68" s="284" t="s">
        <v>1385</v>
      </c>
      <c r="D68" s="294" t="s">
        <v>1652</v>
      </c>
      <c r="E68" s="311">
        <f t="shared" si="0"/>
        <v>3</v>
      </c>
    </row>
    <row r="69" spans="2:5">
      <c r="C69" s="284" t="s">
        <v>1410</v>
      </c>
      <c r="D69" s="294" t="s">
        <v>1658</v>
      </c>
      <c r="E69" s="311">
        <f t="shared" si="0"/>
        <v>4</v>
      </c>
    </row>
    <row r="70" spans="2:5">
      <c r="C70" s="284" t="s">
        <v>1397</v>
      </c>
      <c r="D70" s="294" t="s">
        <v>1656</v>
      </c>
      <c r="E70" s="311">
        <f t="shared" si="0"/>
        <v>2</v>
      </c>
    </row>
    <row r="71" spans="2:5">
      <c r="C71" s="284" t="s">
        <v>1399</v>
      </c>
      <c r="D71" s="294" t="s">
        <v>1656</v>
      </c>
      <c r="E71" s="311">
        <f t="shared" si="0"/>
        <v>2</v>
      </c>
    </row>
    <row r="72" spans="2:5">
      <c r="D72" s="311"/>
      <c r="E72" s="311" t="str">
        <f t="shared" ref="E72:E79" si="1">IFERROR(INDEX($I$10:$I$14,MATCH($D72,$H$10:$H$14,0)),"")</f>
        <v/>
      </c>
    </row>
    <row r="73" spans="2:5">
      <c r="B73" s="284" t="s">
        <v>1032</v>
      </c>
      <c r="C73" s="284" t="s">
        <v>1417</v>
      </c>
      <c r="D73" s="294" t="s">
        <v>1652</v>
      </c>
      <c r="E73" s="311">
        <f t="shared" si="1"/>
        <v>3</v>
      </c>
    </row>
    <row r="74" spans="2:5">
      <c r="C74" s="284" t="s">
        <v>1378</v>
      </c>
      <c r="D74" s="294" t="s">
        <v>1656</v>
      </c>
      <c r="E74" s="311">
        <f t="shared" si="1"/>
        <v>2</v>
      </c>
    </row>
    <row r="75" spans="2:5">
      <c r="C75" s="284" t="s">
        <v>1414</v>
      </c>
      <c r="D75" s="294" t="s">
        <v>1656</v>
      </c>
      <c r="E75" s="311">
        <f t="shared" si="1"/>
        <v>2</v>
      </c>
    </row>
    <row r="76" spans="2:5">
      <c r="C76" s="284" t="s">
        <v>1418</v>
      </c>
      <c r="D76" s="294" t="s">
        <v>1659</v>
      </c>
      <c r="E76" s="311">
        <f t="shared" si="1"/>
        <v>5</v>
      </c>
    </row>
    <row r="77" spans="2:5">
      <c r="C77" s="284" t="s">
        <v>1413</v>
      </c>
      <c r="D77" s="294" t="s">
        <v>1652</v>
      </c>
      <c r="E77" s="311">
        <f t="shared" si="1"/>
        <v>3</v>
      </c>
    </row>
    <row r="78" spans="2:5">
      <c r="C78" s="284" t="s">
        <v>1398</v>
      </c>
      <c r="D78" s="294" t="s">
        <v>1652</v>
      </c>
      <c r="E78" s="311">
        <f t="shared" si="1"/>
        <v>3</v>
      </c>
    </row>
    <row r="79" spans="2:5">
      <c r="C79" s="284" t="s">
        <v>1384</v>
      </c>
      <c r="D79" s="294" t="s">
        <v>1657</v>
      </c>
      <c r="E79" s="311">
        <f t="shared" si="1"/>
        <v>1</v>
      </c>
    </row>
    <row r="80" spans="2:5">
      <c r="D80" s="311"/>
      <c r="E80" s="311"/>
    </row>
    <row r="81" spans="2:5">
      <c r="D81" s="311"/>
      <c r="E81" s="311"/>
    </row>
    <row r="82" spans="2:5" ht="25.5">
      <c r="B82" s="369" t="s">
        <v>1421</v>
      </c>
      <c r="C82" s="370"/>
      <c r="D82" s="371" t="s">
        <v>1661</v>
      </c>
      <c r="E82" s="372">
        <f>AVERAGE(E9:E79)</f>
        <v>2.4210526315789473</v>
      </c>
    </row>
    <row r="84" spans="2:5" ht="13.5" thickBot="1">
      <c r="B84" s="373" t="s">
        <v>1721</v>
      </c>
      <c r="C84" s="374" t="s">
        <v>1388</v>
      </c>
      <c r="D84" s="375" t="s">
        <v>1652</v>
      </c>
      <c r="E84" s="376">
        <f>IFERROR(INDEX($I$10:$I$14,MATCH($D84,$H$10:$H$14,0)),"")</f>
        <v>3</v>
      </c>
    </row>
    <row r="85" spans="2:5" ht="26.25" customHeight="1"/>
    <row r="87" spans="2:5">
      <c r="B87" s="377" t="s">
        <v>1643</v>
      </c>
    </row>
    <row r="88" spans="2:5">
      <c r="B88" s="525" t="s">
        <v>1655</v>
      </c>
      <c r="C88" s="525"/>
      <c r="D88" s="525"/>
      <c r="E88" s="525"/>
    </row>
    <row r="89" spans="2:5">
      <c r="B89" s="126" t="s">
        <v>1653</v>
      </c>
      <c r="C89" s="126"/>
      <c r="D89" s="126"/>
      <c r="E89" s="126"/>
    </row>
    <row r="90" spans="2:5">
      <c r="B90" s="356"/>
    </row>
    <row r="91" spans="2:5">
      <c r="B91" s="356"/>
    </row>
  </sheetData>
  <mergeCells count="5">
    <mergeCell ref="B2:E2"/>
    <mergeCell ref="B3:E3"/>
    <mergeCell ref="D6:E6"/>
    <mergeCell ref="B88:E88"/>
    <mergeCell ref="H7:I7"/>
  </mergeCells>
  <printOptions horizontalCentered="1"/>
  <pageMargins left="0.7" right="0.7" top="0.75" bottom="0.75" header="0.3" footer="0.3"/>
  <pageSetup scale="55" orientation="portrait" useFirstPageNumber="1" r:id="rId1"/>
  <headerFooter>
    <oddHeader>&amp;LDRAFT- PRIVILEGED AND CONFIDENTIAL
PREPARED AT THE REQUEST OF COUNSEL&amp;RSchedule AEB-12
Page &amp;P of 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K72"/>
  <sheetViews>
    <sheetView showGridLines="0" workbookViewId="0">
      <selection activeCell="G37" sqref="G37"/>
    </sheetView>
  </sheetViews>
  <sheetFormatPr defaultColWidth="16.42578125" defaultRowHeight="12.75"/>
  <cols>
    <col min="1" max="1" width="1.28515625" style="395" customWidth="1"/>
    <col min="2" max="2" width="29.28515625" style="395" customWidth="1"/>
    <col min="3" max="3" width="7.140625" style="395" customWidth="1"/>
    <col min="4" max="4" width="18.140625" style="395" bestFit="1" customWidth="1"/>
    <col min="5" max="5" width="14.42578125" style="395" customWidth="1"/>
    <col min="6" max="6" width="3.140625" style="395" customWidth="1"/>
    <col min="7" max="7" width="13" style="395" customWidth="1"/>
    <col min="8" max="8" width="3" style="395" customWidth="1"/>
    <col min="9" max="9" width="13.85546875" style="395" customWidth="1"/>
    <col min="10" max="16384" width="16.42578125" style="395"/>
  </cols>
  <sheetData>
    <row r="1" spans="1:9">
      <c r="A1" s="397" t="s">
        <v>1734</v>
      </c>
      <c r="B1" s="397"/>
      <c r="C1" s="397"/>
      <c r="D1" s="397"/>
      <c r="E1" s="397"/>
      <c r="F1" s="397"/>
      <c r="G1" s="397"/>
      <c r="H1" s="397"/>
      <c r="I1" s="397"/>
    </row>
    <row r="2" spans="1:9">
      <c r="A2" s="397" t="s">
        <v>1680</v>
      </c>
      <c r="B2" s="397"/>
      <c r="C2" s="397"/>
      <c r="D2" s="397"/>
      <c r="E2" s="397"/>
      <c r="F2" s="397"/>
      <c r="G2" s="397"/>
      <c r="H2" s="397"/>
      <c r="I2" s="397"/>
    </row>
    <row r="3" spans="1:9" s="399" customFormat="1">
      <c r="A3" s="398" t="s">
        <v>1764</v>
      </c>
      <c r="B3" s="398"/>
      <c r="C3" s="398"/>
      <c r="D3" s="398"/>
      <c r="E3" s="398"/>
      <c r="F3" s="398"/>
      <c r="G3" s="398"/>
      <c r="H3" s="398"/>
      <c r="I3" s="398"/>
    </row>
    <row r="4" spans="1:9">
      <c r="D4" s="400"/>
    </row>
    <row r="5" spans="1:9">
      <c r="A5" s="397" t="s">
        <v>1681</v>
      </c>
      <c r="B5" s="397"/>
      <c r="C5" s="397"/>
      <c r="D5" s="397"/>
      <c r="E5" s="397"/>
      <c r="F5" s="397"/>
      <c r="G5" s="397"/>
      <c r="H5" s="397"/>
      <c r="I5" s="397"/>
    </row>
    <row r="9" spans="1:9">
      <c r="G9" s="395" t="s">
        <v>1682</v>
      </c>
      <c r="I9" s="400" t="s">
        <v>1683</v>
      </c>
    </row>
    <row r="10" spans="1:9">
      <c r="A10" s="395" t="s">
        <v>1684</v>
      </c>
      <c r="D10" s="401" t="s">
        <v>1685</v>
      </c>
      <c r="E10" s="402" t="s">
        <v>1686</v>
      </c>
      <c r="F10" s="402"/>
      <c r="G10" s="403" t="s">
        <v>1687</v>
      </c>
      <c r="H10" s="403"/>
      <c r="I10" s="401" t="s">
        <v>1688</v>
      </c>
    </row>
    <row r="11" spans="1:9">
      <c r="A11" s="395" t="s">
        <v>1759</v>
      </c>
      <c r="D11" s="528">
        <v>1224350000</v>
      </c>
      <c r="E11" s="529">
        <v>0.51565100901773231</v>
      </c>
      <c r="F11" s="413"/>
      <c r="G11" s="413">
        <v>4.2889999999999998E-2</v>
      </c>
      <c r="H11" s="413"/>
      <c r="I11" s="530">
        <f>ROUND((E11*G11),6)</f>
        <v>2.2116E-2</v>
      </c>
    </row>
    <row r="12" spans="1:9">
      <c r="D12" s="481"/>
      <c r="E12" s="481"/>
      <c r="F12" s="481"/>
      <c r="G12" s="481"/>
      <c r="H12" s="481"/>
      <c r="I12" s="530"/>
    </row>
    <row r="13" spans="1:9">
      <c r="A13" s="395" t="s">
        <v>1760</v>
      </c>
      <c r="D13" s="531">
        <v>1150027202</v>
      </c>
      <c r="E13" s="413">
        <f>(D13/$D$15)</f>
        <v>0.48434899098226769</v>
      </c>
      <c r="F13" s="413"/>
      <c r="G13" s="413">
        <v>9.5059444158517747E-2</v>
      </c>
      <c r="H13" s="413"/>
      <c r="I13" s="530">
        <f>ROUND((E13*G13),6)</f>
        <v>4.6042E-2</v>
      </c>
    </row>
    <row r="14" spans="1:9">
      <c r="D14" s="407"/>
      <c r="E14" s="405"/>
      <c r="F14" s="405"/>
      <c r="G14" s="408"/>
      <c r="H14" s="408"/>
      <c r="I14" s="406"/>
    </row>
    <row r="15" spans="1:9" ht="13.5" thickBot="1">
      <c r="D15" s="409">
        <f>D11+D13</f>
        <v>2374377202</v>
      </c>
      <c r="E15" s="410">
        <f>E11+E13</f>
        <v>1</v>
      </c>
      <c r="F15" s="405"/>
      <c r="G15" s="405"/>
      <c r="H15" s="411"/>
      <c r="I15" s="412">
        <f>I11+I13</f>
        <v>6.8157999999999996E-2</v>
      </c>
    </row>
    <row r="16" spans="1:9" ht="13.5" thickTop="1">
      <c r="D16" s="404"/>
      <c r="E16" s="405"/>
      <c r="F16" s="405"/>
      <c r="G16" s="405"/>
      <c r="H16" s="405"/>
      <c r="I16" s="405"/>
    </row>
    <row r="17" spans="2:11">
      <c r="D17" s="404"/>
      <c r="E17" s="405"/>
      <c r="F17" s="405"/>
      <c r="G17" s="405"/>
      <c r="H17" s="405"/>
      <c r="I17" s="405"/>
    </row>
    <row r="18" spans="2:11">
      <c r="D18" s="404"/>
      <c r="E18" s="405"/>
      <c r="F18" s="405"/>
      <c r="G18" s="405"/>
      <c r="H18" s="405"/>
      <c r="I18" s="405"/>
    </row>
    <row r="19" spans="2:11">
      <c r="G19" s="405"/>
      <c r="H19" s="405"/>
    </row>
    <row r="20" spans="2:11">
      <c r="B20" s="395" t="s">
        <v>1765</v>
      </c>
    </row>
    <row r="22" spans="2:11" s="396" customFormat="1">
      <c r="B22" s="395"/>
      <c r="C22" s="395"/>
      <c r="D22" s="395"/>
      <c r="E22" s="395"/>
      <c r="F22" s="395"/>
      <c r="G22" s="395"/>
      <c r="H22" s="395"/>
      <c r="I22" s="395"/>
      <c r="J22" s="395"/>
      <c r="K22" s="395"/>
    </row>
    <row r="23" spans="2:11" s="396" customFormat="1">
      <c r="B23" s="395"/>
      <c r="C23" s="395"/>
      <c r="D23" s="395"/>
      <c r="E23" s="395"/>
      <c r="F23" s="395"/>
      <c r="G23" s="395"/>
      <c r="H23" s="395"/>
      <c r="I23" s="395"/>
      <c r="J23" s="395"/>
      <c r="K23" s="395"/>
    </row>
    <row r="24" spans="2:11" s="396" customFormat="1">
      <c r="B24" s="395"/>
      <c r="C24" s="395"/>
      <c r="D24" s="395"/>
      <c r="E24" s="395"/>
      <c r="F24" s="395"/>
      <c r="G24" s="395"/>
      <c r="H24" s="395"/>
      <c r="I24" s="395"/>
      <c r="J24" s="395"/>
      <c r="K24" s="395"/>
    </row>
    <row r="25" spans="2:11" s="396" customFormat="1">
      <c r="B25" s="395"/>
      <c r="C25" s="395"/>
      <c r="D25" s="395"/>
      <c r="E25" s="395"/>
      <c r="F25" s="395"/>
      <c r="G25" s="395"/>
      <c r="H25" s="395"/>
      <c r="I25" s="395"/>
      <c r="J25" s="395"/>
      <c r="K25" s="395"/>
    </row>
    <row r="26" spans="2:11" s="396" customFormat="1">
      <c r="B26" s="395"/>
      <c r="C26" s="395"/>
      <c r="D26" s="395"/>
      <c r="E26" s="395"/>
      <c r="F26" s="395"/>
      <c r="G26" s="395"/>
      <c r="H26" s="395"/>
      <c r="I26" s="395"/>
      <c r="J26" s="395"/>
      <c r="K26" s="395"/>
    </row>
    <row r="27" spans="2:11" s="396" customFormat="1"/>
    <row r="28" spans="2:11" s="396" customFormat="1"/>
    <row r="29" spans="2:11" s="396" customFormat="1"/>
    <row r="30" spans="2:11" s="396" customFormat="1"/>
    <row r="31" spans="2:11" s="396" customFormat="1"/>
    <row r="32" spans="2:11" s="396" customFormat="1"/>
    <row r="33" s="396" customFormat="1"/>
    <row r="34" s="396" customFormat="1"/>
    <row r="35" s="396" customFormat="1"/>
    <row r="36" s="396" customFormat="1"/>
    <row r="37" s="396" customFormat="1"/>
    <row r="38" s="396" customFormat="1"/>
    <row r="39" s="396" customFormat="1"/>
    <row r="40" s="396" customFormat="1"/>
    <row r="41" s="396" customFormat="1"/>
    <row r="42" s="396" customFormat="1"/>
    <row r="43" s="396" customFormat="1"/>
    <row r="44" s="396" customFormat="1"/>
    <row r="45" s="396" customFormat="1"/>
    <row r="46" s="396" customFormat="1"/>
    <row r="47" s="396" customFormat="1"/>
    <row r="48" s="396" customFormat="1"/>
    <row r="49" s="396" customFormat="1"/>
    <row r="50" s="396" customFormat="1"/>
    <row r="51" s="396" customFormat="1"/>
    <row r="52" s="396" customFormat="1"/>
    <row r="53" s="396" customFormat="1"/>
    <row r="54" s="396" customFormat="1"/>
    <row r="55" s="396" customFormat="1"/>
    <row r="56" s="396" customFormat="1"/>
    <row r="57" s="396" customFormat="1"/>
    <row r="58" s="396" customFormat="1"/>
    <row r="59" s="396" customFormat="1"/>
    <row r="60" s="396" customFormat="1"/>
    <row r="61" s="396" customFormat="1"/>
    <row r="62" s="396" customFormat="1"/>
    <row r="63" s="396" customFormat="1"/>
    <row r="64" s="396" customFormat="1"/>
    <row r="65" spans="2:11" s="396" customFormat="1"/>
    <row r="66" spans="2:11" s="396" customFormat="1"/>
    <row r="67" spans="2:11" s="396" customFormat="1"/>
    <row r="68" spans="2:11" s="396" customFormat="1"/>
    <row r="69" spans="2:11" s="396" customFormat="1"/>
    <row r="70" spans="2:11" s="396" customFormat="1"/>
    <row r="71" spans="2:11" s="396" customFormat="1"/>
    <row r="72" spans="2:11">
      <c r="B72" s="396"/>
      <c r="C72" s="396"/>
      <c r="D72" s="396"/>
      <c r="E72" s="396"/>
      <c r="F72" s="396"/>
      <c r="G72" s="396"/>
      <c r="H72" s="396"/>
      <c r="I72" s="396"/>
      <c r="J72" s="396"/>
      <c r="K72" s="396"/>
    </row>
  </sheetData>
  <pageMargins left="0.5" right="0.5" top="1.23" bottom="0.55000000000000004" header="0.75" footer="0.5"/>
  <pageSetup scale="81" orientation="portrait" useFirstPageNumber="1" r:id="rId1"/>
  <headerFooter alignWithMargins="0">
    <oddHeader>&amp;LDRAFT- PRIVILEGED AND CONFIDENTIAL
PREPARED AT THE REQUEST OF COUNSEL&amp;RSchedule AEB-13
Page &amp;P of 3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K72"/>
  <sheetViews>
    <sheetView showGridLines="0" tabSelected="1" zoomScaleNormal="100" workbookViewId="0">
      <selection activeCell="J31" sqref="J31"/>
    </sheetView>
  </sheetViews>
  <sheetFormatPr defaultColWidth="16.42578125" defaultRowHeight="12.75"/>
  <cols>
    <col min="1" max="1" width="1.28515625" style="395" customWidth="1"/>
    <col min="2" max="2" width="29.28515625" style="395" customWidth="1"/>
    <col min="3" max="3" width="7.140625" style="395" customWidth="1"/>
    <col min="4" max="4" width="18.140625" style="395" bestFit="1" customWidth="1"/>
    <col min="5" max="5" width="14.42578125" style="395" customWidth="1"/>
    <col min="6" max="6" width="3.140625" style="395" customWidth="1"/>
    <col min="7" max="7" width="13" style="395" customWidth="1"/>
    <col min="8" max="8" width="3" style="395" customWidth="1"/>
    <col min="9" max="9" width="13.85546875" style="395" customWidth="1"/>
    <col min="10" max="16384" width="16.42578125" style="395"/>
  </cols>
  <sheetData>
    <row r="1" spans="1:9">
      <c r="A1" s="397" t="s">
        <v>1734</v>
      </c>
      <c r="B1" s="397"/>
      <c r="C1" s="397"/>
      <c r="D1" s="397"/>
      <c r="E1" s="397"/>
      <c r="F1" s="397"/>
      <c r="G1" s="397"/>
      <c r="H1" s="397"/>
      <c r="I1" s="397"/>
    </row>
    <row r="2" spans="1:9">
      <c r="A2" s="397" t="s">
        <v>1680</v>
      </c>
      <c r="B2" s="397"/>
      <c r="C2" s="397"/>
      <c r="D2" s="397"/>
      <c r="E2" s="397"/>
      <c r="F2" s="397"/>
      <c r="G2" s="397"/>
      <c r="H2" s="397"/>
      <c r="I2" s="397"/>
    </row>
    <row r="3" spans="1:9" s="399" customFormat="1">
      <c r="A3" s="398" t="s">
        <v>1763</v>
      </c>
      <c r="B3" s="398"/>
      <c r="C3" s="398"/>
      <c r="D3" s="398"/>
      <c r="E3" s="398"/>
      <c r="F3" s="398"/>
      <c r="G3" s="398"/>
      <c r="H3" s="398"/>
      <c r="I3" s="398"/>
    </row>
    <row r="4" spans="1:9">
      <c r="D4" s="400"/>
    </row>
    <row r="5" spans="1:9">
      <c r="A5" s="397" t="s">
        <v>1681</v>
      </c>
      <c r="B5" s="397"/>
      <c r="C5" s="397"/>
      <c r="D5" s="397"/>
      <c r="E5" s="397"/>
      <c r="F5" s="397"/>
      <c r="G5" s="397"/>
      <c r="H5" s="397"/>
      <c r="I5" s="397"/>
    </row>
    <row r="9" spans="1:9">
      <c r="G9" s="395" t="s">
        <v>1682</v>
      </c>
      <c r="I9" s="400" t="s">
        <v>1683</v>
      </c>
    </row>
    <row r="10" spans="1:9">
      <c r="A10" s="395" t="s">
        <v>1684</v>
      </c>
      <c r="D10" s="401" t="s">
        <v>1685</v>
      </c>
      <c r="E10" s="402" t="s">
        <v>1686</v>
      </c>
      <c r="F10" s="402"/>
      <c r="G10" s="403" t="s">
        <v>1687</v>
      </c>
      <c r="H10" s="403"/>
      <c r="I10" s="401" t="s">
        <v>1688</v>
      </c>
    </row>
    <row r="11" spans="1:9">
      <c r="A11" s="395" t="s">
        <v>1759</v>
      </c>
      <c r="D11" s="480">
        <f>'AEB-13 Cost of Debt'!U26</f>
        <v>1293500000</v>
      </c>
      <c r="E11" s="405">
        <v>0.4819</v>
      </c>
      <c r="F11" s="405"/>
      <c r="G11" s="405">
        <f>'AEB-13 Cost of Debt'!U28</f>
        <v>3.7863572974856465E-2</v>
      </c>
      <c r="H11" s="405"/>
      <c r="I11" s="405">
        <f>ROUND((E11*G11),6)</f>
        <v>1.8245999999999998E-2</v>
      </c>
    </row>
    <row r="12" spans="1:9">
      <c r="D12" s="481"/>
      <c r="I12" s="405"/>
    </row>
    <row r="13" spans="1:9">
      <c r="A13" s="395" t="s">
        <v>1760</v>
      </c>
      <c r="D13" s="480">
        <f>D15-D11</f>
        <v>1390666839.5932765</v>
      </c>
      <c r="E13" s="405">
        <f>D13/D15</f>
        <v>0.5181</v>
      </c>
      <c r="F13" s="405"/>
      <c r="G13" s="413">
        <v>0.1</v>
      </c>
      <c r="H13" s="405"/>
      <c r="I13" s="405">
        <f>ROUND((E13*G13),6)</f>
        <v>5.1810000000000002E-2</v>
      </c>
    </row>
    <row r="14" spans="1:9">
      <c r="D14" s="407"/>
      <c r="E14" s="405"/>
      <c r="F14" s="405"/>
      <c r="G14" s="408"/>
      <c r="H14" s="408"/>
      <c r="I14" s="406"/>
    </row>
    <row r="15" spans="1:9" ht="13.5" thickBot="1">
      <c r="D15" s="409">
        <f>D11/E11</f>
        <v>2684166839.5932765</v>
      </c>
      <c r="E15" s="410">
        <f>E11+E13</f>
        <v>1</v>
      </c>
      <c r="F15" s="405"/>
      <c r="G15" s="405"/>
      <c r="H15" s="411"/>
      <c r="I15" s="410">
        <f>I11+I13</f>
        <v>7.0056000000000007E-2</v>
      </c>
    </row>
    <row r="16" spans="1:9" ht="13.5" thickTop="1">
      <c r="D16" s="404"/>
      <c r="E16" s="405"/>
      <c r="F16" s="405"/>
      <c r="G16" s="405"/>
      <c r="H16" s="405"/>
      <c r="I16" s="405"/>
    </row>
    <row r="17" spans="2:11">
      <c r="D17" s="404"/>
      <c r="E17" s="405"/>
      <c r="F17" s="405"/>
      <c r="G17" s="405"/>
      <c r="H17" s="405"/>
      <c r="I17" s="405"/>
    </row>
    <row r="18" spans="2:11">
      <c r="D18" s="404"/>
      <c r="E18" s="405"/>
      <c r="F18" s="405"/>
      <c r="G18" s="405"/>
      <c r="H18" s="405"/>
      <c r="I18" s="405"/>
    </row>
    <row r="19" spans="2:11">
      <c r="G19" s="405"/>
      <c r="H19" s="405"/>
    </row>
    <row r="20" spans="2:11">
      <c r="B20" s="395" t="s">
        <v>1689</v>
      </c>
    </row>
    <row r="22" spans="2:11" s="396" customFormat="1">
      <c r="B22" s="395"/>
      <c r="C22" s="395"/>
      <c r="D22" s="395"/>
      <c r="E22" s="395"/>
      <c r="F22" s="395"/>
      <c r="G22" s="395"/>
      <c r="H22" s="395"/>
      <c r="I22" s="395"/>
      <c r="J22" s="395"/>
      <c r="K22" s="395"/>
    </row>
    <row r="23" spans="2:11" s="396" customFormat="1">
      <c r="B23" s="395"/>
      <c r="C23" s="395"/>
      <c r="D23" s="395"/>
      <c r="E23" s="395"/>
      <c r="F23" s="395"/>
      <c r="G23" s="395"/>
      <c r="H23" s="395"/>
      <c r="I23" s="395"/>
      <c r="J23" s="395"/>
      <c r="K23" s="395"/>
    </row>
    <row r="24" spans="2:11" s="396" customFormat="1">
      <c r="B24" s="395"/>
      <c r="C24" s="395"/>
      <c r="D24" s="395"/>
      <c r="E24" s="395"/>
      <c r="F24" s="395"/>
      <c r="G24" s="395"/>
      <c r="H24" s="395"/>
      <c r="I24" s="395"/>
      <c r="J24" s="395"/>
      <c r="K24" s="395"/>
    </row>
    <row r="25" spans="2:11" s="396" customFormat="1">
      <c r="B25" s="395"/>
      <c r="C25" s="395"/>
      <c r="D25" s="395"/>
      <c r="E25" s="395"/>
      <c r="F25" s="395"/>
      <c r="G25" s="395"/>
      <c r="H25" s="395"/>
      <c r="I25" s="395"/>
      <c r="J25" s="395"/>
      <c r="K25" s="395"/>
    </row>
    <row r="26" spans="2:11" s="396" customFormat="1">
      <c r="B26" s="395"/>
      <c r="C26" s="395"/>
      <c r="D26" s="395"/>
      <c r="E26" s="395"/>
      <c r="F26" s="395"/>
      <c r="G26" s="395"/>
      <c r="H26" s="395"/>
      <c r="I26" s="395"/>
      <c r="J26" s="395"/>
      <c r="K26" s="395"/>
    </row>
    <row r="27" spans="2:11" s="396" customFormat="1"/>
    <row r="28" spans="2:11" s="396" customFormat="1"/>
    <row r="29" spans="2:11" s="396" customFormat="1"/>
    <row r="30" spans="2:11" s="396" customFormat="1"/>
    <row r="31" spans="2:11" s="396" customFormat="1"/>
    <row r="32" spans="2:11" s="396" customFormat="1"/>
    <row r="33" s="396" customFormat="1"/>
    <row r="34" s="396" customFormat="1"/>
    <row r="35" s="396" customFormat="1"/>
    <row r="36" s="396" customFormat="1"/>
    <row r="37" s="396" customFormat="1"/>
    <row r="38" s="396" customFormat="1"/>
    <row r="39" s="396" customFormat="1"/>
    <row r="40" s="396" customFormat="1"/>
    <row r="41" s="396" customFormat="1"/>
    <row r="42" s="396" customFormat="1"/>
    <row r="43" s="396" customFormat="1"/>
    <row r="44" s="396" customFormat="1"/>
    <row r="45" s="396" customFormat="1"/>
    <row r="46" s="396" customFormat="1"/>
    <row r="47" s="396" customFormat="1"/>
    <row r="48" s="396" customFormat="1"/>
    <row r="49" s="396" customFormat="1"/>
    <row r="50" s="396" customFormat="1"/>
    <row r="51" s="396" customFormat="1"/>
    <row r="52" s="396" customFormat="1"/>
    <row r="53" s="396" customFormat="1"/>
    <row r="54" s="396" customFormat="1"/>
    <row r="55" s="396" customFormat="1"/>
    <row r="56" s="396" customFormat="1"/>
    <row r="57" s="396" customFormat="1"/>
    <row r="58" s="396" customFormat="1"/>
    <row r="59" s="396" customFormat="1"/>
    <row r="60" s="396" customFormat="1"/>
    <row r="61" s="396" customFormat="1"/>
    <row r="62" s="396" customFormat="1"/>
    <row r="63" s="396" customFormat="1"/>
    <row r="64" s="396" customFormat="1"/>
    <row r="65" spans="2:11" s="396" customFormat="1"/>
    <row r="66" spans="2:11" s="396" customFormat="1"/>
    <row r="67" spans="2:11" s="396" customFormat="1"/>
    <row r="68" spans="2:11" s="396" customFormat="1"/>
    <row r="69" spans="2:11" s="396" customFormat="1"/>
    <row r="70" spans="2:11" s="396" customFormat="1"/>
    <row r="71" spans="2:11" s="396" customFormat="1"/>
    <row r="72" spans="2:11">
      <c r="B72" s="396"/>
      <c r="C72" s="396"/>
      <c r="D72" s="396"/>
      <c r="E72" s="396"/>
      <c r="F72" s="396"/>
      <c r="G72" s="396"/>
      <c r="H72" s="396"/>
      <c r="I72" s="396"/>
      <c r="J72" s="396"/>
      <c r="K72" s="396"/>
    </row>
  </sheetData>
  <pageMargins left="0.5" right="0.5" top="1.23" bottom="0.55000000000000004" header="0.75" footer="0.5"/>
  <pageSetup scale="81" firstPageNumber="2" orientation="portrait" useFirstPageNumber="1" r:id="rId1"/>
  <headerFooter alignWithMargins="0">
    <oddHeader>&amp;LDRAFT- PRIVILEGED AND CONFIDENTIAL
PREPARED AT THE REQUEST OF COUNSEL&amp;RSchedule AEB-13
Page &amp;P of 3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showGridLines="0" topLeftCell="A5" zoomScale="80" zoomScaleNormal="80" workbookViewId="0">
      <selection activeCell="U26" sqref="U26"/>
    </sheetView>
  </sheetViews>
  <sheetFormatPr defaultColWidth="12.5703125" defaultRowHeight="12.75"/>
  <cols>
    <col min="1" max="1" width="8.28515625" style="443" bestFit="1" customWidth="1"/>
    <col min="2" max="2" width="2.28515625" style="443" customWidth="1"/>
    <col min="3" max="3" width="52.85546875" style="443" customWidth="1"/>
    <col min="4" max="4" width="6.5703125" style="443" customWidth="1"/>
    <col min="5" max="5" width="18.28515625" style="443" customWidth="1"/>
    <col min="6" max="6" width="6.5703125" style="443" customWidth="1"/>
    <col min="7" max="7" width="15.85546875" style="443" customWidth="1"/>
    <col min="8" max="8" width="6.5703125" style="443" customWidth="1"/>
    <col min="9" max="9" width="17.140625" style="443" customWidth="1"/>
    <col min="10" max="10" width="8.5703125" style="443" customWidth="1"/>
    <col min="11" max="11" width="16" style="443" customWidth="1"/>
    <col min="12" max="12" width="6.5703125" style="443" customWidth="1"/>
    <col min="13" max="13" width="14.5703125" style="443" customWidth="1"/>
    <col min="14" max="14" width="10.42578125" style="443" customWidth="1"/>
    <col min="15" max="15" width="13.5703125" style="443" customWidth="1"/>
    <col min="16" max="16" width="6.5703125" style="443" customWidth="1"/>
    <col min="17" max="17" width="14.7109375" style="443" customWidth="1"/>
    <col min="18" max="18" width="6.5703125" style="443" customWidth="1"/>
    <col min="19" max="19" width="16" style="443" customWidth="1"/>
    <col min="20" max="20" width="6.5703125" style="443" customWidth="1"/>
    <col min="21" max="21" width="17.7109375" style="443" customWidth="1"/>
    <col min="22" max="22" width="6.5703125" style="443" customWidth="1"/>
    <col min="23" max="23" width="16.140625" style="443" customWidth="1"/>
    <col min="24" max="24" width="2.28515625" style="443" customWidth="1"/>
    <col min="25" max="25" width="6.140625" style="443" customWidth="1"/>
    <col min="26" max="16384" width="12.5703125" style="443"/>
  </cols>
  <sheetData>
    <row r="1" spans="1:26">
      <c r="A1" s="448" t="s">
        <v>1721</v>
      </c>
      <c r="B1" s="449"/>
      <c r="C1" s="449"/>
      <c r="D1" s="449"/>
      <c r="E1" s="449"/>
      <c r="F1" s="450"/>
      <c r="G1" s="450"/>
      <c r="H1" s="450"/>
      <c r="I1" s="450"/>
      <c r="J1" s="450"/>
      <c r="K1" s="450"/>
      <c r="L1" s="450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449"/>
    </row>
    <row r="2" spans="1:26">
      <c r="A2" s="451" t="s">
        <v>1735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</row>
    <row r="3" spans="1:26">
      <c r="A3" s="452" t="s">
        <v>1736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  <c r="Q3" s="449"/>
      <c r="R3" s="449"/>
      <c r="S3" s="449"/>
      <c r="T3" s="449"/>
      <c r="U3" s="449"/>
      <c r="V3" s="449"/>
      <c r="W3" s="449"/>
      <c r="X3" s="449"/>
    </row>
    <row r="4" spans="1:26">
      <c r="A4" s="453"/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  <c r="M4" s="449"/>
      <c r="N4" s="449"/>
      <c r="O4" s="449"/>
      <c r="P4" s="449"/>
      <c r="Q4" s="449"/>
      <c r="R4" s="449"/>
      <c r="S4" s="449"/>
      <c r="T4" s="449"/>
      <c r="U4" s="449"/>
      <c r="V4" s="449"/>
      <c r="W4" s="449"/>
      <c r="X4" s="449"/>
    </row>
    <row r="5" spans="1:26">
      <c r="I5" s="444"/>
      <c r="J5" s="445"/>
      <c r="L5" s="446"/>
      <c r="O5" s="446"/>
    </row>
    <row r="6" spans="1:26">
      <c r="A6" s="454"/>
      <c r="B6" s="454"/>
      <c r="C6" s="454"/>
      <c r="D6" s="454"/>
      <c r="E6" s="454"/>
      <c r="F6" s="454"/>
      <c r="G6" s="454"/>
      <c r="H6" s="454"/>
      <c r="I6" s="454"/>
      <c r="J6" s="454"/>
      <c r="K6" s="454"/>
      <c r="L6" s="454"/>
      <c r="M6" s="454"/>
      <c r="N6" s="454"/>
      <c r="O6" s="454"/>
      <c r="P6" s="454"/>
      <c r="Q6" s="454"/>
      <c r="R6" s="454"/>
      <c r="S6" s="454"/>
      <c r="T6" s="454"/>
      <c r="U6" s="454"/>
      <c r="V6" s="454"/>
      <c r="W6" s="454"/>
      <c r="X6" s="454"/>
    </row>
    <row r="7" spans="1:26">
      <c r="A7" s="454"/>
      <c r="B7" s="454"/>
      <c r="C7" s="454"/>
      <c r="D7" s="454"/>
      <c r="E7" s="454" t="s">
        <v>1690</v>
      </c>
      <c r="F7" s="454"/>
      <c r="G7" s="454" t="s">
        <v>1691</v>
      </c>
      <c r="H7" s="454"/>
      <c r="I7" s="454" t="s">
        <v>1692</v>
      </c>
      <c r="J7" s="454"/>
      <c r="K7" s="454" t="s">
        <v>1693</v>
      </c>
      <c r="L7" s="454"/>
      <c r="M7" s="454" t="s">
        <v>1694</v>
      </c>
      <c r="N7" s="454"/>
      <c r="O7" s="454" t="s">
        <v>1695</v>
      </c>
      <c r="P7" s="454"/>
      <c r="Q7" s="454" t="s">
        <v>1696</v>
      </c>
      <c r="R7" s="454"/>
      <c r="S7" s="454" t="s">
        <v>1697</v>
      </c>
      <c r="T7" s="454"/>
      <c r="U7" s="454" t="s">
        <v>1698</v>
      </c>
      <c r="V7" s="454"/>
      <c r="W7" s="454" t="s">
        <v>1699</v>
      </c>
      <c r="X7" s="454"/>
    </row>
    <row r="8" spans="1:26" ht="38.25">
      <c r="A8" s="455" t="s">
        <v>1700</v>
      </c>
      <c r="B8" s="454"/>
      <c r="C8" s="455" t="s">
        <v>1629</v>
      </c>
      <c r="D8" s="454"/>
      <c r="E8" s="456" t="s">
        <v>1701</v>
      </c>
      <c r="F8" s="454"/>
      <c r="G8" s="456" t="s">
        <v>1702</v>
      </c>
      <c r="H8" s="454"/>
      <c r="I8" s="456" t="s">
        <v>1703</v>
      </c>
      <c r="J8" s="454"/>
      <c r="K8" s="456" t="s">
        <v>1704</v>
      </c>
      <c r="L8" s="454"/>
      <c r="M8" s="455" t="s">
        <v>1705</v>
      </c>
      <c r="N8" s="454"/>
      <c r="O8" s="456" t="s">
        <v>1706</v>
      </c>
      <c r="P8" s="454"/>
      <c r="Q8" s="456" t="s">
        <v>1707</v>
      </c>
      <c r="R8" s="454"/>
      <c r="S8" s="456" t="s">
        <v>1737</v>
      </c>
      <c r="T8" s="454"/>
      <c r="U8" s="456" t="s">
        <v>1738</v>
      </c>
      <c r="V8" s="454"/>
      <c r="W8" s="456" t="s">
        <v>1708</v>
      </c>
      <c r="X8" s="454"/>
    </row>
    <row r="9" spans="1:26">
      <c r="A9" s="454"/>
      <c r="B9" s="454"/>
      <c r="C9" s="454"/>
      <c r="D9" s="454"/>
      <c r="E9" s="457"/>
      <c r="F9" s="454"/>
      <c r="G9" s="457"/>
      <c r="H9" s="454"/>
      <c r="I9" s="457"/>
      <c r="J9" s="454"/>
      <c r="K9" s="457"/>
      <c r="L9" s="454"/>
      <c r="M9" s="454"/>
      <c r="N9" s="454"/>
      <c r="O9" s="457"/>
      <c r="P9" s="454"/>
      <c r="Q9" s="457"/>
      <c r="R9" s="454"/>
      <c r="S9" s="457"/>
      <c r="T9" s="454"/>
      <c r="U9" s="457"/>
      <c r="V9" s="454"/>
      <c r="W9" s="457"/>
      <c r="X9" s="454"/>
    </row>
    <row r="10" spans="1:26">
      <c r="A10" s="454"/>
      <c r="B10" s="454"/>
      <c r="C10" s="458" t="s">
        <v>1739</v>
      </c>
      <c r="D10" s="454"/>
      <c r="E10" s="457"/>
      <c r="F10" s="454"/>
      <c r="G10" s="457"/>
      <c r="H10" s="454"/>
      <c r="I10" s="457"/>
      <c r="J10" s="454"/>
      <c r="K10" s="457"/>
      <c r="L10" s="454"/>
      <c r="M10" s="454"/>
      <c r="N10" s="454"/>
      <c r="O10" s="457"/>
      <c r="P10" s="454"/>
      <c r="Q10" s="457"/>
      <c r="R10" s="454"/>
      <c r="S10" s="457"/>
      <c r="T10" s="454"/>
      <c r="U10" s="457"/>
      <c r="V10" s="454"/>
      <c r="W10" s="457"/>
      <c r="X10" s="454"/>
    </row>
    <row r="11" spans="1:26">
      <c r="A11" s="454">
        <v>1</v>
      </c>
      <c r="C11" s="443" t="s">
        <v>1740</v>
      </c>
      <c r="E11" s="459">
        <v>3000000</v>
      </c>
      <c r="G11" s="460">
        <v>34303</v>
      </c>
      <c r="I11" s="460">
        <v>45260</v>
      </c>
      <c r="K11" s="461">
        <v>3000000</v>
      </c>
      <c r="M11" s="462">
        <v>7.3300000000000004E-2</v>
      </c>
      <c r="N11" s="462"/>
      <c r="O11" s="463">
        <f>YIELD(G11,I11,M11,+S11/K11*100,100,2,1)</f>
        <v>7.8031551311707248E-2</v>
      </c>
      <c r="P11" s="464"/>
      <c r="Q11" s="459">
        <v>163606</v>
      </c>
      <c r="R11" s="464"/>
      <c r="S11" s="461">
        <f t="shared" ref="S11:S17" si="0">K11-Q11</f>
        <v>2836394</v>
      </c>
      <c r="U11" s="459">
        <f>K11</f>
        <v>3000000</v>
      </c>
      <c r="V11" s="463"/>
      <c r="W11" s="459">
        <f>U11*O11</f>
        <v>234094.65393512175</v>
      </c>
      <c r="X11" s="464"/>
    </row>
    <row r="12" spans="1:26">
      <c r="A12" s="454">
        <v>2</v>
      </c>
      <c r="C12" s="443" t="s">
        <v>1741</v>
      </c>
      <c r="E12" s="459">
        <v>7000000</v>
      </c>
      <c r="G12" s="460">
        <v>34309</v>
      </c>
      <c r="I12" s="460">
        <v>45261</v>
      </c>
      <c r="K12" s="461">
        <v>7000000</v>
      </c>
      <c r="M12" s="462">
        <v>7.17E-2</v>
      </c>
      <c r="N12" s="462"/>
      <c r="O12" s="463">
        <f>YIELD(G12,I12,M12,+S12/K12*100,100,2,1)</f>
        <v>7.6361304176541467E-2</v>
      </c>
      <c r="P12" s="464"/>
      <c r="Q12" s="459">
        <v>382259</v>
      </c>
      <c r="R12" s="464"/>
      <c r="S12" s="461">
        <f t="shared" si="0"/>
        <v>6617741</v>
      </c>
      <c r="U12" s="459">
        <f>K12</f>
        <v>7000000</v>
      </c>
      <c r="V12" s="463"/>
      <c r="W12" s="459">
        <f>U12*O12</f>
        <v>534529.12923579023</v>
      </c>
      <c r="X12" s="464"/>
    </row>
    <row r="13" spans="1:26">
      <c r="A13" s="454">
        <v>3</v>
      </c>
      <c r="C13" s="443" t="s">
        <v>1742</v>
      </c>
      <c r="E13" s="459">
        <v>0</v>
      </c>
      <c r="G13" s="460">
        <v>36250</v>
      </c>
      <c r="I13" s="460">
        <v>44515</v>
      </c>
      <c r="K13" s="461">
        <v>0</v>
      </c>
      <c r="M13" s="462">
        <v>8.2699999999999996E-2</v>
      </c>
      <c r="N13" s="462"/>
      <c r="O13" s="463">
        <v>0</v>
      </c>
      <c r="Q13" s="459">
        <v>0</v>
      </c>
      <c r="R13" s="464"/>
      <c r="S13" s="461">
        <f t="shared" si="0"/>
        <v>0</v>
      </c>
      <c r="U13" s="459">
        <v>0</v>
      </c>
      <c r="V13" s="463"/>
      <c r="W13" s="459">
        <v>0</v>
      </c>
      <c r="X13" s="464"/>
    </row>
    <row r="14" spans="1:26">
      <c r="A14" s="454">
        <v>4</v>
      </c>
      <c r="C14" s="465" t="s">
        <v>1743</v>
      </c>
      <c r="D14" s="465"/>
      <c r="E14" s="461">
        <v>287500000</v>
      </c>
      <c r="G14" s="460">
        <v>40989</v>
      </c>
      <c r="I14" s="460">
        <v>44727</v>
      </c>
      <c r="K14" s="461">
        <v>287500000</v>
      </c>
      <c r="M14" s="462">
        <v>5.1499999999999997E-2</v>
      </c>
      <c r="N14" s="462"/>
      <c r="O14" s="463">
        <f t="shared" ref="O14:O21" si="1">YIELD(G14,I14,M14,+S14/K14*100,100,2,1)</f>
        <v>5.1489650428456345E-2</v>
      </c>
      <c r="Q14" s="459"/>
      <c r="R14" s="464"/>
      <c r="S14" s="461">
        <f t="shared" si="0"/>
        <v>287500000</v>
      </c>
      <c r="U14" s="459">
        <f>K14</f>
        <v>287500000</v>
      </c>
      <c r="V14" s="463"/>
      <c r="W14" s="459">
        <f t="shared" ref="W14:W21" si="2">U14*O14</f>
        <v>14803274.4981812</v>
      </c>
      <c r="X14" s="464"/>
    </row>
    <row r="15" spans="1:26" ht="15" customHeight="1">
      <c r="A15" s="454">
        <v>5</v>
      </c>
      <c r="C15" s="443" t="s">
        <v>1744</v>
      </c>
      <c r="E15" s="459">
        <v>125000000</v>
      </c>
      <c r="G15" s="460">
        <v>41502</v>
      </c>
      <c r="I15" s="460">
        <v>45884</v>
      </c>
      <c r="K15" s="461">
        <v>125000000</v>
      </c>
      <c r="M15" s="462">
        <v>3.49E-2</v>
      </c>
      <c r="N15" s="462"/>
      <c r="O15" s="463">
        <f t="shared" si="1"/>
        <v>3.5545204082964563E-2</v>
      </c>
      <c r="Q15" s="459">
        <v>782270</v>
      </c>
      <c r="R15" s="464"/>
      <c r="S15" s="461">
        <f t="shared" si="0"/>
        <v>124217730</v>
      </c>
      <c r="U15" s="459">
        <v>36000000</v>
      </c>
      <c r="V15" s="463"/>
      <c r="W15" s="459">
        <f t="shared" si="2"/>
        <v>1279627.3469867243</v>
      </c>
      <c r="X15" s="464"/>
      <c r="Z15" s="459"/>
    </row>
    <row r="16" spans="1:26">
      <c r="A16" s="454">
        <v>6</v>
      </c>
      <c r="C16" s="465" t="s">
        <v>1745</v>
      </c>
      <c r="D16" s="465"/>
      <c r="E16" s="461">
        <v>75000000</v>
      </c>
      <c r="G16" s="460">
        <v>41502</v>
      </c>
      <c r="I16" s="460">
        <v>48806</v>
      </c>
      <c r="K16" s="461">
        <v>75000000</v>
      </c>
      <c r="M16" s="462">
        <v>4.0599999999999997E-2</v>
      </c>
      <c r="N16" s="462"/>
      <c r="O16" s="463">
        <f t="shared" si="1"/>
        <v>4.1059442165591785E-2</v>
      </c>
      <c r="Q16" s="459">
        <v>467003</v>
      </c>
      <c r="R16" s="464"/>
      <c r="S16" s="461">
        <f t="shared" si="0"/>
        <v>74532997</v>
      </c>
      <c r="U16" s="459">
        <f>60000000</f>
        <v>60000000</v>
      </c>
      <c r="V16" s="463"/>
      <c r="W16" s="459">
        <f t="shared" si="2"/>
        <v>2463566.5299355071</v>
      </c>
      <c r="X16" s="464"/>
      <c r="Z16" s="459"/>
    </row>
    <row r="17" spans="1:24">
      <c r="A17" s="454">
        <v>7</v>
      </c>
      <c r="C17" s="465" t="s">
        <v>1746</v>
      </c>
      <c r="D17" s="465"/>
      <c r="E17" s="461">
        <v>150000000</v>
      </c>
      <c r="G17" s="460">
        <v>41502</v>
      </c>
      <c r="I17" s="460">
        <v>52458</v>
      </c>
      <c r="K17" s="461">
        <v>150000000</v>
      </c>
      <c r="M17" s="462">
        <v>4.7399999999999998E-2</v>
      </c>
      <c r="N17" s="462"/>
      <c r="O17" s="463">
        <f t="shared" si="1"/>
        <v>4.7794611794757691E-2</v>
      </c>
      <c r="Q17" s="459">
        <v>938388</v>
      </c>
      <c r="R17" s="464"/>
      <c r="S17" s="461">
        <f t="shared" si="0"/>
        <v>149061612</v>
      </c>
      <c r="U17" s="459">
        <f>K17</f>
        <v>150000000</v>
      </c>
      <c r="V17" s="463"/>
      <c r="W17" s="459">
        <f t="shared" si="2"/>
        <v>7169191.7692136541</v>
      </c>
      <c r="X17" s="464"/>
    </row>
    <row r="18" spans="1:24">
      <c r="A18" s="454">
        <v>9</v>
      </c>
      <c r="C18" s="465" t="s">
        <v>1748</v>
      </c>
      <c r="D18" s="465"/>
      <c r="E18" s="461">
        <v>350000000</v>
      </c>
      <c r="F18" s="447"/>
      <c r="G18" s="460">
        <v>44306</v>
      </c>
      <c r="I18" s="460">
        <v>47958</v>
      </c>
      <c r="K18" s="461">
        <v>350000000</v>
      </c>
      <c r="M18" s="462">
        <v>2.86E-2</v>
      </c>
      <c r="N18" s="462"/>
      <c r="O18" s="463">
        <f t="shared" si="1"/>
        <v>2.920707684064423E-2</v>
      </c>
      <c r="Q18" s="459">
        <v>1831118.22</v>
      </c>
      <c r="R18" s="464"/>
      <c r="S18" s="461">
        <f>K18-Q18</f>
        <v>348168881.77999997</v>
      </c>
      <c r="U18" s="459">
        <f>K18</f>
        <v>350000000</v>
      </c>
      <c r="V18" s="463"/>
      <c r="W18" s="459">
        <f t="shared" si="2"/>
        <v>10222476.89422548</v>
      </c>
      <c r="X18" s="464"/>
    </row>
    <row r="19" spans="1:24">
      <c r="A19" s="454">
        <v>10</v>
      </c>
      <c r="C19" s="465" t="s">
        <v>1749</v>
      </c>
      <c r="D19" s="465"/>
      <c r="E19" s="461">
        <v>75000000</v>
      </c>
      <c r="F19" s="447"/>
      <c r="G19" s="460">
        <v>44306</v>
      </c>
      <c r="I19" s="460">
        <v>48689</v>
      </c>
      <c r="K19" s="461">
        <v>75000000</v>
      </c>
      <c r="M19" s="462">
        <v>3.0099999999999998E-2</v>
      </c>
      <c r="N19" s="462"/>
      <c r="O19" s="463">
        <f t="shared" si="1"/>
        <v>3.0624278158169552E-2</v>
      </c>
      <c r="Q19" s="459">
        <v>392382.48</v>
      </c>
      <c r="R19" s="464"/>
      <c r="S19" s="461">
        <f>K19-Q19</f>
        <v>74607617.519999996</v>
      </c>
      <c r="U19" s="459">
        <f>K19</f>
        <v>75000000</v>
      </c>
      <c r="V19" s="463"/>
      <c r="W19" s="459">
        <f t="shared" si="2"/>
        <v>2296820.8618627163</v>
      </c>
      <c r="X19" s="464"/>
    </row>
    <row r="20" spans="1:24">
      <c r="A20" s="454">
        <v>11</v>
      </c>
      <c r="C20" s="465" t="s">
        <v>1750</v>
      </c>
      <c r="D20" s="465"/>
      <c r="E20" s="461">
        <v>75000000</v>
      </c>
      <c r="F20" s="447"/>
      <c r="G20" s="460">
        <v>44306</v>
      </c>
      <c r="I20" s="460">
        <v>49785</v>
      </c>
      <c r="K20" s="461">
        <v>75000000</v>
      </c>
      <c r="M20" s="462">
        <v>3.2099999999999997E-2</v>
      </c>
      <c r="N20" s="462"/>
      <c r="O20" s="463">
        <f t="shared" si="1"/>
        <v>3.2543588354976366E-2</v>
      </c>
      <c r="Q20" s="459">
        <v>392382.48</v>
      </c>
      <c r="R20" s="464"/>
      <c r="S20" s="461">
        <f>K20-Q20</f>
        <v>74607617.519999996</v>
      </c>
      <c r="U20" s="459">
        <f>K20</f>
        <v>75000000</v>
      </c>
      <c r="V20" s="463"/>
      <c r="W20" s="459">
        <f t="shared" si="2"/>
        <v>2440769.1266232273</v>
      </c>
      <c r="X20" s="464"/>
    </row>
    <row r="21" spans="1:24">
      <c r="A21" s="454"/>
      <c r="C21" s="465" t="s">
        <v>1762</v>
      </c>
      <c r="D21" s="465"/>
      <c r="E21" s="461">
        <v>250000000</v>
      </c>
      <c r="F21" s="447"/>
      <c r="G21" s="460">
        <v>44621</v>
      </c>
      <c r="I21" s="460">
        <v>48274</v>
      </c>
      <c r="K21" s="461">
        <v>250000000</v>
      </c>
      <c r="M21" s="462">
        <v>2.75E-2</v>
      </c>
      <c r="N21" s="462"/>
      <c r="O21" s="463">
        <f t="shared" si="1"/>
        <v>2.8657219331109634E-2</v>
      </c>
      <c r="Q21" s="459">
        <f>Q20</f>
        <v>392382.48</v>
      </c>
      <c r="R21" s="464"/>
      <c r="S21" s="461">
        <v>247500000</v>
      </c>
      <c r="U21" s="459">
        <f>K21</f>
        <v>250000000</v>
      </c>
      <c r="V21" s="463"/>
      <c r="W21" s="459">
        <f t="shared" si="2"/>
        <v>7164304.8327774089</v>
      </c>
      <c r="X21" s="464"/>
    </row>
    <row r="22" spans="1:24">
      <c r="A22" s="454"/>
      <c r="C22" s="466" t="s">
        <v>1709</v>
      </c>
      <c r="D22" s="465"/>
      <c r="E22" s="461"/>
      <c r="F22" s="447"/>
      <c r="G22" s="460"/>
      <c r="I22" s="460"/>
      <c r="K22" s="461"/>
      <c r="M22" s="462"/>
      <c r="N22" s="462"/>
      <c r="O22" s="463"/>
      <c r="Q22" s="459"/>
      <c r="R22" s="464"/>
      <c r="S22" s="461"/>
      <c r="U22" s="459"/>
      <c r="V22" s="463"/>
      <c r="W22" s="459"/>
      <c r="X22" s="464"/>
    </row>
    <row r="23" spans="1:24">
      <c r="A23" s="454">
        <v>12</v>
      </c>
      <c r="C23" s="443" t="s">
        <v>1710</v>
      </c>
      <c r="G23" s="460"/>
      <c r="I23" s="460"/>
      <c r="K23" s="467"/>
      <c r="M23" s="468"/>
      <c r="N23" s="468"/>
      <c r="O23" s="464"/>
      <c r="P23" s="464"/>
      <c r="Q23" s="469"/>
      <c r="R23" s="464"/>
      <c r="S23" s="470"/>
      <c r="U23" s="464"/>
      <c r="V23" s="471"/>
      <c r="W23" s="459">
        <v>367876</v>
      </c>
      <c r="X23" s="464" t="s">
        <v>1751</v>
      </c>
    </row>
    <row r="24" spans="1:24">
      <c r="A24" s="454"/>
    </row>
    <row r="26" spans="1:24" ht="13.5" thickBot="1">
      <c r="A26" s="454"/>
      <c r="C26" s="472" t="s">
        <v>1752</v>
      </c>
      <c r="G26" s="460"/>
      <c r="H26" s="460"/>
      <c r="I26" s="460"/>
      <c r="M26" s="473"/>
      <c r="N26" s="473"/>
      <c r="O26" s="473"/>
      <c r="P26" s="473"/>
      <c r="Q26" s="473"/>
      <c r="R26" s="473"/>
      <c r="S26" s="473"/>
      <c r="T26" s="473"/>
      <c r="U26" s="474">
        <f>SUM(U11:U21)</f>
        <v>1293500000</v>
      </c>
      <c r="V26" s="473" t="s">
        <v>1753</v>
      </c>
      <c r="W26" s="474">
        <f>SUM(W11:W23)</f>
        <v>48976531.642976835</v>
      </c>
      <c r="X26" s="473" t="s">
        <v>1753</v>
      </c>
    </row>
    <row r="27" spans="1:24" ht="13.5" thickTop="1">
      <c r="A27" s="454"/>
      <c r="G27" s="460"/>
      <c r="H27" s="460"/>
      <c r="I27" s="460"/>
      <c r="M27" s="473"/>
      <c r="N27" s="473"/>
      <c r="O27" s="473"/>
      <c r="P27" s="473"/>
      <c r="Q27" s="473"/>
      <c r="R27" s="473"/>
      <c r="S27" s="473"/>
      <c r="T27" s="473"/>
      <c r="U27" s="473"/>
      <c r="V27" s="473"/>
      <c r="W27" s="473"/>
      <c r="X27" s="473"/>
    </row>
    <row r="28" spans="1:24" ht="13.5" thickBot="1">
      <c r="C28" s="472" t="s">
        <v>1754</v>
      </c>
      <c r="G28" s="460"/>
      <c r="H28" s="460"/>
      <c r="I28" s="460"/>
      <c r="O28" s="464"/>
      <c r="S28" s="473"/>
      <c r="U28" s="475">
        <f>W26/U26</f>
        <v>3.7863572974856465E-2</v>
      </c>
    </row>
    <row r="29" spans="1:24" ht="13.5" thickTop="1">
      <c r="G29" s="460"/>
      <c r="H29" s="460"/>
      <c r="I29" s="460"/>
      <c r="O29" s="464"/>
      <c r="S29" s="464"/>
      <c r="W29" s="476"/>
    </row>
    <row r="30" spans="1:24">
      <c r="G30" s="460"/>
      <c r="H30" s="460"/>
      <c r="I30" s="460"/>
      <c r="O30" s="464"/>
    </row>
    <row r="31" spans="1:24">
      <c r="A31" s="443" t="s">
        <v>22</v>
      </c>
      <c r="C31" s="443" t="s">
        <v>1755</v>
      </c>
      <c r="G31" s="460"/>
      <c r="H31" s="460"/>
      <c r="I31" s="460"/>
      <c r="O31" s="464"/>
      <c r="P31" s="471"/>
      <c r="V31" s="477"/>
      <c r="W31" s="463"/>
    </row>
    <row r="32" spans="1:24">
      <c r="C32" s="443" t="s">
        <v>1756</v>
      </c>
      <c r="G32" s="460"/>
      <c r="H32" s="460"/>
      <c r="I32" s="460"/>
      <c r="O32" s="464"/>
    </row>
    <row r="33" spans="3:23">
      <c r="C33" s="443" t="s">
        <v>1757</v>
      </c>
      <c r="G33" s="460"/>
      <c r="H33" s="460"/>
      <c r="I33" s="460"/>
      <c r="O33" s="464"/>
      <c r="V33" s="477"/>
      <c r="W33" s="463"/>
    </row>
    <row r="34" spans="3:23">
      <c r="C34" s="443" t="s">
        <v>1758</v>
      </c>
      <c r="G34" s="460"/>
      <c r="H34" s="460"/>
      <c r="I34" s="460"/>
      <c r="O34" s="464"/>
      <c r="W34" s="463"/>
    </row>
    <row r="35" spans="3:23">
      <c r="G35" s="460"/>
      <c r="H35" s="460"/>
      <c r="I35" s="460"/>
      <c r="O35" s="464"/>
      <c r="W35" s="463"/>
    </row>
  </sheetData>
  <pageMargins left="0.7" right="0.7" top="0.75" bottom="0.75" header="0.3" footer="0.3"/>
  <pageSetup scale="40" firstPageNumber="3" orientation="landscape" useFirstPageNumber="1" horizontalDpi="1200" verticalDpi="1200" r:id="rId1"/>
  <headerFooter>
    <oddHeader>&amp;LDRAFT- PRIVILEGED AND CONFIDENTIAL
PREPARED AT THE REQUEST OF COUNSEL&amp;RSchedule AEB-13
Page &amp;P of 3</oddHeader>
    <oddFooter>&amp;R&amp;1#&amp;"Calibri"&amp;10&amp;KA80000Internal Use Only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H68"/>
  <sheetViews>
    <sheetView zoomScaleNormal="100" workbookViewId="0">
      <selection activeCell="L45" sqref="L45"/>
    </sheetView>
  </sheetViews>
  <sheetFormatPr defaultColWidth="9" defaultRowHeight="12.75"/>
  <cols>
    <col min="1" max="1" width="3" style="212" customWidth="1"/>
    <col min="2" max="2" width="42.85546875" style="212" customWidth="1"/>
    <col min="3" max="3" width="5.7109375" style="214" bestFit="1" customWidth="1"/>
    <col min="4" max="6" width="9.5703125" style="214" customWidth="1"/>
    <col min="7" max="7" width="11" style="214" customWidth="1"/>
    <col min="8" max="8" width="11" style="214" bestFit="1" customWidth="1"/>
    <col min="9" max="9" width="4.5703125" style="212" customWidth="1"/>
    <col min="10" max="16384" width="9" style="212"/>
  </cols>
  <sheetData>
    <row r="1" spans="2:8">
      <c r="C1" s="213"/>
      <c r="D1" s="213"/>
      <c r="E1" s="213"/>
      <c r="F1" s="213"/>
      <c r="G1" s="213"/>
      <c r="H1" s="213"/>
    </row>
    <row r="2" spans="2:8">
      <c r="B2" s="214"/>
    </row>
    <row r="3" spans="2:8">
      <c r="B3" s="214"/>
    </row>
    <row r="4" spans="2:8">
      <c r="B4" s="215" t="s">
        <v>1338</v>
      </c>
      <c r="C4" s="215"/>
      <c r="D4" s="215"/>
      <c r="E4" s="215"/>
      <c r="F4" s="215"/>
      <c r="G4" s="215"/>
      <c r="H4" s="215"/>
    </row>
    <row r="5" spans="2:8">
      <c r="B5" s="214"/>
    </row>
    <row r="6" spans="2:8">
      <c r="B6" s="214"/>
      <c r="D6" s="216" t="s">
        <v>1339</v>
      </c>
      <c r="E6" s="216"/>
      <c r="F6" s="216"/>
      <c r="G6" s="216"/>
      <c r="H6" s="212"/>
    </row>
    <row r="7" spans="2:8">
      <c r="B7" s="214"/>
      <c r="D7" s="214" t="s">
        <v>1340</v>
      </c>
      <c r="E7" s="214" t="s">
        <v>33</v>
      </c>
      <c r="F7" s="214" t="s">
        <v>1341</v>
      </c>
      <c r="H7" s="212"/>
    </row>
    <row r="8" spans="2:8">
      <c r="B8" s="213"/>
      <c r="C8" s="213"/>
      <c r="D8" s="214" t="s">
        <v>1342</v>
      </c>
      <c r="E8" s="214" t="s">
        <v>1343</v>
      </c>
      <c r="F8" s="214" t="s">
        <v>1342</v>
      </c>
      <c r="G8" s="214" t="s">
        <v>52</v>
      </c>
      <c r="H8" s="212"/>
    </row>
    <row r="9" spans="2:8">
      <c r="B9" s="217" t="s">
        <v>1344</v>
      </c>
      <c r="C9" s="218" t="s">
        <v>12</v>
      </c>
      <c r="D9" s="219" t="s">
        <v>1345</v>
      </c>
      <c r="E9" s="219" t="s">
        <v>1345</v>
      </c>
      <c r="F9" s="219" t="s">
        <v>1345</v>
      </c>
      <c r="G9" s="219" t="s">
        <v>1346</v>
      </c>
      <c r="H9" s="212"/>
    </row>
    <row r="10" spans="2:8">
      <c r="B10" s="213" t="s">
        <v>1022</v>
      </c>
      <c r="C10" s="214" t="s">
        <v>1023</v>
      </c>
      <c r="D10" s="220">
        <v>0.57273530217196311</v>
      </c>
      <c r="E10" s="220">
        <v>0.42726469782803683</v>
      </c>
      <c r="F10" s="220">
        <v>0</v>
      </c>
      <c r="G10" s="221">
        <f t="shared" ref="G10:G24" si="0">SUM(D10:F10)</f>
        <v>1</v>
      </c>
      <c r="H10" s="212"/>
    </row>
    <row r="11" spans="2:8">
      <c r="B11" s="213" t="s">
        <v>1024</v>
      </c>
      <c r="C11" s="214" t="s">
        <v>792</v>
      </c>
      <c r="D11" s="220">
        <v>0.51397951952775156</v>
      </c>
      <c r="E11" s="220">
        <v>0.46901678757859588</v>
      </c>
      <c r="F11" s="220">
        <v>1.700369289365258E-2</v>
      </c>
      <c r="G11" s="221">
        <f t="shared" si="0"/>
        <v>1</v>
      </c>
      <c r="H11" s="212"/>
    </row>
    <row r="12" spans="2:8">
      <c r="B12" s="213" t="s">
        <v>1025</v>
      </c>
      <c r="C12" s="214" t="s">
        <v>350</v>
      </c>
      <c r="D12" s="220">
        <v>0.52623765813711665</v>
      </c>
      <c r="E12" s="220">
        <v>0.46583336975897344</v>
      </c>
      <c r="F12" s="220">
        <v>7.9289721039099044E-3</v>
      </c>
      <c r="G12" s="221">
        <f t="shared" si="0"/>
        <v>0.99999999999999989</v>
      </c>
      <c r="H12" s="212"/>
    </row>
    <row r="13" spans="2:8">
      <c r="B13" s="213" t="s">
        <v>1026</v>
      </c>
      <c r="C13" s="214" t="s">
        <v>19</v>
      </c>
      <c r="D13" s="220">
        <v>0.48057755143191139</v>
      </c>
      <c r="E13" s="220">
        <v>0.51942244856808861</v>
      </c>
      <c r="F13" s="220">
        <v>0</v>
      </c>
      <c r="G13" s="221">
        <f t="shared" si="0"/>
        <v>1</v>
      </c>
      <c r="H13" s="212"/>
    </row>
    <row r="14" spans="2:8">
      <c r="B14" s="213" t="s">
        <v>1064</v>
      </c>
      <c r="C14" s="214" t="s">
        <v>1075</v>
      </c>
      <c r="D14" s="220">
        <v>0.51163151158099418</v>
      </c>
      <c r="E14" s="220">
        <v>0.48836848841900582</v>
      </c>
      <c r="F14" s="220">
        <v>0</v>
      </c>
      <c r="G14" s="221">
        <f t="shared" si="0"/>
        <v>1</v>
      </c>
      <c r="H14" s="212"/>
    </row>
    <row r="15" spans="2:8">
      <c r="B15" s="213" t="s">
        <v>1031</v>
      </c>
      <c r="C15" s="214" t="s">
        <v>438</v>
      </c>
      <c r="D15" s="220">
        <v>0.52734395424430536</v>
      </c>
      <c r="E15" s="220">
        <v>0.47265604575569459</v>
      </c>
      <c r="F15" s="220">
        <v>0</v>
      </c>
      <c r="G15" s="221">
        <f t="shared" si="0"/>
        <v>1</v>
      </c>
      <c r="H15" s="212"/>
    </row>
    <row r="16" spans="2:8">
      <c r="B16" s="213" t="s">
        <v>1065</v>
      </c>
      <c r="C16" s="214" t="s">
        <v>448</v>
      </c>
      <c r="D16" s="220">
        <v>0.46966697762285281</v>
      </c>
      <c r="E16" s="220">
        <v>0.52918541940727226</v>
      </c>
      <c r="F16" s="220">
        <v>1.1476029698749154E-3</v>
      </c>
      <c r="G16" s="221">
        <f t="shared" si="0"/>
        <v>1</v>
      </c>
      <c r="H16" s="212"/>
    </row>
    <row r="17" spans="2:8">
      <c r="B17" s="213" t="s">
        <v>1066</v>
      </c>
      <c r="C17" s="214" t="s">
        <v>1076</v>
      </c>
      <c r="D17" s="220">
        <v>0.53877972107893735</v>
      </c>
      <c r="E17" s="220">
        <v>0.4584331776157663</v>
      </c>
      <c r="F17" s="220">
        <v>2.7871013052963838E-3</v>
      </c>
      <c r="G17" s="221">
        <f t="shared" si="0"/>
        <v>1</v>
      </c>
      <c r="H17" s="212"/>
    </row>
    <row r="18" spans="2:8">
      <c r="B18" s="213" t="s">
        <v>1067</v>
      </c>
      <c r="C18" s="214" t="s">
        <v>1077</v>
      </c>
      <c r="D18" s="220">
        <v>0.60853248934537185</v>
      </c>
      <c r="E18" s="220">
        <v>0.39146751065462815</v>
      </c>
      <c r="F18" s="220">
        <v>0</v>
      </c>
      <c r="G18" s="221">
        <f t="shared" si="0"/>
        <v>1</v>
      </c>
      <c r="H18" s="212"/>
    </row>
    <row r="19" spans="2:8">
      <c r="B19" s="213" t="s">
        <v>1068</v>
      </c>
      <c r="C19" s="214" t="s">
        <v>546</v>
      </c>
      <c r="D19" s="220">
        <v>0.60562900044483137</v>
      </c>
      <c r="E19" s="220">
        <v>0.39437099955516863</v>
      </c>
      <c r="F19" s="220">
        <v>0</v>
      </c>
      <c r="G19" s="221">
        <f t="shared" si="0"/>
        <v>1</v>
      </c>
      <c r="H19" s="212"/>
    </row>
    <row r="20" spans="2:8">
      <c r="B20" s="213" t="s">
        <v>1027</v>
      </c>
      <c r="C20" s="214" t="s">
        <v>1028</v>
      </c>
      <c r="D20" s="220">
        <v>0.47455919651953132</v>
      </c>
      <c r="E20" s="220">
        <v>0.52544080348046862</v>
      </c>
      <c r="F20" s="220">
        <v>0</v>
      </c>
      <c r="G20" s="221">
        <f t="shared" si="0"/>
        <v>1</v>
      </c>
      <c r="H20" s="212"/>
    </row>
    <row r="21" spans="2:8">
      <c r="B21" s="213" t="s">
        <v>1029</v>
      </c>
      <c r="C21" s="214" t="s">
        <v>1030</v>
      </c>
      <c r="D21" s="220">
        <v>0.53228267876108193</v>
      </c>
      <c r="E21" s="220">
        <v>0.46771732123891813</v>
      </c>
      <c r="F21" s="220">
        <v>0</v>
      </c>
      <c r="G21" s="221">
        <f t="shared" si="0"/>
        <v>1</v>
      </c>
      <c r="H21" s="212"/>
    </row>
    <row r="22" spans="2:8">
      <c r="B22" s="213" t="s">
        <v>1069</v>
      </c>
      <c r="C22" s="214" t="s">
        <v>1078</v>
      </c>
      <c r="D22" s="220">
        <v>0.48683563397921376</v>
      </c>
      <c r="E22" s="220">
        <v>0.5131643660207863</v>
      </c>
      <c r="F22" s="220">
        <v>0</v>
      </c>
      <c r="G22" s="221">
        <f t="shared" si="0"/>
        <v>1</v>
      </c>
      <c r="H22" s="212"/>
    </row>
    <row r="23" spans="2:8">
      <c r="B23" s="213" t="s">
        <v>1347</v>
      </c>
      <c r="C23" s="214" t="s">
        <v>21</v>
      </c>
      <c r="D23" s="220">
        <v>0.54021114166364537</v>
      </c>
      <c r="E23" s="220">
        <v>0.45391617071092016</v>
      </c>
      <c r="F23" s="220">
        <v>5.8726876254344652E-3</v>
      </c>
      <c r="G23" s="221">
        <f t="shared" si="0"/>
        <v>1</v>
      </c>
      <c r="H23" s="212"/>
    </row>
    <row r="24" spans="2:8">
      <c r="B24" s="213" t="s">
        <v>1032</v>
      </c>
      <c r="C24" s="214" t="s">
        <v>640</v>
      </c>
      <c r="D24" s="220">
        <v>0.54034245306273965</v>
      </c>
      <c r="E24" s="220">
        <v>0.45965754693726035</v>
      </c>
      <c r="F24" s="220">
        <v>0</v>
      </c>
      <c r="G24" s="221">
        <f t="shared" si="0"/>
        <v>1</v>
      </c>
      <c r="H24" s="212"/>
    </row>
    <row r="25" spans="2:8">
      <c r="B25" s="213"/>
      <c r="D25" s="222"/>
      <c r="E25" s="222"/>
      <c r="F25" s="222"/>
      <c r="G25" s="222"/>
      <c r="H25" s="212"/>
    </row>
    <row r="26" spans="2:8">
      <c r="B26" s="223" t="s">
        <v>1054</v>
      </c>
      <c r="D26" s="221">
        <f>AVERAGE(D10:D24)</f>
        <v>0.52862298597148305</v>
      </c>
      <c r="E26" s="221">
        <f>AVERAGE(E10:E24)</f>
        <v>0.46906101023530566</v>
      </c>
      <c r="F26" s="221">
        <f>AVERAGE(F10:F24)</f>
        <v>2.3160037932112164E-3</v>
      </c>
      <c r="G26" s="222"/>
      <c r="H26" s="212"/>
    </row>
    <row r="27" spans="2:8">
      <c r="B27" s="223" t="s">
        <v>853</v>
      </c>
      <c r="D27" s="221">
        <f>MEDIAN(D10:D24)</f>
        <v>0.52734395424430536</v>
      </c>
      <c r="E27" s="221">
        <f>MEDIAN(E10:E24)</f>
        <v>0.46771732123891813</v>
      </c>
      <c r="F27" s="221">
        <f>MEDIAN(F10:F24)</f>
        <v>0</v>
      </c>
      <c r="G27" s="222"/>
      <c r="H27" s="212"/>
    </row>
    <row r="28" spans="2:8">
      <c r="B28" s="223" t="s">
        <v>1348</v>
      </c>
      <c r="D28" s="221">
        <f>MAX(D10:D24)</f>
        <v>0.60853248934537185</v>
      </c>
      <c r="E28" s="221">
        <f>MAX(E10:E24)</f>
        <v>0.52918541940727226</v>
      </c>
      <c r="F28" s="221">
        <f>MAX(F10:F24)</f>
        <v>1.700369289365258E-2</v>
      </c>
      <c r="G28" s="222"/>
      <c r="H28" s="212"/>
    </row>
    <row r="29" spans="2:8">
      <c r="B29" s="223" t="s">
        <v>1349</v>
      </c>
      <c r="D29" s="221">
        <f>MIN(D10:D24)</f>
        <v>0.46966697762285281</v>
      </c>
      <c r="E29" s="221">
        <f>MIN(E10:E24)</f>
        <v>0.39146751065462815</v>
      </c>
      <c r="F29" s="221">
        <f>MIN(F10:F24)</f>
        <v>0</v>
      </c>
      <c r="G29" s="222"/>
      <c r="H29" s="212"/>
    </row>
    <row r="30" spans="2:8">
      <c r="B30" s="213"/>
      <c r="D30" s="222"/>
      <c r="E30" s="222"/>
      <c r="F30" s="222"/>
      <c r="G30" s="222"/>
      <c r="H30" s="222"/>
    </row>
    <row r="31" spans="2:8">
      <c r="B31" s="213"/>
      <c r="D31" s="222"/>
      <c r="E31" s="222"/>
      <c r="F31" s="222"/>
      <c r="G31" s="222"/>
      <c r="H31" s="222"/>
    </row>
    <row r="32" spans="2:8">
      <c r="B32" s="224"/>
      <c r="D32" s="222"/>
      <c r="E32" s="222"/>
      <c r="F32" s="222"/>
      <c r="G32" s="222"/>
      <c r="H32" s="222"/>
    </row>
    <row r="33" spans="2:8">
      <c r="B33" s="225" t="s">
        <v>22</v>
      </c>
      <c r="D33" s="222"/>
      <c r="E33" s="222"/>
      <c r="F33" s="222"/>
      <c r="G33" s="222"/>
      <c r="H33" s="222"/>
    </row>
    <row r="34" spans="2:8">
      <c r="B34" s="226" t="s">
        <v>1350</v>
      </c>
      <c r="D34" s="222"/>
      <c r="E34" s="222"/>
      <c r="F34" s="222"/>
      <c r="G34" s="222"/>
      <c r="H34" s="222"/>
    </row>
    <row r="35" spans="2:8">
      <c r="B35" s="226" t="s">
        <v>1351</v>
      </c>
      <c r="D35" s="222"/>
      <c r="E35" s="222"/>
      <c r="F35" s="222"/>
      <c r="G35" s="222"/>
      <c r="H35" s="222"/>
    </row>
    <row r="36" spans="2:8">
      <c r="B36" s="213"/>
      <c r="D36" s="222"/>
      <c r="E36" s="222"/>
      <c r="F36" s="222"/>
      <c r="G36" s="222"/>
      <c r="H36" s="222"/>
    </row>
    <row r="37" spans="2:8">
      <c r="B37" s="213"/>
      <c r="D37" s="222"/>
      <c r="E37" s="222"/>
      <c r="F37" s="222"/>
      <c r="G37" s="222"/>
      <c r="H37" s="222"/>
    </row>
    <row r="38" spans="2:8">
      <c r="B38" s="213"/>
      <c r="D38" s="222"/>
      <c r="E38" s="222"/>
      <c r="F38" s="222"/>
      <c r="G38" s="222"/>
      <c r="H38" s="222"/>
    </row>
    <row r="39" spans="2:8">
      <c r="B39" s="213"/>
      <c r="D39" s="222"/>
      <c r="E39" s="222"/>
      <c r="F39" s="222"/>
      <c r="G39" s="222"/>
      <c r="H39" s="222"/>
    </row>
    <row r="40" spans="2:8">
      <c r="B40" s="213"/>
      <c r="D40" s="222"/>
      <c r="E40" s="222"/>
      <c r="F40" s="222"/>
      <c r="G40" s="222"/>
      <c r="H40" s="222"/>
    </row>
    <row r="41" spans="2:8">
      <c r="B41" s="213"/>
      <c r="D41" s="222"/>
      <c r="E41" s="222"/>
      <c r="F41" s="222"/>
      <c r="G41" s="222"/>
      <c r="H41" s="222"/>
    </row>
    <row r="42" spans="2:8">
      <c r="B42" s="213"/>
      <c r="D42" s="222"/>
      <c r="E42" s="222"/>
      <c r="F42" s="222"/>
      <c r="G42" s="222"/>
      <c r="H42" s="222"/>
    </row>
    <row r="43" spans="2:8">
      <c r="B43" s="213"/>
      <c r="D43" s="222"/>
      <c r="E43" s="222"/>
      <c r="F43" s="222"/>
      <c r="G43" s="222"/>
      <c r="H43" s="222"/>
    </row>
    <row r="44" spans="2:8">
      <c r="B44" s="213"/>
      <c r="D44" s="222"/>
      <c r="E44" s="222"/>
      <c r="F44" s="222"/>
      <c r="G44" s="222"/>
      <c r="H44" s="222"/>
    </row>
    <row r="45" spans="2:8">
      <c r="B45" s="213"/>
      <c r="D45" s="222"/>
      <c r="E45" s="222"/>
      <c r="F45" s="222"/>
      <c r="G45" s="222"/>
      <c r="H45" s="222"/>
    </row>
    <row r="46" spans="2:8">
      <c r="B46" s="213"/>
      <c r="D46" s="222"/>
      <c r="E46" s="222"/>
      <c r="F46" s="222"/>
      <c r="G46" s="222"/>
      <c r="H46" s="222"/>
    </row>
    <row r="47" spans="2:8">
      <c r="B47" s="213"/>
      <c r="D47" s="222"/>
      <c r="E47" s="222"/>
      <c r="F47" s="222"/>
      <c r="G47" s="222"/>
      <c r="H47" s="222"/>
    </row>
    <row r="48" spans="2:8">
      <c r="B48" s="213"/>
      <c r="D48" s="222"/>
      <c r="E48" s="222"/>
      <c r="F48" s="222"/>
      <c r="G48" s="222"/>
      <c r="H48" s="222"/>
    </row>
    <row r="49" spans="2:8">
      <c r="B49" s="213"/>
      <c r="D49" s="222"/>
      <c r="E49" s="222"/>
      <c r="F49" s="222"/>
      <c r="G49" s="222"/>
      <c r="H49" s="222"/>
    </row>
    <row r="50" spans="2:8">
      <c r="B50" s="213"/>
      <c r="D50" s="222"/>
      <c r="E50" s="222"/>
      <c r="F50" s="222"/>
      <c r="G50" s="222"/>
      <c r="H50" s="222"/>
    </row>
    <row r="51" spans="2:8">
      <c r="B51" s="213"/>
      <c r="D51" s="222"/>
      <c r="E51" s="222"/>
      <c r="F51" s="222"/>
      <c r="G51" s="222"/>
      <c r="H51" s="222"/>
    </row>
    <row r="52" spans="2:8">
      <c r="B52" s="213"/>
      <c r="D52" s="222"/>
      <c r="E52" s="222"/>
      <c r="F52" s="222"/>
      <c r="G52" s="222"/>
      <c r="H52" s="222"/>
    </row>
    <row r="53" spans="2:8">
      <c r="B53" s="213"/>
      <c r="D53" s="222"/>
      <c r="E53" s="222"/>
      <c r="F53" s="222"/>
      <c r="G53" s="222"/>
      <c r="H53" s="222"/>
    </row>
    <row r="54" spans="2:8">
      <c r="B54" s="213"/>
      <c r="D54" s="222"/>
      <c r="E54" s="222"/>
      <c r="F54" s="222"/>
      <c r="G54" s="222"/>
      <c r="H54" s="222"/>
    </row>
    <row r="55" spans="2:8">
      <c r="B55" s="213"/>
      <c r="D55" s="222"/>
      <c r="E55" s="222"/>
      <c r="F55" s="222"/>
      <c r="G55" s="222"/>
      <c r="H55" s="222"/>
    </row>
    <row r="56" spans="2:8">
      <c r="B56" s="213"/>
      <c r="D56" s="222"/>
      <c r="E56" s="222"/>
      <c r="F56" s="222"/>
      <c r="G56" s="222"/>
      <c r="H56" s="222"/>
    </row>
    <row r="57" spans="2:8">
      <c r="B57" s="213"/>
      <c r="D57" s="222"/>
      <c r="E57" s="222"/>
      <c r="F57" s="222"/>
      <c r="G57" s="222"/>
      <c r="H57" s="222"/>
    </row>
    <row r="58" spans="2:8">
      <c r="B58" s="213"/>
      <c r="D58" s="222"/>
      <c r="E58" s="222"/>
      <c r="F58" s="222"/>
      <c r="G58" s="222"/>
      <c r="H58" s="222"/>
    </row>
    <row r="59" spans="2:8">
      <c r="B59" s="213"/>
      <c r="D59" s="222"/>
      <c r="E59" s="222"/>
      <c r="F59" s="222"/>
      <c r="G59" s="222"/>
      <c r="H59" s="222"/>
    </row>
    <row r="60" spans="2:8">
      <c r="B60" s="213"/>
      <c r="D60" s="222"/>
      <c r="E60" s="222"/>
      <c r="F60" s="222"/>
      <c r="G60" s="222"/>
      <c r="H60" s="222"/>
    </row>
    <row r="61" spans="2:8">
      <c r="B61" s="213"/>
      <c r="D61" s="222"/>
      <c r="E61" s="222"/>
      <c r="F61" s="222"/>
      <c r="G61" s="222"/>
      <c r="H61" s="222"/>
    </row>
    <row r="62" spans="2:8">
      <c r="B62" s="213"/>
      <c r="D62" s="222"/>
      <c r="E62" s="222"/>
      <c r="F62" s="222"/>
      <c r="G62" s="222"/>
      <c r="H62" s="222"/>
    </row>
    <row r="63" spans="2:8">
      <c r="B63" s="213"/>
      <c r="D63" s="222"/>
      <c r="E63" s="222"/>
      <c r="F63" s="222"/>
      <c r="G63" s="222"/>
      <c r="H63" s="222"/>
    </row>
    <row r="64" spans="2:8">
      <c r="B64" s="213"/>
      <c r="D64" s="222"/>
      <c r="E64" s="222"/>
      <c r="F64" s="222"/>
      <c r="G64" s="222"/>
      <c r="H64" s="222"/>
    </row>
    <row r="65" spans="2:8">
      <c r="B65" s="213"/>
      <c r="D65" s="222"/>
      <c r="E65" s="222"/>
      <c r="F65" s="222"/>
      <c r="G65" s="222"/>
      <c r="H65" s="222"/>
    </row>
    <row r="66" spans="2:8">
      <c r="B66" s="213"/>
      <c r="D66" s="222"/>
      <c r="E66" s="222"/>
      <c r="F66" s="222"/>
      <c r="G66" s="222"/>
      <c r="H66" s="222"/>
    </row>
    <row r="67" spans="2:8">
      <c r="B67" s="213"/>
      <c r="D67" s="222"/>
      <c r="E67" s="222"/>
      <c r="F67" s="222"/>
      <c r="G67" s="222"/>
      <c r="H67" s="222"/>
    </row>
    <row r="68" spans="2:8" s="213" customFormat="1">
      <c r="C68" s="214"/>
      <c r="D68" s="227"/>
      <c r="E68" s="227"/>
      <c r="F68" s="227"/>
      <c r="G68" s="227"/>
      <c r="H68" s="227"/>
    </row>
  </sheetData>
  <dataConsolidate/>
  <pageMargins left="0.7" right="0.7" top="0.75" bottom="0.75" header="0.3" footer="0.3"/>
  <pageSetup scale="70" orientation="portrait" useFirstPageNumber="1" r:id="rId1"/>
  <headerFooter>
    <oddHeader>&amp;LDRAFT- PRIVILEGED AND CONFIDENTIAL
PREPARED AT THE REQUEST OF COUNSEL
&amp;RSchedule AEB-14
Page &amp;P of 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showGridLines="0" zoomScale="90" zoomScaleNormal="90" workbookViewId="0">
      <selection activeCell="O26" sqref="O26"/>
    </sheetView>
  </sheetViews>
  <sheetFormatPr defaultColWidth="12.5703125" defaultRowHeight="12.75"/>
  <cols>
    <col min="1" max="1" width="8.28515625" style="126" bestFit="1" customWidth="1"/>
    <col min="2" max="2" width="2.28515625" style="126" customWidth="1"/>
    <col min="3" max="3" width="63.140625" style="126" customWidth="1"/>
    <col min="4" max="4" width="3.140625" style="126" customWidth="1"/>
    <col min="5" max="5" width="20.140625" style="126" bestFit="1" customWidth="1"/>
    <col min="6" max="6" width="3.42578125" style="126" customWidth="1"/>
    <col min="7" max="7" width="20" style="126" customWidth="1"/>
    <col min="8" max="8" width="2.140625" style="126" customWidth="1"/>
    <col min="9" max="9" width="19" style="126" customWidth="1"/>
    <col min="10" max="10" width="2.42578125" style="126" customWidth="1"/>
    <col min="11" max="11" width="10" style="126" customWidth="1"/>
    <col min="12" max="12" width="2.85546875" style="126" customWidth="1"/>
    <col min="13" max="13" width="11.85546875" style="126" customWidth="1"/>
    <col min="14" max="14" width="2.42578125" style="126" customWidth="1"/>
    <col min="15" max="15" width="12.5703125" style="126"/>
    <col min="16" max="16" width="1.5703125" style="126" customWidth="1"/>
    <col min="17" max="17" width="12.5703125" style="126"/>
    <col min="18" max="18" width="2" style="126" customWidth="1"/>
    <col min="19" max="241" width="12.5703125" style="126"/>
    <col min="242" max="242" width="8.28515625" style="126" bestFit="1" customWidth="1"/>
    <col min="243" max="243" width="2.28515625" style="126" customWidth="1"/>
    <col min="244" max="244" width="41.42578125" style="126" customWidth="1"/>
    <col min="245" max="245" width="9.28515625" style="126" customWidth="1"/>
    <col min="246" max="246" width="20" style="126" customWidth="1"/>
    <col min="247" max="247" width="2.28515625" style="126" customWidth="1"/>
    <col min="248" max="248" width="23.5703125" style="126" customWidth="1"/>
    <col min="249" max="249" width="14.28515625" style="126" customWidth="1"/>
    <col min="250" max="250" width="11.85546875" style="126" customWidth="1"/>
    <col min="251" max="251" width="17.42578125" style="126" customWidth="1"/>
    <col min="252" max="252" width="20.28515625" style="126" bestFit="1" customWidth="1"/>
    <col min="253" max="253" width="19.85546875" style="126" customWidth="1"/>
    <col min="254" max="254" width="10.42578125" style="126" bestFit="1" customWidth="1"/>
    <col min="255" max="255" width="13.140625" style="126" bestFit="1" customWidth="1"/>
    <col min="256" max="256" width="2.28515625" style="126" customWidth="1"/>
    <col min="257" max="257" width="22.7109375" style="126" customWidth="1"/>
    <col min="258" max="258" width="2.28515625" style="126" customWidth="1"/>
    <col min="259" max="259" width="25.85546875" style="126" bestFit="1" customWidth="1"/>
    <col min="260" max="260" width="2.28515625" style="126" customWidth="1"/>
    <col min="261" max="261" width="13.85546875" style="126" customWidth="1"/>
    <col min="262" max="262" width="2.28515625" style="126" customWidth="1"/>
    <col min="263" max="263" width="16.42578125" style="126" bestFit="1" customWidth="1"/>
    <col min="264" max="264" width="2.28515625" style="126" customWidth="1"/>
    <col min="265" max="265" width="19" style="126" bestFit="1" customWidth="1"/>
    <col min="266" max="266" width="22.85546875" style="126" customWidth="1"/>
    <col min="267" max="267" width="6.140625" style="126" customWidth="1"/>
    <col min="268" max="497" width="12.5703125" style="126"/>
    <col min="498" max="498" width="8.28515625" style="126" bestFit="1" customWidth="1"/>
    <col min="499" max="499" width="2.28515625" style="126" customWidth="1"/>
    <col min="500" max="500" width="41.42578125" style="126" customWidth="1"/>
    <col min="501" max="501" width="9.28515625" style="126" customWidth="1"/>
    <col min="502" max="502" width="20" style="126" customWidth="1"/>
    <col min="503" max="503" width="2.28515625" style="126" customWidth="1"/>
    <col min="504" max="504" width="23.5703125" style="126" customWidth="1"/>
    <col min="505" max="505" width="14.28515625" style="126" customWidth="1"/>
    <col min="506" max="506" width="11.85546875" style="126" customWidth="1"/>
    <col min="507" max="507" width="17.42578125" style="126" customWidth="1"/>
    <col min="508" max="508" width="20.28515625" style="126" bestFit="1" customWidth="1"/>
    <col min="509" max="509" width="19.85546875" style="126" customWidth="1"/>
    <col min="510" max="510" width="10.42578125" style="126" bestFit="1" customWidth="1"/>
    <col min="511" max="511" width="13.140625" style="126" bestFit="1" customWidth="1"/>
    <col min="512" max="512" width="2.28515625" style="126" customWidth="1"/>
    <col min="513" max="513" width="22.7109375" style="126" customWidth="1"/>
    <col min="514" max="514" width="2.28515625" style="126" customWidth="1"/>
    <col min="515" max="515" width="25.85546875" style="126" bestFit="1" customWidth="1"/>
    <col min="516" max="516" width="2.28515625" style="126" customWidth="1"/>
    <col min="517" max="517" width="13.85546875" style="126" customWidth="1"/>
    <col min="518" max="518" width="2.28515625" style="126" customWidth="1"/>
    <col min="519" max="519" width="16.42578125" style="126" bestFit="1" customWidth="1"/>
    <col min="520" max="520" width="2.28515625" style="126" customWidth="1"/>
    <col min="521" max="521" width="19" style="126" bestFit="1" customWidth="1"/>
    <col min="522" max="522" width="22.85546875" style="126" customWidth="1"/>
    <col min="523" max="523" width="6.140625" style="126" customWidth="1"/>
    <col min="524" max="753" width="12.5703125" style="126"/>
    <col min="754" max="754" width="8.28515625" style="126" bestFit="1" customWidth="1"/>
    <col min="755" max="755" width="2.28515625" style="126" customWidth="1"/>
    <col min="756" max="756" width="41.42578125" style="126" customWidth="1"/>
    <col min="757" max="757" width="9.28515625" style="126" customWidth="1"/>
    <col min="758" max="758" width="20" style="126" customWidth="1"/>
    <col min="759" max="759" width="2.28515625" style="126" customWidth="1"/>
    <col min="760" max="760" width="23.5703125" style="126" customWidth="1"/>
    <col min="761" max="761" width="14.28515625" style="126" customWidth="1"/>
    <col min="762" max="762" width="11.85546875" style="126" customWidth="1"/>
    <col min="763" max="763" width="17.42578125" style="126" customWidth="1"/>
    <col min="764" max="764" width="20.28515625" style="126" bestFit="1" customWidth="1"/>
    <col min="765" max="765" width="19.85546875" style="126" customWidth="1"/>
    <col min="766" max="766" width="10.42578125" style="126" bestFit="1" customWidth="1"/>
    <col min="767" max="767" width="13.140625" style="126" bestFit="1" customWidth="1"/>
    <col min="768" max="768" width="2.28515625" style="126" customWidth="1"/>
    <col min="769" max="769" width="22.7109375" style="126" customWidth="1"/>
    <col min="770" max="770" width="2.28515625" style="126" customWidth="1"/>
    <col min="771" max="771" width="25.85546875" style="126" bestFit="1" customWidth="1"/>
    <col min="772" max="772" width="2.28515625" style="126" customWidth="1"/>
    <col min="773" max="773" width="13.85546875" style="126" customWidth="1"/>
    <col min="774" max="774" width="2.28515625" style="126" customWidth="1"/>
    <col min="775" max="775" width="16.42578125" style="126" bestFit="1" customWidth="1"/>
    <col min="776" max="776" width="2.28515625" style="126" customWidth="1"/>
    <col min="777" max="777" width="19" style="126" bestFit="1" customWidth="1"/>
    <col min="778" max="778" width="22.85546875" style="126" customWidth="1"/>
    <col min="779" max="779" width="6.140625" style="126" customWidth="1"/>
    <col min="780" max="1009" width="12.5703125" style="126"/>
    <col min="1010" max="1010" width="8.28515625" style="126" bestFit="1" customWidth="1"/>
    <col min="1011" max="1011" width="2.28515625" style="126" customWidth="1"/>
    <col min="1012" max="1012" width="41.42578125" style="126" customWidth="1"/>
    <col min="1013" max="1013" width="9.28515625" style="126" customWidth="1"/>
    <col min="1014" max="1014" width="20" style="126" customWidth="1"/>
    <col min="1015" max="1015" width="2.28515625" style="126" customWidth="1"/>
    <col min="1016" max="1016" width="23.5703125" style="126" customWidth="1"/>
    <col min="1017" max="1017" width="14.28515625" style="126" customWidth="1"/>
    <col min="1018" max="1018" width="11.85546875" style="126" customWidth="1"/>
    <col min="1019" max="1019" width="17.42578125" style="126" customWidth="1"/>
    <col min="1020" max="1020" width="20.28515625" style="126" bestFit="1" customWidth="1"/>
    <col min="1021" max="1021" width="19.85546875" style="126" customWidth="1"/>
    <col min="1022" max="1022" width="10.42578125" style="126" bestFit="1" customWidth="1"/>
    <col min="1023" max="1023" width="13.140625" style="126" bestFit="1" customWidth="1"/>
    <col min="1024" max="1024" width="2.28515625" style="126" customWidth="1"/>
    <col min="1025" max="1025" width="22.7109375" style="126" customWidth="1"/>
    <col min="1026" max="1026" width="2.28515625" style="126" customWidth="1"/>
    <col min="1027" max="1027" width="25.85546875" style="126" bestFit="1" customWidth="1"/>
    <col min="1028" max="1028" width="2.28515625" style="126" customWidth="1"/>
    <col min="1029" max="1029" width="13.85546875" style="126" customWidth="1"/>
    <col min="1030" max="1030" width="2.28515625" style="126" customWidth="1"/>
    <col min="1031" max="1031" width="16.42578125" style="126" bestFit="1" customWidth="1"/>
    <col min="1032" max="1032" width="2.28515625" style="126" customWidth="1"/>
    <col min="1033" max="1033" width="19" style="126" bestFit="1" customWidth="1"/>
    <col min="1034" max="1034" width="22.85546875" style="126" customWidth="1"/>
    <col min="1035" max="1035" width="6.140625" style="126" customWidth="1"/>
    <col min="1036" max="1265" width="12.5703125" style="126"/>
    <col min="1266" max="1266" width="8.28515625" style="126" bestFit="1" customWidth="1"/>
    <col min="1267" max="1267" width="2.28515625" style="126" customWidth="1"/>
    <col min="1268" max="1268" width="41.42578125" style="126" customWidth="1"/>
    <col min="1269" max="1269" width="9.28515625" style="126" customWidth="1"/>
    <col min="1270" max="1270" width="20" style="126" customWidth="1"/>
    <col min="1271" max="1271" width="2.28515625" style="126" customWidth="1"/>
    <col min="1272" max="1272" width="23.5703125" style="126" customWidth="1"/>
    <col min="1273" max="1273" width="14.28515625" style="126" customWidth="1"/>
    <col min="1274" max="1274" width="11.85546875" style="126" customWidth="1"/>
    <col min="1275" max="1275" width="17.42578125" style="126" customWidth="1"/>
    <col min="1276" max="1276" width="20.28515625" style="126" bestFit="1" customWidth="1"/>
    <col min="1277" max="1277" width="19.85546875" style="126" customWidth="1"/>
    <col min="1278" max="1278" width="10.42578125" style="126" bestFit="1" customWidth="1"/>
    <col min="1279" max="1279" width="13.140625" style="126" bestFit="1" customWidth="1"/>
    <col min="1280" max="1280" width="2.28515625" style="126" customWidth="1"/>
    <col min="1281" max="1281" width="22.7109375" style="126" customWidth="1"/>
    <col min="1282" max="1282" width="2.28515625" style="126" customWidth="1"/>
    <col min="1283" max="1283" width="25.85546875" style="126" bestFit="1" customWidth="1"/>
    <col min="1284" max="1284" width="2.28515625" style="126" customWidth="1"/>
    <col min="1285" max="1285" width="13.85546875" style="126" customWidth="1"/>
    <col min="1286" max="1286" width="2.28515625" style="126" customWidth="1"/>
    <col min="1287" max="1287" width="16.42578125" style="126" bestFit="1" customWidth="1"/>
    <col min="1288" max="1288" width="2.28515625" style="126" customWidth="1"/>
    <col min="1289" max="1289" width="19" style="126" bestFit="1" customWidth="1"/>
    <col min="1290" max="1290" width="22.85546875" style="126" customWidth="1"/>
    <col min="1291" max="1291" width="6.140625" style="126" customWidth="1"/>
    <col min="1292" max="1521" width="12.5703125" style="126"/>
    <col min="1522" max="1522" width="8.28515625" style="126" bestFit="1" customWidth="1"/>
    <col min="1523" max="1523" width="2.28515625" style="126" customWidth="1"/>
    <col min="1524" max="1524" width="41.42578125" style="126" customWidth="1"/>
    <col min="1525" max="1525" width="9.28515625" style="126" customWidth="1"/>
    <col min="1526" max="1526" width="20" style="126" customWidth="1"/>
    <col min="1527" max="1527" width="2.28515625" style="126" customWidth="1"/>
    <col min="1528" max="1528" width="23.5703125" style="126" customWidth="1"/>
    <col min="1529" max="1529" width="14.28515625" style="126" customWidth="1"/>
    <col min="1530" max="1530" width="11.85546875" style="126" customWidth="1"/>
    <col min="1531" max="1531" width="17.42578125" style="126" customWidth="1"/>
    <col min="1532" max="1532" width="20.28515625" style="126" bestFit="1" customWidth="1"/>
    <col min="1533" max="1533" width="19.85546875" style="126" customWidth="1"/>
    <col min="1534" max="1534" width="10.42578125" style="126" bestFit="1" customWidth="1"/>
    <col min="1535" max="1535" width="13.140625" style="126" bestFit="1" customWidth="1"/>
    <col min="1536" max="1536" width="2.28515625" style="126" customWidth="1"/>
    <col min="1537" max="1537" width="22.7109375" style="126" customWidth="1"/>
    <col min="1538" max="1538" width="2.28515625" style="126" customWidth="1"/>
    <col min="1539" max="1539" width="25.85546875" style="126" bestFit="1" customWidth="1"/>
    <col min="1540" max="1540" width="2.28515625" style="126" customWidth="1"/>
    <col min="1541" max="1541" width="13.85546875" style="126" customWidth="1"/>
    <col min="1542" max="1542" width="2.28515625" style="126" customWidth="1"/>
    <col min="1543" max="1543" width="16.42578125" style="126" bestFit="1" customWidth="1"/>
    <col min="1544" max="1544" width="2.28515625" style="126" customWidth="1"/>
    <col min="1545" max="1545" width="19" style="126" bestFit="1" customWidth="1"/>
    <col min="1546" max="1546" width="22.85546875" style="126" customWidth="1"/>
    <col min="1547" max="1547" width="6.140625" style="126" customWidth="1"/>
    <col min="1548" max="1777" width="12.5703125" style="126"/>
    <col min="1778" max="1778" width="8.28515625" style="126" bestFit="1" customWidth="1"/>
    <col min="1779" max="1779" width="2.28515625" style="126" customWidth="1"/>
    <col min="1780" max="1780" width="41.42578125" style="126" customWidth="1"/>
    <col min="1781" max="1781" width="9.28515625" style="126" customWidth="1"/>
    <col min="1782" max="1782" width="20" style="126" customWidth="1"/>
    <col min="1783" max="1783" width="2.28515625" style="126" customWidth="1"/>
    <col min="1784" max="1784" width="23.5703125" style="126" customWidth="1"/>
    <col min="1785" max="1785" width="14.28515625" style="126" customWidth="1"/>
    <col min="1786" max="1786" width="11.85546875" style="126" customWidth="1"/>
    <col min="1787" max="1787" width="17.42578125" style="126" customWidth="1"/>
    <col min="1788" max="1788" width="20.28515625" style="126" bestFit="1" customWidth="1"/>
    <col min="1789" max="1789" width="19.85546875" style="126" customWidth="1"/>
    <col min="1790" max="1790" width="10.42578125" style="126" bestFit="1" customWidth="1"/>
    <col min="1791" max="1791" width="13.140625" style="126" bestFit="1" customWidth="1"/>
    <col min="1792" max="1792" width="2.28515625" style="126" customWidth="1"/>
    <col min="1793" max="1793" width="22.7109375" style="126" customWidth="1"/>
    <col min="1794" max="1794" width="2.28515625" style="126" customWidth="1"/>
    <col min="1795" max="1795" width="25.85546875" style="126" bestFit="1" customWidth="1"/>
    <col min="1796" max="1796" width="2.28515625" style="126" customWidth="1"/>
    <col min="1797" max="1797" width="13.85546875" style="126" customWidth="1"/>
    <col min="1798" max="1798" width="2.28515625" style="126" customWidth="1"/>
    <col min="1799" max="1799" width="16.42578125" style="126" bestFit="1" customWidth="1"/>
    <col min="1800" max="1800" width="2.28515625" style="126" customWidth="1"/>
    <col min="1801" max="1801" width="19" style="126" bestFit="1" customWidth="1"/>
    <col min="1802" max="1802" width="22.85546875" style="126" customWidth="1"/>
    <col min="1803" max="1803" width="6.140625" style="126" customWidth="1"/>
    <col min="1804" max="2033" width="12.5703125" style="126"/>
    <col min="2034" max="2034" width="8.28515625" style="126" bestFit="1" customWidth="1"/>
    <col min="2035" max="2035" width="2.28515625" style="126" customWidth="1"/>
    <col min="2036" max="2036" width="41.42578125" style="126" customWidth="1"/>
    <col min="2037" max="2037" width="9.28515625" style="126" customWidth="1"/>
    <col min="2038" max="2038" width="20" style="126" customWidth="1"/>
    <col min="2039" max="2039" width="2.28515625" style="126" customWidth="1"/>
    <col min="2040" max="2040" width="23.5703125" style="126" customWidth="1"/>
    <col min="2041" max="2041" width="14.28515625" style="126" customWidth="1"/>
    <col min="2042" max="2042" width="11.85546875" style="126" customWidth="1"/>
    <col min="2043" max="2043" width="17.42578125" style="126" customWidth="1"/>
    <col min="2044" max="2044" width="20.28515625" style="126" bestFit="1" customWidth="1"/>
    <col min="2045" max="2045" width="19.85546875" style="126" customWidth="1"/>
    <col min="2046" max="2046" width="10.42578125" style="126" bestFit="1" customWidth="1"/>
    <col min="2047" max="2047" width="13.140625" style="126" bestFit="1" customWidth="1"/>
    <col min="2048" max="2048" width="2.28515625" style="126" customWidth="1"/>
    <col min="2049" max="2049" width="22.7109375" style="126" customWidth="1"/>
    <col min="2050" max="2050" width="2.28515625" style="126" customWidth="1"/>
    <col min="2051" max="2051" width="25.85546875" style="126" bestFit="1" customWidth="1"/>
    <col min="2052" max="2052" width="2.28515625" style="126" customWidth="1"/>
    <col min="2053" max="2053" width="13.85546875" style="126" customWidth="1"/>
    <col min="2054" max="2054" width="2.28515625" style="126" customWidth="1"/>
    <col min="2055" max="2055" width="16.42578125" style="126" bestFit="1" customWidth="1"/>
    <col min="2056" max="2056" width="2.28515625" style="126" customWidth="1"/>
    <col min="2057" max="2057" width="19" style="126" bestFit="1" customWidth="1"/>
    <col min="2058" max="2058" width="22.85546875" style="126" customWidth="1"/>
    <col min="2059" max="2059" width="6.140625" style="126" customWidth="1"/>
    <col min="2060" max="2289" width="12.5703125" style="126"/>
    <col min="2290" max="2290" width="8.28515625" style="126" bestFit="1" customWidth="1"/>
    <col min="2291" max="2291" width="2.28515625" style="126" customWidth="1"/>
    <col min="2292" max="2292" width="41.42578125" style="126" customWidth="1"/>
    <col min="2293" max="2293" width="9.28515625" style="126" customWidth="1"/>
    <col min="2294" max="2294" width="20" style="126" customWidth="1"/>
    <col min="2295" max="2295" width="2.28515625" style="126" customWidth="1"/>
    <col min="2296" max="2296" width="23.5703125" style="126" customWidth="1"/>
    <col min="2297" max="2297" width="14.28515625" style="126" customWidth="1"/>
    <col min="2298" max="2298" width="11.85546875" style="126" customWidth="1"/>
    <col min="2299" max="2299" width="17.42578125" style="126" customWidth="1"/>
    <col min="2300" max="2300" width="20.28515625" style="126" bestFit="1" customWidth="1"/>
    <col min="2301" max="2301" width="19.85546875" style="126" customWidth="1"/>
    <col min="2302" max="2302" width="10.42578125" style="126" bestFit="1" customWidth="1"/>
    <col min="2303" max="2303" width="13.140625" style="126" bestFit="1" customWidth="1"/>
    <col min="2304" max="2304" width="2.28515625" style="126" customWidth="1"/>
    <col min="2305" max="2305" width="22.7109375" style="126" customWidth="1"/>
    <col min="2306" max="2306" width="2.28515625" style="126" customWidth="1"/>
    <col min="2307" max="2307" width="25.85546875" style="126" bestFit="1" customWidth="1"/>
    <col min="2308" max="2308" width="2.28515625" style="126" customWidth="1"/>
    <col min="2309" max="2309" width="13.85546875" style="126" customWidth="1"/>
    <col min="2310" max="2310" width="2.28515625" style="126" customWidth="1"/>
    <col min="2311" max="2311" width="16.42578125" style="126" bestFit="1" customWidth="1"/>
    <col min="2312" max="2312" width="2.28515625" style="126" customWidth="1"/>
    <col min="2313" max="2313" width="19" style="126" bestFit="1" customWidth="1"/>
    <col min="2314" max="2314" width="22.85546875" style="126" customWidth="1"/>
    <col min="2315" max="2315" width="6.140625" style="126" customWidth="1"/>
    <col min="2316" max="2545" width="12.5703125" style="126"/>
    <col min="2546" max="2546" width="8.28515625" style="126" bestFit="1" customWidth="1"/>
    <col min="2547" max="2547" width="2.28515625" style="126" customWidth="1"/>
    <col min="2548" max="2548" width="41.42578125" style="126" customWidth="1"/>
    <col min="2549" max="2549" width="9.28515625" style="126" customWidth="1"/>
    <col min="2550" max="2550" width="20" style="126" customWidth="1"/>
    <col min="2551" max="2551" width="2.28515625" style="126" customWidth="1"/>
    <col min="2552" max="2552" width="23.5703125" style="126" customWidth="1"/>
    <col min="2553" max="2553" width="14.28515625" style="126" customWidth="1"/>
    <col min="2554" max="2554" width="11.85546875" style="126" customWidth="1"/>
    <col min="2555" max="2555" width="17.42578125" style="126" customWidth="1"/>
    <col min="2556" max="2556" width="20.28515625" style="126" bestFit="1" customWidth="1"/>
    <col min="2557" max="2557" width="19.85546875" style="126" customWidth="1"/>
    <col min="2558" max="2558" width="10.42578125" style="126" bestFit="1" customWidth="1"/>
    <col min="2559" max="2559" width="13.140625" style="126" bestFit="1" customWidth="1"/>
    <col min="2560" max="2560" width="2.28515625" style="126" customWidth="1"/>
    <col min="2561" max="2561" width="22.7109375" style="126" customWidth="1"/>
    <col min="2562" max="2562" width="2.28515625" style="126" customWidth="1"/>
    <col min="2563" max="2563" width="25.85546875" style="126" bestFit="1" customWidth="1"/>
    <col min="2564" max="2564" width="2.28515625" style="126" customWidth="1"/>
    <col min="2565" max="2565" width="13.85546875" style="126" customWidth="1"/>
    <col min="2566" max="2566" width="2.28515625" style="126" customWidth="1"/>
    <col min="2567" max="2567" width="16.42578125" style="126" bestFit="1" customWidth="1"/>
    <col min="2568" max="2568" width="2.28515625" style="126" customWidth="1"/>
    <col min="2569" max="2569" width="19" style="126" bestFit="1" customWidth="1"/>
    <col min="2570" max="2570" width="22.85546875" style="126" customWidth="1"/>
    <col min="2571" max="2571" width="6.140625" style="126" customWidth="1"/>
    <col min="2572" max="2801" width="12.5703125" style="126"/>
    <col min="2802" max="2802" width="8.28515625" style="126" bestFit="1" customWidth="1"/>
    <col min="2803" max="2803" width="2.28515625" style="126" customWidth="1"/>
    <col min="2804" max="2804" width="41.42578125" style="126" customWidth="1"/>
    <col min="2805" max="2805" width="9.28515625" style="126" customWidth="1"/>
    <col min="2806" max="2806" width="20" style="126" customWidth="1"/>
    <col min="2807" max="2807" width="2.28515625" style="126" customWidth="1"/>
    <col min="2808" max="2808" width="23.5703125" style="126" customWidth="1"/>
    <col min="2809" max="2809" width="14.28515625" style="126" customWidth="1"/>
    <col min="2810" max="2810" width="11.85546875" style="126" customWidth="1"/>
    <col min="2811" max="2811" width="17.42578125" style="126" customWidth="1"/>
    <col min="2812" max="2812" width="20.28515625" style="126" bestFit="1" customWidth="1"/>
    <col min="2813" max="2813" width="19.85546875" style="126" customWidth="1"/>
    <col min="2814" max="2814" width="10.42578125" style="126" bestFit="1" customWidth="1"/>
    <col min="2815" max="2815" width="13.140625" style="126" bestFit="1" customWidth="1"/>
    <col min="2816" max="2816" width="2.28515625" style="126" customWidth="1"/>
    <col min="2817" max="2817" width="22.7109375" style="126" customWidth="1"/>
    <col min="2818" max="2818" width="2.28515625" style="126" customWidth="1"/>
    <col min="2819" max="2819" width="25.85546875" style="126" bestFit="1" customWidth="1"/>
    <col min="2820" max="2820" width="2.28515625" style="126" customWidth="1"/>
    <col min="2821" max="2821" width="13.85546875" style="126" customWidth="1"/>
    <col min="2822" max="2822" width="2.28515625" style="126" customWidth="1"/>
    <col min="2823" max="2823" width="16.42578125" style="126" bestFit="1" customWidth="1"/>
    <col min="2824" max="2824" width="2.28515625" style="126" customWidth="1"/>
    <col min="2825" max="2825" width="19" style="126" bestFit="1" customWidth="1"/>
    <col min="2826" max="2826" width="22.85546875" style="126" customWidth="1"/>
    <col min="2827" max="2827" width="6.140625" style="126" customWidth="1"/>
    <col min="2828" max="3057" width="12.5703125" style="126"/>
    <col min="3058" max="3058" width="8.28515625" style="126" bestFit="1" customWidth="1"/>
    <col min="3059" max="3059" width="2.28515625" style="126" customWidth="1"/>
    <col min="3060" max="3060" width="41.42578125" style="126" customWidth="1"/>
    <col min="3061" max="3061" width="9.28515625" style="126" customWidth="1"/>
    <col min="3062" max="3062" width="20" style="126" customWidth="1"/>
    <col min="3063" max="3063" width="2.28515625" style="126" customWidth="1"/>
    <col min="3064" max="3064" width="23.5703125" style="126" customWidth="1"/>
    <col min="3065" max="3065" width="14.28515625" style="126" customWidth="1"/>
    <col min="3066" max="3066" width="11.85546875" style="126" customWidth="1"/>
    <col min="3067" max="3067" width="17.42578125" style="126" customWidth="1"/>
    <col min="3068" max="3068" width="20.28515625" style="126" bestFit="1" customWidth="1"/>
    <col min="3069" max="3069" width="19.85546875" style="126" customWidth="1"/>
    <col min="3070" max="3070" width="10.42578125" style="126" bestFit="1" customWidth="1"/>
    <col min="3071" max="3071" width="13.140625" style="126" bestFit="1" customWidth="1"/>
    <col min="3072" max="3072" width="2.28515625" style="126" customWidth="1"/>
    <col min="3073" max="3073" width="22.7109375" style="126" customWidth="1"/>
    <col min="3074" max="3074" width="2.28515625" style="126" customWidth="1"/>
    <col min="3075" max="3075" width="25.85546875" style="126" bestFit="1" customWidth="1"/>
    <col min="3076" max="3076" width="2.28515625" style="126" customWidth="1"/>
    <col min="3077" max="3077" width="13.85546875" style="126" customWidth="1"/>
    <col min="3078" max="3078" width="2.28515625" style="126" customWidth="1"/>
    <col min="3079" max="3079" width="16.42578125" style="126" bestFit="1" customWidth="1"/>
    <col min="3080" max="3080" width="2.28515625" style="126" customWidth="1"/>
    <col min="3081" max="3081" width="19" style="126" bestFit="1" customWidth="1"/>
    <col min="3082" max="3082" width="22.85546875" style="126" customWidth="1"/>
    <col min="3083" max="3083" width="6.140625" style="126" customWidth="1"/>
    <col min="3084" max="3313" width="12.5703125" style="126"/>
    <col min="3314" max="3314" width="8.28515625" style="126" bestFit="1" customWidth="1"/>
    <col min="3315" max="3315" width="2.28515625" style="126" customWidth="1"/>
    <col min="3316" max="3316" width="41.42578125" style="126" customWidth="1"/>
    <col min="3317" max="3317" width="9.28515625" style="126" customWidth="1"/>
    <col min="3318" max="3318" width="20" style="126" customWidth="1"/>
    <col min="3319" max="3319" width="2.28515625" style="126" customWidth="1"/>
    <col min="3320" max="3320" width="23.5703125" style="126" customWidth="1"/>
    <col min="3321" max="3321" width="14.28515625" style="126" customWidth="1"/>
    <col min="3322" max="3322" width="11.85546875" style="126" customWidth="1"/>
    <col min="3323" max="3323" width="17.42578125" style="126" customWidth="1"/>
    <col min="3324" max="3324" width="20.28515625" style="126" bestFit="1" customWidth="1"/>
    <col min="3325" max="3325" width="19.85546875" style="126" customWidth="1"/>
    <col min="3326" max="3326" width="10.42578125" style="126" bestFit="1" customWidth="1"/>
    <col min="3327" max="3327" width="13.140625" style="126" bestFit="1" customWidth="1"/>
    <col min="3328" max="3328" width="2.28515625" style="126" customWidth="1"/>
    <col min="3329" max="3329" width="22.7109375" style="126" customWidth="1"/>
    <col min="3330" max="3330" width="2.28515625" style="126" customWidth="1"/>
    <col min="3331" max="3331" width="25.85546875" style="126" bestFit="1" customWidth="1"/>
    <col min="3332" max="3332" width="2.28515625" style="126" customWidth="1"/>
    <col min="3333" max="3333" width="13.85546875" style="126" customWidth="1"/>
    <col min="3334" max="3334" width="2.28515625" style="126" customWidth="1"/>
    <col min="3335" max="3335" width="16.42578125" style="126" bestFit="1" customWidth="1"/>
    <col min="3336" max="3336" width="2.28515625" style="126" customWidth="1"/>
    <col min="3337" max="3337" width="19" style="126" bestFit="1" customWidth="1"/>
    <col min="3338" max="3338" width="22.85546875" style="126" customWidth="1"/>
    <col min="3339" max="3339" width="6.140625" style="126" customWidth="1"/>
    <col min="3340" max="3569" width="12.5703125" style="126"/>
    <col min="3570" max="3570" width="8.28515625" style="126" bestFit="1" customWidth="1"/>
    <col min="3571" max="3571" width="2.28515625" style="126" customWidth="1"/>
    <col min="3572" max="3572" width="41.42578125" style="126" customWidth="1"/>
    <col min="3573" max="3573" width="9.28515625" style="126" customWidth="1"/>
    <col min="3574" max="3574" width="20" style="126" customWidth="1"/>
    <col min="3575" max="3575" width="2.28515625" style="126" customWidth="1"/>
    <col min="3576" max="3576" width="23.5703125" style="126" customWidth="1"/>
    <col min="3577" max="3577" width="14.28515625" style="126" customWidth="1"/>
    <col min="3578" max="3578" width="11.85546875" style="126" customWidth="1"/>
    <col min="3579" max="3579" width="17.42578125" style="126" customWidth="1"/>
    <col min="3580" max="3580" width="20.28515625" style="126" bestFit="1" customWidth="1"/>
    <col min="3581" max="3581" width="19.85546875" style="126" customWidth="1"/>
    <col min="3582" max="3582" width="10.42578125" style="126" bestFit="1" customWidth="1"/>
    <col min="3583" max="3583" width="13.140625" style="126" bestFit="1" customWidth="1"/>
    <col min="3584" max="3584" width="2.28515625" style="126" customWidth="1"/>
    <col min="3585" max="3585" width="22.7109375" style="126" customWidth="1"/>
    <col min="3586" max="3586" width="2.28515625" style="126" customWidth="1"/>
    <col min="3587" max="3587" width="25.85546875" style="126" bestFit="1" customWidth="1"/>
    <col min="3588" max="3588" width="2.28515625" style="126" customWidth="1"/>
    <col min="3589" max="3589" width="13.85546875" style="126" customWidth="1"/>
    <col min="3590" max="3590" width="2.28515625" style="126" customWidth="1"/>
    <col min="3591" max="3591" width="16.42578125" style="126" bestFit="1" customWidth="1"/>
    <col min="3592" max="3592" width="2.28515625" style="126" customWidth="1"/>
    <col min="3593" max="3593" width="19" style="126" bestFit="1" customWidth="1"/>
    <col min="3594" max="3594" width="22.85546875" style="126" customWidth="1"/>
    <col min="3595" max="3595" width="6.140625" style="126" customWidth="1"/>
    <col min="3596" max="3825" width="12.5703125" style="126"/>
    <col min="3826" max="3826" width="8.28515625" style="126" bestFit="1" customWidth="1"/>
    <col min="3827" max="3827" width="2.28515625" style="126" customWidth="1"/>
    <col min="3828" max="3828" width="41.42578125" style="126" customWidth="1"/>
    <col min="3829" max="3829" width="9.28515625" style="126" customWidth="1"/>
    <col min="3830" max="3830" width="20" style="126" customWidth="1"/>
    <col min="3831" max="3831" width="2.28515625" style="126" customWidth="1"/>
    <col min="3832" max="3832" width="23.5703125" style="126" customWidth="1"/>
    <col min="3833" max="3833" width="14.28515625" style="126" customWidth="1"/>
    <col min="3834" max="3834" width="11.85546875" style="126" customWidth="1"/>
    <col min="3835" max="3835" width="17.42578125" style="126" customWidth="1"/>
    <col min="3836" max="3836" width="20.28515625" style="126" bestFit="1" customWidth="1"/>
    <col min="3837" max="3837" width="19.85546875" style="126" customWidth="1"/>
    <col min="3838" max="3838" width="10.42578125" style="126" bestFit="1" customWidth="1"/>
    <col min="3839" max="3839" width="13.140625" style="126" bestFit="1" customWidth="1"/>
    <col min="3840" max="3840" width="2.28515625" style="126" customWidth="1"/>
    <col min="3841" max="3841" width="22.7109375" style="126" customWidth="1"/>
    <col min="3842" max="3842" width="2.28515625" style="126" customWidth="1"/>
    <col min="3843" max="3843" width="25.85546875" style="126" bestFit="1" customWidth="1"/>
    <col min="3844" max="3844" width="2.28515625" style="126" customWidth="1"/>
    <col min="3845" max="3845" width="13.85546875" style="126" customWidth="1"/>
    <col min="3846" max="3846" width="2.28515625" style="126" customWidth="1"/>
    <col min="3847" max="3847" width="16.42578125" style="126" bestFit="1" customWidth="1"/>
    <col min="3848" max="3848" width="2.28515625" style="126" customWidth="1"/>
    <col min="3849" max="3849" width="19" style="126" bestFit="1" customWidth="1"/>
    <col min="3850" max="3850" width="22.85546875" style="126" customWidth="1"/>
    <col min="3851" max="3851" width="6.140625" style="126" customWidth="1"/>
    <col min="3852" max="4081" width="12.5703125" style="126"/>
    <col min="4082" max="4082" width="8.28515625" style="126" bestFit="1" customWidth="1"/>
    <col min="4083" max="4083" width="2.28515625" style="126" customWidth="1"/>
    <col min="4084" max="4084" width="41.42578125" style="126" customWidth="1"/>
    <col min="4085" max="4085" width="9.28515625" style="126" customWidth="1"/>
    <col min="4086" max="4086" width="20" style="126" customWidth="1"/>
    <col min="4087" max="4087" width="2.28515625" style="126" customWidth="1"/>
    <col min="4088" max="4088" width="23.5703125" style="126" customWidth="1"/>
    <col min="4089" max="4089" width="14.28515625" style="126" customWidth="1"/>
    <col min="4090" max="4090" width="11.85546875" style="126" customWidth="1"/>
    <col min="4091" max="4091" width="17.42578125" style="126" customWidth="1"/>
    <col min="4092" max="4092" width="20.28515625" style="126" bestFit="1" customWidth="1"/>
    <col min="4093" max="4093" width="19.85546875" style="126" customWidth="1"/>
    <col min="4094" max="4094" width="10.42578125" style="126" bestFit="1" customWidth="1"/>
    <col min="4095" max="4095" width="13.140625" style="126" bestFit="1" customWidth="1"/>
    <col min="4096" max="4096" width="2.28515625" style="126" customWidth="1"/>
    <col min="4097" max="4097" width="22.7109375" style="126" customWidth="1"/>
    <col min="4098" max="4098" width="2.28515625" style="126" customWidth="1"/>
    <col min="4099" max="4099" width="25.85546875" style="126" bestFit="1" customWidth="1"/>
    <col min="4100" max="4100" width="2.28515625" style="126" customWidth="1"/>
    <col min="4101" max="4101" width="13.85546875" style="126" customWidth="1"/>
    <col min="4102" max="4102" width="2.28515625" style="126" customWidth="1"/>
    <col min="4103" max="4103" width="16.42578125" style="126" bestFit="1" customWidth="1"/>
    <col min="4104" max="4104" width="2.28515625" style="126" customWidth="1"/>
    <col min="4105" max="4105" width="19" style="126" bestFit="1" customWidth="1"/>
    <col min="4106" max="4106" width="22.85546875" style="126" customWidth="1"/>
    <col min="4107" max="4107" width="6.140625" style="126" customWidth="1"/>
    <col min="4108" max="4337" width="12.5703125" style="126"/>
    <col min="4338" max="4338" width="8.28515625" style="126" bestFit="1" customWidth="1"/>
    <col min="4339" max="4339" width="2.28515625" style="126" customWidth="1"/>
    <col min="4340" max="4340" width="41.42578125" style="126" customWidth="1"/>
    <col min="4341" max="4341" width="9.28515625" style="126" customWidth="1"/>
    <col min="4342" max="4342" width="20" style="126" customWidth="1"/>
    <col min="4343" max="4343" width="2.28515625" style="126" customWidth="1"/>
    <col min="4344" max="4344" width="23.5703125" style="126" customWidth="1"/>
    <col min="4345" max="4345" width="14.28515625" style="126" customWidth="1"/>
    <col min="4346" max="4346" width="11.85546875" style="126" customWidth="1"/>
    <col min="4347" max="4347" width="17.42578125" style="126" customWidth="1"/>
    <col min="4348" max="4348" width="20.28515625" style="126" bestFit="1" customWidth="1"/>
    <col min="4349" max="4349" width="19.85546875" style="126" customWidth="1"/>
    <col min="4350" max="4350" width="10.42578125" style="126" bestFit="1" customWidth="1"/>
    <col min="4351" max="4351" width="13.140625" style="126" bestFit="1" customWidth="1"/>
    <col min="4352" max="4352" width="2.28515625" style="126" customWidth="1"/>
    <col min="4353" max="4353" width="22.7109375" style="126" customWidth="1"/>
    <col min="4354" max="4354" width="2.28515625" style="126" customWidth="1"/>
    <col min="4355" max="4355" width="25.85546875" style="126" bestFit="1" customWidth="1"/>
    <col min="4356" max="4356" width="2.28515625" style="126" customWidth="1"/>
    <col min="4357" max="4357" width="13.85546875" style="126" customWidth="1"/>
    <col min="4358" max="4358" width="2.28515625" style="126" customWidth="1"/>
    <col min="4359" max="4359" width="16.42578125" style="126" bestFit="1" customWidth="1"/>
    <col min="4360" max="4360" width="2.28515625" style="126" customWidth="1"/>
    <col min="4361" max="4361" width="19" style="126" bestFit="1" customWidth="1"/>
    <col min="4362" max="4362" width="22.85546875" style="126" customWidth="1"/>
    <col min="4363" max="4363" width="6.140625" style="126" customWidth="1"/>
    <col min="4364" max="4593" width="12.5703125" style="126"/>
    <col min="4594" max="4594" width="8.28515625" style="126" bestFit="1" customWidth="1"/>
    <col min="4595" max="4595" width="2.28515625" style="126" customWidth="1"/>
    <col min="4596" max="4596" width="41.42578125" style="126" customWidth="1"/>
    <col min="4597" max="4597" width="9.28515625" style="126" customWidth="1"/>
    <col min="4598" max="4598" width="20" style="126" customWidth="1"/>
    <col min="4599" max="4599" width="2.28515625" style="126" customWidth="1"/>
    <col min="4600" max="4600" width="23.5703125" style="126" customWidth="1"/>
    <col min="4601" max="4601" width="14.28515625" style="126" customWidth="1"/>
    <col min="4602" max="4602" width="11.85546875" style="126" customWidth="1"/>
    <col min="4603" max="4603" width="17.42578125" style="126" customWidth="1"/>
    <col min="4604" max="4604" width="20.28515625" style="126" bestFit="1" customWidth="1"/>
    <col min="4605" max="4605" width="19.85546875" style="126" customWidth="1"/>
    <col min="4606" max="4606" width="10.42578125" style="126" bestFit="1" customWidth="1"/>
    <col min="4607" max="4607" width="13.140625" style="126" bestFit="1" customWidth="1"/>
    <col min="4608" max="4608" width="2.28515625" style="126" customWidth="1"/>
    <col min="4609" max="4609" width="22.7109375" style="126" customWidth="1"/>
    <col min="4610" max="4610" width="2.28515625" style="126" customWidth="1"/>
    <col min="4611" max="4611" width="25.85546875" style="126" bestFit="1" customWidth="1"/>
    <col min="4612" max="4612" width="2.28515625" style="126" customWidth="1"/>
    <col min="4613" max="4613" width="13.85546875" style="126" customWidth="1"/>
    <col min="4614" max="4614" width="2.28515625" style="126" customWidth="1"/>
    <col min="4615" max="4615" width="16.42578125" style="126" bestFit="1" customWidth="1"/>
    <col min="4616" max="4616" width="2.28515625" style="126" customWidth="1"/>
    <col min="4617" max="4617" width="19" style="126" bestFit="1" customWidth="1"/>
    <col min="4618" max="4618" width="22.85546875" style="126" customWidth="1"/>
    <col min="4619" max="4619" width="6.140625" style="126" customWidth="1"/>
    <col min="4620" max="4849" width="12.5703125" style="126"/>
    <col min="4850" max="4850" width="8.28515625" style="126" bestFit="1" customWidth="1"/>
    <col min="4851" max="4851" width="2.28515625" style="126" customWidth="1"/>
    <col min="4852" max="4852" width="41.42578125" style="126" customWidth="1"/>
    <col min="4853" max="4853" width="9.28515625" style="126" customWidth="1"/>
    <col min="4854" max="4854" width="20" style="126" customWidth="1"/>
    <col min="4855" max="4855" width="2.28515625" style="126" customWidth="1"/>
    <col min="4856" max="4856" width="23.5703125" style="126" customWidth="1"/>
    <col min="4857" max="4857" width="14.28515625" style="126" customWidth="1"/>
    <col min="4858" max="4858" width="11.85546875" style="126" customWidth="1"/>
    <col min="4859" max="4859" width="17.42578125" style="126" customWidth="1"/>
    <col min="4860" max="4860" width="20.28515625" style="126" bestFit="1" customWidth="1"/>
    <col min="4861" max="4861" width="19.85546875" style="126" customWidth="1"/>
    <col min="4862" max="4862" width="10.42578125" style="126" bestFit="1" customWidth="1"/>
    <col min="4863" max="4863" width="13.140625" style="126" bestFit="1" customWidth="1"/>
    <col min="4864" max="4864" width="2.28515625" style="126" customWidth="1"/>
    <col min="4865" max="4865" width="22.7109375" style="126" customWidth="1"/>
    <col min="4866" max="4866" width="2.28515625" style="126" customWidth="1"/>
    <col min="4867" max="4867" width="25.85546875" style="126" bestFit="1" customWidth="1"/>
    <col min="4868" max="4868" width="2.28515625" style="126" customWidth="1"/>
    <col min="4869" max="4869" width="13.85546875" style="126" customWidth="1"/>
    <col min="4870" max="4870" width="2.28515625" style="126" customWidth="1"/>
    <col min="4871" max="4871" width="16.42578125" style="126" bestFit="1" customWidth="1"/>
    <col min="4872" max="4872" width="2.28515625" style="126" customWidth="1"/>
    <col min="4873" max="4873" width="19" style="126" bestFit="1" customWidth="1"/>
    <col min="4874" max="4874" width="22.85546875" style="126" customWidth="1"/>
    <col min="4875" max="4875" width="6.140625" style="126" customWidth="1"/>
    <col min="4876" max="5105" width="12.5703125" style="126"/>
    <col min="5106" max="5106" width="8.28515625" style="126" bestFit="1" customWidth="1"/>
    <col min="5107" max="5107" width="2.28515625" style="126" customWidth="1"/>
    <col min="5108" max="5108" width="41.42578125" style="126" customWidth="1"/>
    <col min="5109" max="5109" width="9.28515625" style="126" customWidth="1"/>
    <col min="5110" max="5110" width="20" style="126" customWidth="1"/>
    <col min="5111" max="5111" width="2.28515625" style="126" customWidth="1"/>
    <col min="5112" max="5112" width="23.5703125" style="126" customWidth="1"/>
    <col min="5113" max="5113" width="14.28515625" style="126" customWidth="1"/>
    <col min="5114" max="5114" width="11.85546875" style="126" customWidth="1"/>
    <col min="5115" max="5115" width="17.42578125" style="126" customWidth="1"/>
    <col min="5116" max="5116" width="20.28515625" style="126" bestFit="1" customWidth="1"/>
    <col min="5117" max="5117" width="19.85546875" style="126" customWidth="1"/>
    <col min="5118" max="5118" width="10.42578125" style="126" bestFit="1" customWidth="1"/>
    <col min="5119" max="5119" width="13.140625" style="126" bestFit="1" customWidth="1"/>
    <col min="5120" max="5120" width="2.28515625" style="126" customWidth="1"/>
    <col min="5121" max="5121" width="22.7109375" style="126" customWidth="1"/>
    <col min="5122" max="5122" width="2.28515625" style="126" customWidth="1"/>
    <col min="5123" max="5123" width="25.85546875" style="126" bestFit="1" customWidth="1"/>
    <col min="5124" max="5124" width="2.28515625" style="126" customWidth="1"/>
    <col min="5125" max="5125" width="13.85546875" style="126" customWidth="1"/>
    <col min="5126" max="5126" width="2.28515625" style="126" customWidth="1"/>
    <col min="5127" max="5127" width="16.42578125" style="126" bestFit="1" customWidth="1"/>
    <col min="5128" max="5128" width="2.28515625" style="126" customWidth="1"/>
    <col min="5129" max="5129" width="19" style="126" bestFit="1" customWidth="1"/>
    <col min="5130" max="5130" width="22.85546875" style="126" customWidth="1"/>
    <col min="5131" max="5131" width="6.140625" style="126" customWidth="1"/>
    <col min="5132" max="5361" width="12.5703125" style="126"/>
    <col min="5362" max="5362" width="8.28515625" style="126" bestFit="1" customWidth="1"/>
    <col min="5363" max="5363" width="2.28515625" style="126" customWidth="1"/>
    <col min="5364" max="5364" width="41.42578125" style="126" customWidth="1"/>
    <col min="5365" max="5365" width="9.28515625" style="126" customWidth="1"/>
    <col min="5366" max="5366" width="20" style="126" customWidth="1"/>
    <col min="5367" max="5367" width="2.28515625" style="126" customWidth="1"/>
    <col min="5368" max="5368" width="23.5703125" style="126" customWidth="1"/>
    <col min="5369" max="5369" width="14.28515625" style="126" customWidth="1"/>
    <col min="5370" max="5370" width="11.85546875" style="126" customWidth="1"/>
    <col min="5371" max="5371" width="17.42578125" style="126" customWidth="1"/>
    <col min="5372" max="5372" width="20.28515625" style="126" bestFit="1" customWidth="1"/>
    <col min="5373" max="5373" width="19.85546875" style="126" customWidth="1"/>
    <col min="5374" max="5374" width="10.42578125" style="126" bestFit="1" customWidth="1"/>
    <col min="5375" max="5375" width="13.140625" style="126" bestFit="1" customWidth="1"/>
    <col min="5376" max="5376" width="2.28515625" style="126" customWidth="1"/>
    <col min="5377" max="5377" width="22.7109375" style="126" customWidth="1"/>
    <col min="5378" max="5378" width="2.28515625" style="126" customWidth="1"/>
    <col min="5379" max="5379" width="25.85546875" style="126" bestFit="1" customWidth="1"/>
    <col min="5380" max="5380" width="2.28515625" style="126" customWidth="1"/>
    <col min="5381" max="5381" width="13.85546875" style="126" customWidth="1"/>
    <col min="5382" max="5382" width="2.28515625" style="126" customWidth="1"/>
    <col min="5383" max="5383" width="16.42578125" style="126" bestFit="1" customWidth="1"/>
    <col min="5384" max="5384" width="2.28515625" style="126" customWidth="1"/>
    <col min="5385" max="5385" width="19" style="126" bestFit="1" customWidth="1"/>
    <col min="5386" max="5386" width="22.85546875" style="126" customWidth="1"/>
    <col min="5387" max="5387" width="6.140625" style="126" customWidth="1"/>
    <col min="5388" max="5617" width="12.5703125" style="126"/>
    <col min="5618" max="5618" width="8.28515625" style="126" bestFit="1" customWidth="1"/>
    <col min="5619" max="5619" width="2.28515625" style="126" customWidth="1"/>
    <col min="5620" max="5620" width="41.42578125" style="126" customWidth="1"/>
    <col min="5621" max="5621" width="9.28515625" style="126" customWidth="1"/>
    <col min="5622" max="5622" width="20" style="126" customWidth="1"/>
    <col min="5623" max="5623" width="2.28515625" style="126" customWidth="1"/>
    <col min="5624" max="5624" width="23.5703125" style="126" customWidth="1"/>
    <col min="5625" max="5625" width="14.28515625" style="126" customWidth="1"/>
    <col min="5626" max="5626" width="11.85546875" style="126" customWidth="1"/>
    <col min="5627" max="5627" width="17.42578125" style="126" customWidth="1"/>
    <col min="5628" max="5628" width="20.28515625" style="126" bestFit="1" customWidth="1"/>
    <col min="5629" max="5629" width="19.85546875" style="126" customWidth="1"/>
    <col min="5630" max="5630" width="10.42578125" style="126" bestFit="1" customWidth="1"/>
    <col min="5631" max="5631" width="13.140625" style="126" bestFit="1" customWidth="1"/>
    <col min="5632" max="5632" width="2.28515625" style="126" customWidth="1"/>
    <col min="5633" max="5633" width="22.7109375" style="126" customWidth="1"/>
    <col min="5634" max="5634" width="2.28515625" style="126" customWidth="1"/>
    <col min="5635" max="5635" width="25.85546875" style="126" bestFit="1" customWidth="1"/>
    <col min="5636" max="5636" width="2.28515625" style="126" customWidth="1"/>
    <col min="5637" max="5637" width="13.85546875" style="126" customWidth="1"/>
    <col min="5638" max="5638" width="2.28515625" style="126" customWidth="1"/>
    <col min="5639" max="5639" width="16.42578125" style="126" bestFit="1" customWidth="1"/>
    <col min="5640" max="5640" width="2.28515625" style="126" customWidth="1"/>
    <col min="5641" max="5641" width="19" style="126" bestFit="1" customWidth="1"/>
    <col min="5642" max="5642" width="22.85546875" style="126" customWidth="1"/>
    <col min="5643" max="5643" width="6.140625" style="126" customWidth="1"/>
    <col min="5644" max="5873" width="12.5703125" style="126"/>
    <col min="5874" max="5874" width="8.28515625" style="126" bestFit="1" customWidth="1"/>
    <col min="5875" max="5875" width="2.28515625" style="126" customWidth="1"/>
    <col min="5876" max="5876" width="41.42578125" style="126" customWidth="1"/>
    <col min="5877" max="5877" width="9.28515625" style="126" customWidth="1"/>
    <col min="5878" max="5878" width="20" style="126" customWidth="1"/>
    <col min="5879" max="5879" width="2.28515625" style="126" customWidth="1"/>
    <col min="5880" max="5880" width="23.5703125" style="126" customWidth="1"/>
    <col min="5881" max="5881" width="14.28515625" style="126" customWidth="1"/>
    <col min="5882" max="5882" width="11.85546875" style="126" customWidth="1"/>
    <col min="5883" max="5883" width="17.42578125" style="126" customWidth="1"/>
    <col min="5884" max="5884" width="20.28515625" style="126" bestFit="1" customWidth="1"/>
    <col min="5885" max="5885" width="19.85546875" style="126" customWidth="1"/>
    <col min="5886" max="5886" width="10.42578125" style="126" bestFit="1" customWidth="1"/>
    <col min="5887" max="5887" width="13.140625" style="126" bestFit="1" customWidth="1"/>
    <col min="5888" max="5888" width="2.28515625" style="126" customWidth="1"/>
    <col min="5889" max="5889" width="22.7109375" style="126" customWidth="1"/>
    <col min="5890" max="5890" width="2.28515625" style="126" customWidth="1"/>
    <col min="5891" max="5891" width="25.85546875" style="126" bestFit="1" customWidth="1"/>
    <col min="5892" max="5892" width="2.28515625" style="126" customWidth="1"/>
    <col min="5893" max="5893" width="13.85546875" style="126" customWidth="1"/>
    <col min="5894" max="5894" width="2.28515625" style="126" customWidth="1"/>
    <col min="5895" max="5895" width="16.42578125" style="126" bestFit="1" customWidth="1"/>
    <col min="5896" max="5896" width="2.28515625" style="126" customWidth="1"/>
    <col min="5897" max="5897" width="19" style="126" bestFit="1" customWidth="1"/>
    <col min="5898" max="5898" width="22.85546875" style="126" customWidth="1"/>
    <col min="5899" max="5899" width="6.140625" style="126" customWidth="1"/>
    <col min="5900" max="6129" width="12.5703125" style="126"/>
    <col min="6130" max="6130" width="8.28515625" style="126" bestFit="1" customWidth="1"/>
    <col min="6131" max="6131" width="2.28515625" style="126" customWidth="1"/>
    <col min="6132" max="6132" width="41.42578125" style="126" customWidth="1"/>
    <col min="6133" max="6133" width="9.28515625" style="126" customWidth="1"/>
    <col min="6134" max="6134" width="20" style="126" customWidth="1"/>
    <col min="6135" max="6135" width="2.28515625" style="126" customWidth="1"/>
    <col min="6136" max="6136" width="23.5703125" style="126" customWidth="1"/>
    <col min="6137" max="6137" width="14.28515625" style="126" customWidth="1"/>
    <col min="6138" max="6138" width="11.85546875" style="126" customWidth="1"/>
    <col min="6139" max="6139" width="17.42578125" style="126" customWidth="1"/>
    <col min="6140" max="6140" width="20.28515625" style="126" bestFit="1" customWidth="1"/>
    <col min="6141" max="6141" width="19.85546875" style="126" customWidth="1"/>
    <col min="6142" max="6142" width="10.42578125" style="126" bestFit="1" customWidth="1"/>
    <col min="6143" max="6143" width="13.140625" style="126" bestFit="1" customWidth="1"/>
    <col min="6144" max="6144" width="2.28515625" style="126" customWidth="1"/>
    <col min="6145" max="6145" width="22.7109375" style="126" customWidth="1"/>
    <col min="6146" max="6146" width="2.28515625" style="126" customWidth="1"/>
    <col min="6147" max="6147" width="25.85546875" style="126" bestFit="1" customWidth="1"/>
    <col min="6148" max="6148" width="2.28515625" style="126" customWidth="1"/>
    <col min="6149" max="6149" width="13.85546875" style="126" customWidth="1"/>
    <col min="6150" max="6150" width="2.28515625" style="126" customWidth="1"/>
    <col min="6151" max="6151" width="16.42578125" style="126" bestFit="1" customWidth="1"/>
    <col min="6152" max="6152" width="2.28515625" style="126" customWidth="1"/>
    <col min="6153" max="6153" width="19" style="126" bestFit="1" customWidth="1"/>
    <col min="6154" max="6154" width="22.85546875" style="126" customWidth="1"/>
    <col min="6155" max="6155" width="6.140625" style="126" customWidth="1"/>
    <col min="6156" max="6385" width="12.5703125" style="126"/>
    <col min="6386" max="6386" width="8.28515625" style="126" bestFit="1" customWidth="1"/>
    <col min="6387" max="6387" width="2.28515625" style="126" customWidth="1"/>
    <col min="6388" max="6388" width="41.42578125" style="126" customWidth="1"/>
    <col min="6389" max="6389" width="9.28515625" style="126" customWidth="1"/>
    <col min="6390" max="6390" width="20" style="126" customWidth="1"/>
    <col min="6391" max="6391" width="2.28515625" style="126" customWidth="1"/>
    <col min="6392" max="6392" width="23.5703125" style="126" customWidth="1"/>
    <col min="6393" max="6393" width="14.28515625" style="126" customWidth="1"/>
    <col min="6394" max="6394" width="11.85546875" style="126" customWidth="1"/>
    <col min="6395" max="6395" width="17.42578125" style="126" customWidth="1"/>
    <col min="6396" max="6396" width="20.28515625" style="126" bestFit="1" customWidth="1"/>
    <col min="6397" max="6397" width="19.85546875" style="126" customWidth="1"/>
    <col min="6398" max="6398" width="10.42578125" style="126" bestFit="1" customWidth="1"/>
    <col min="6399" max="6399" width="13.140625" style="126" bestFit="1" customWidth="1"/>
    <col min="6400" max="6400" width="2.28515625" style="126" customWidth="1"/>
    <col min="6401" max="6401" width="22.7109375" style="126" customWidth="1"/>
    <col min="6402" max="6402" width="2.28515625" style="126" customWidth="1"/>
    <col min="6403" max="6403" width="25.85546875" style="126" bestFit="1" customWidth="1"/>
    <col min="6404" max="6404" width="2.28515625" style="126" customWidth="1"/>
    <col min="6405" max="6405" width="13.85546875" style="126" customWidth="1"/>
    <col min="6406" max="6406" width="2.28515625" style="126" customWidth="1"/>
    <col min="6407" max="6407" width="16.42578125" style="126" bestFit="1" customWidth="1"/>
    <col min="6408" max="6408" width="2.28515625" style="126" customWidth="1"/>
    <col min="6409" max="6409" width="19" style="126" bestFit="1" customWidth="1"/>
    <col min="6410" max="6410" width="22.85546875" style="126" customWidth="1"/>
    <col min="6411" max="6411" width="6.140625" style="126" customWidth="1"/>
    <col min="6412" max="6641" width="12.5703125" style="126"/>
    <col min="6642" max="6642" width="8.28515625" style="126" bestFit="1" customWidth="1"/>
    <col min="6643" max="6643" width="2.28515625" style="126" customWidth="1"/>
    <col min="6644" max="6644" width="41.42578125" style="126" customWidth="1"/>
    <col min="6645" max="6645" width="9.28515625" style="126" customWidth="1"/>
    <col min="6646" max="6646" width="20" style="126" customWidth="1"/>
    <col min="6647" max="6647" width="2.28515625" style="126" customWidth="1"/>
    <col min="6648" max="6648" width="23.5703125" style="126" customWidth="1"/>
    <col min="6649" max="6649" width="14.28515625" style="126" customWidth="1"/>
    <col min="6650" max="6650" width="11.85546875" style="126" customWidth="1"/>
    <col min="6651" max="6651" width="17.42578125" style="126" customWidth="1"/>
    <col min="6652" max="6652" width="20.28515625" style="126" bestFit="1" customWidth="1"/>
    <col min="6653" max="6653" width="19.85546875" style="126" customWidth="1"/>
    <col min="6654" max="6654" width="10.42578125" style="126" bestFit="1" customWidth="1"/>
    <col min="6655" max="6655" width="13.140625" style="126" bestFit="1" customWidth="1"/>
    <col min="6656" max="6656" width="2.28515625" style="126" customWidth="1"/>
    <col min="6657" max="6657" width="22.7109375" style="126" customWidth="1"/>
    <col min="6658" max="6658" width="2.28515625" style="126" customWidth="1"/>
    <col min="6659" max="6659" width="25.85546875" style="126" bestFit="1" customWidth="1"/>
    <col min="6660" max="6660" width="2.28515625" style="126" customWidth="1"/>
    <col min="6661" max="6661" width="13.85546875" style="126" customWidth="1"/>
    <col min="6662" max="6662" width="2.28515625" style="126" customWidth="1"/>
    <col min="6663" max="6663" width="16.42578125" style="126" bestFit="1" customWidth="1"/>
    <col min="6664" max="6664" width="2.28515625" style="126" customWidth="1"/>
    <col min="6665" max="6665" width="19" style="126" bestFit="1" customWidth="1"/>
    <col min="6666" max="6666" width="22.85546875" style="126" customWidth="1"/>
    <col min="6667" max="6667" width="6.140625" style="126" customWidth="1"/>
    <col min="6668" max="6897" width="12.5703125" style="126"/>
    <col min="6898" max="6898" width="8.28515625" style="126" bestFit="1" customWidth="1"/>
    <col min="6899" max="6899" width="2.28515625" style="126" customWidth="1"/>
    <col min="6900" max="6900" width="41.42578125" style="126" customWidth="1"/>
    <col min="6901" max="6901" width="9.28515625" style="126" customWidth="1"/>
    <col min="6902" max="6902" width="20" style="126" customWidth="1"/>
    <col min="6903" max="6903" width="2.28515625" style="126" customWidth="1"/>
    <col min="6904" max="6904" width="23.5703125" style="126" customWidth="1"/>
    <col min="6905" max="6905" width="14.28515625" style="126" customWidth="1"/>
    <col min="6906" max="6906" width="11.85546875" style="126" customWidth="1"/>
    <col min="6907" max="6907" width="17.42578125" style="126" customWidth="1"/>
    <col min="6908" max="6908" width="20.28515625" style="126" bestFit="1" customWidth="1"/>
    <col min="6909" max="6909" width="19.85546875" style="126" customWidth="1"/>
    <col min="6910" max="6910" width="10.42578125" style="126" bestFit="1" customWidth="1"/>
    <col min="6911" max="6911" width="13.140625" style="126" bestFit="1" customWidth="1"/>
    <col min="6912" max="6912" width="2.28515625" style="126" customWidth="1"/>
    <col min="6913" max="6913" width="22.7109375" style="126" customWidth="1"/>
    <col min="6914" max="6914" width="2.28515625" style="126" customWidth="1"/>
    <col min="6915" max="6915" width="25.85546875" style="126" bestFit="1" customWidth="1"/>
    <col min="6916" max="6916" width="2.28515625" style="126" customWidth="1"/>
    <col min="6917" max="6917" width="13.85546875" style="126" customWidth="1"/>
    <col min="6918" max="6918" width="2.28515625" style="126" customWidth="1"/>
    <col min="6919" max="6919" width="16.42578125" style="126" bestFit="1" customWidth="1"/>
    <col min="6920" max="6920" width="2.28515625" style="126" customWidth="1"/>
    <col min="6921" max="6921" width="19" style="126" bestFit="1" customWidth="1"/>
    <col min="6922" max="6922" width="22.85546875" style="126" customWidth="1"/>
    <col min="6923" max="6923" width="6.140625" style="126" customWidth="1"/>
    <col min="6924" max="7153" width="12.5703125" style="126"/>
    <col min="7154" max="7154" width="8.28515625" style="126" bestFit="1" customWidth="1"/>
    <col min="7155" max="7155" width="2.28515625" style="126" customWidth="1"/>
    <col min="7156" max="7156" width="41.42578125" style="126" customWidth="1"/>
    <col min="7157" max="7157" width="9.28515625" style="126" customWidth="1"/>
    <col min="7158" max="7158" width="20" style="126" customWidth="1"/>
    <col min="7159" max="7159" width="2.28515625" style="126" customWidth="1"/>
    <col min="7160" max="7160" width="23.5703125" style="126" customWidth="1"/>
    <col min="7161" max="7161" width="14.28515625" style="126" customWidth="1"/>
    <col min="7162" max="7162" width="11.85546875" style="126" customWidth="1"/>
    <col min="7163" max="7163" width="17.42578125" style="126" customWidth="1"/>
    <col min="7164" max="7164" width="20.28515625" style="126" bestFit="1" customWidth="1"/>
    <col min="7165" max="7165" width="19.85546875" style="126" customWidth="1"/>
    <col min="7166" max="7166" width="10.42578125" style="126" bestFit="1" customWidth="1"/>
    <col min="7167" max="7167" width="13.140625" style="126" bestFit="1" customWidth="1"/>
    <col min="7168" max="7168" width="2.28515625" style="126" customWidth="1"/>
    <col min="7169" max="7169" width="22.7109375" style="126" customWidth="1"/>
    <col min="7170" max="7170" width="2.28515625" style="126" customWidth="1"/>
    <col min="7171" max="7171" width="25.85546875" style="126" bestFit="1" customWidth="1"/>
    <col min="7172" max="7172" width="2.28515625" style="126" customWidth="1"/>
    <col min="7173" max="7173" width="13.85546875" style="126" customWidth="1"/>
    <col min="7174" max="7174" width="2.28515625" style="126" customWidth="1"/>
    <col min="7175" max="7175" width="16.42578125" style="126" bestFit="1" customWidth="1"/>
    <col min="7176" max="7176" width="2.28515625" style="126" customWidth="1"/>
    <col min="7177" max="7177" width="19" style="126" bestFit="1" customWidth="1"/>
    <col min="7178" max="7178" width="22.85546875" style="126" customWidth="1"/>
    <col min="7179" max="7179" width="6.140625" style="126" customWidth="1"/>
    <col min="7180" max="7409" width="12.5703125" style="126"/>
    <col min="7410" max="7410" width="8.28515625" style="126" bestFit="1" customWidth="1"/>
    <col min="7411" max="7411" width="2.28515625" style="126" customWidth="1"/>
    <col min="7412" max="7412" width="41.42578125" style="126" customWidth="1"/>
    <col min="7413" max="7413" width="9.28515625" style="126" customWidth="1"/>
    <col min="7414" max="7414" width="20" style="126" customWidth="1"/>
    <col min="7415" max="7415" width="2.28515625" style="126" customWidth="1"/>
    <col min="7416" max="7416" width="23.5703125" style="126" customWidth="1"/>
    <col min="7417" max="7417" width="14.28515625" style="126" customWidth="1"/>
    <col min="7418" max="7418" width="11.85546875" style="126" customWidth="1"/>
    <col min="7419" max="7419" width="17.42578125" style="126" customWidth="1"/>
    <col min="7420" max="7420" width="20.28515625" style="126" bestFit="1" customWidth="1"/>
    <col min="7421" max="7421" width="19.85546875" style="126" customWidth="1"/>
    <col min="7422" max="7422" width="10.42578125" style="126" bestFit="1" customWidth="1"/>
    <col min="7423" max="7423" width="13.140625" style="126" bestFit="1" customWidth="1"/>
    <col min="7424" max="7424" width="2.28515625" style="126" customWidth="1"/>
    <col min="7425" max="7425" width="22.7109375" style="126" customWidth="1"/>
    <col min="7426" max="7426" width="2.28515625" style="126" customWidth="1"/>
    <col min="7427" max="7427" width="25.85546875" style="126" bestFit="1" customWidth="1"/>
    <col min="7428" max="7428" width="2.28515625" style="126" customWidth="1"/>
    <col min="7429" max="7429" width="13.85546875" style="126" customWidth="1"/>
    <col min="7430" max="7430" width="2.28515625" style="126" customWidth="1"/>
    <col min="7431" max="7431" width="16.42578125" style="126" bestFit="1" customWidth="1"/>
    <col min="7432" max="7432" width="2.28515625" style="126" customWidth="1"/>
    <col min="7433" max="7433" width="19" style="126" bestFit="1" customWidth="1"/>
    <col min="7434" max="7434" width="22.85546875" style="126" customWidth="1"/>
    <col min="7435" max="7435" width="6.140625" style="126" customWidth="1"/>
    <col min="7436" max="7665" width="12.5703125" style="126"/>
    <col min="7666" max="7666" width="8.28515625" style="126" bestFit="1" customWidth="1"/>
    <col min="7667" max="7667" width="2.28515625" style="126" customWidth="1"/>
    <col min="7668" max="7668" width="41.42578125" style="126" customWidth="1"/>
    <col min="7669" max="7669" width="9.28515625" style="126" customWidth="1"/>
    <col min="7670" max="7670" width="20" style="126" customWidth="1"/>
    <col min="7671" max="7671" width="2.28515625" style="126" customWidth="1"/>
    <col min="7672" max="7672" width="23.5703125" style="126" customWidth="1"/>
    <col min="7673" max="7673" width="14.28515625" style="126" customWidth="1"/>
    <col min="7674" max="7674" width="11.85546875" style="126" customWidth="1"/>
    <col min="7675" max="7675" width="17.42578125" style="126" customWidth="1"/>
    <col min="7676" max="7676" width="20.28515625" style="126" bestFit="1" customWidth="1"/>
    <col min="7677" max="7677" width="19.85546875" style="126" customWidth="1"/>
    <col min="7678" max="7678" width="10.42578125" style="126" bestFit="1" customWidth="1"/>
    <col min="7679" max="7679" width="13.140625" style="126" bestFit="1" customWidth="1"/>
    <col min="7680" max="7680" width="2.28515625" style="126" customWidth="1"/>
    <col min="7681" max="7681" width="22.7109375" style="126" customWidth="1"/>
    <col min="7682" max="7682" width="2.28515625" style="126" customWidth="1"/>
    <col min="7683" max="7683" width="25.85546875" style="126" bestFit="1" customWidth="1"/>
    <col min="7684" max="7684" width="2.28515625" style="126" customWidth="1"/>
    <col min="7685" max="7685" width="13.85546875" style="126" customWidth="1"/>
    <col min="7686" max="7686" width="2.28515625" style="126" customWidth="1"/>
    <col min="7687" max="7687" width="16.42578125" style="126" bestFit="1" customWidth="1"/>
    <col min="7688" max="7688" width="2.28515625" style="126" customWidth="1"/>
    <col min="7689" max="7689" width="19" style="126" bestFit="1" customWidth="1"/>
    <col min="7690" max="7690" width="22.85546875" style="126" customWidth="1"/>
    <col min="7691" max="7691" width="6.140625" style="126" customWidth="1"/>
    <col min="7692" max="7921" width="12.5703125" style="126"/>
    <col min="7922" max="7922" width="8.28515625" style="126" bestFit="1" customWidth="1"/>
    <col min="7923" max="7923" width="2.28515625" style="126" customWidth="1"/>
    <col min="7924" max="7924" width="41.42578125" style="126" customWidth="1"/>
    <col min="7925" max="7925" width="9.28515625" style="126" customWidth="1"/>
    <col min="7926" max="7926" width="20" style="126" customWidth="1"/>
    <col min="7927" max="7927" width="2.28515625" style="126" customWidth="1"/>
    <col min="7928" max="7928" width="23.5703125" style="126" customWidth="1"/>
    <col min="7929" max="7929" width="14.28515625" style="126" customWidth="1"/>
    <col min="7930" max="7930" width="11.85546875" style="126" customWidth="1"/>
    <col min="7931" max="7931" width="17.42578125" style="126" customWidth="1"/>
    <col min="7932" max="7932" width="20.28515625" style="126" bestFit="1" customWidth="1"/>
    <col min="7933" max="7933" width="19.85546875" style="126" customWidth="1"/>
    <col min="7934" max="7934" width="10.42578125" style="126" bestFit="1" customWidth="1"/>
    <col min="7935" max="7935" width="13.140625" style="126" bestFit="1" customWidth="1"/>
    <col min="7936" max="7936" width="2.28515625" style="126" customWidth="1"/>
    <col min="7937" max="7937" width="22.7109375" style="126" customWidth="1"/>
    <col min="7938" max="7938" width="2.28515625" style="126" customWidth="1"/>
    <col min="7939" max="7939" width="25.85546875" style="126" bestFit="1" customWidth="1"/>
    <col min="7940" max="7940" width="2.28515625" style="126" customWidth="1"/>
    <col min="7941" max="7941" width="13.85546875" style="126" customWidth="1"/>
    <col min="7942" max="7942" width="2.28515625" style="126" customWidth="1"/>
    <col min="7943" max="7943" width="16.42578125" style="126" bestFit="1" customWidth="1"/>
    <col min="7944" max="7944" width="2.28515625" style="126" customWidth="1"/>
    <col min="7945" max="7945" width="19" style="126" bestFit="1" customWidth="1"/>
    <col min="7946" max="7946" width="22.85546875" style="126" customWidth="1"/>
    <col min="7947" max="7947" width="6.140625" style="126" customWidth="1"/>
    <col min="7948" max="8177" width="12.5703125" style="126"/>
    <col min="8178" max="8178" width="8.28515625" style="126" bestFit="1" customWidth="1"/>
    <col min="8179" max="8179" width="2.28515625" style="126" customWidth="1"/>
    <col min="8180" max="8180" width="41.42578125" style="126" customWidth="1"/>
    <col min="8181" max="8181" width="9.28515625" style="126" customWidth="1"/>
    <col min="8182" max="8182" width="20" style="126" customWidth="1"/>
    <col min="8183" max="8183" width="2.28515625" style="126" customWidth="1"/>
    <col min="8184" max="8184" width="23.5703125" style="126" customWidth="1"/>
    <col min="8185" max="8185" width="14.28515625" style="126" customWidth="1"/>
    <col min="8186" max="8186" width="11.85546875" style="126" customWidth="1"/>
    <col min="8187" max="8187" width="17.42578125" style="126" customWidth="1"/>
    <col min="8188" max="8188" width="20.28515625" style="126" bestFit="1" customWidth="1"/>
    <col min="8189" max="8189" width="19.85546875" style="126" customWidth="1"/>
    <col min="8190" max="8190" width="10.42578125" style="126" bestFit="1" customWidth="1"/>
    <col min="8191" max="8191" width="13.140625" style="126" bestFit="1" customWidth="1"/>
    <col min="8192" max="8192" width="2.28515625" style="126" customWidth="1"/>
    <col min="8193" max="8193" width="22.7109375" style="126" customWidth="1"/>
    <col min="8194" max="8194" width="2.28515625" style="126" customWidth="1"/>
    <col min="8195" max="8195" width="25.85546875" style="126" bestFit="1" customWidth="1"/>
    <col min="8196" max="8196" width="2.28515625" style="126" customWidth="1"/>
    <col min="8197" max="8197" width="13.85546875" style="126" customWidth="1"/>
    <col min="8198" max="8198" width="2.28515625" style="126" customWidth="1"/>
    <col min="8199" max="8199" width="16.42578125" style="126" bestFit="1" customWidth="1"/>
    <col min="8200" max="8200" width="2.28515625" style="126" customWidth="1"/>
    <col min="8201" max="8201" width="19" style="126" bestFit="1" customWidth="1"/>
    <col min="8202" max="8202" width="22.85546875" style="126" customWidth="1"/>
    <col min="8203" max="8203" width="6.140625" style="126" customWidth="1"/>
    <col min="8204" max="8433" width="12.5703125" style="126"/>
    <col min="8434" max="8434" width="8.28515625" style="126" bestFit="1" customWidth="1"/>
    <col min="8435" max="8435" width="2.28515625" style="126" customWidth="1"/>
    <col min="8436" max="8436" width="41.42578125" style="126" customWidth="1"/>
    <col min="8437" max="8437" width="9.28515625" style="126" customWidth="1"/>
    <col min="8438" max="8438" width="20" style="126" customWidth="1"/>
    <col min="8439" max="8439" width="2.28515625" style="126" customWidth="1"/>
    <col min="8440" max="8440" width="23.5703125" style="126" customWidth="1"/>
    <col min="8441" max="8441" width="14.28515625" style="126" customWidth="1"/>
    <col min="8442" max="8442" width="11.85546875" style="126" customWidth="1"/>
    <col min="8443" max="8443" width="17.42578125" style="126" customWidth="1"/>
    <col min="8444" max="8444" width="20.28515625" style="126" bestFit="1" customWidth="1"/>
    <col min="8445" max="8445" width="19.85546875" style="126" customWidth="1"/>
    <col min="8446" max="8446" width="10.42578125" style="126" bestFit="1" customWidth="1"/>
    <col min="8447" max="8447" width="13.140625" style="126" bestFit="1" customWidth="1"/>
    <col min="8448" max="8448" width="2.28515625" style="126" customWidth="1"/>
    <col min="8449" max="8449" width="22.7109375" style="126" customWidth="1"/>
    <col min="8450" max="8450" width="2.28515625" style="126" customWidth="1"/>
    <col min="8451" max="8451" width="25.85546875" style="126" bestFit="1" customWidth="1"/>
    <col min="8452" max="8452" width="2.28515625" style="126" customWidth="1"/>
    <col min="8453" max="8453" width="13.85546875" style="126" customWidth="1"/>
    <col min="8454" max="8454" width="2.28515625" style="126" customWidth="1"/>
    <col min="8455" max="8455" width="16.42578125" style="126" bestFit="1" customWidth="1"/>
    <col min="8456" max="8456" width="2.28515625" style="126" customWidth="1"/>
    <col min="8457" max="8457" width="19" style="126" bestFit="1" customWidth="1"/>
    <col min="8458" max="8458" width="22.85546875" style="126" customWidth="1"/>
    <col min="8459" max="8459" width="6.140625" style="126" customWidth="1"/>
    <col min="8460" max="8689" width="12.5703125" style="126"/>
    <col min="8690" max="8690" width="8.28515625" style="126" bestFit="1" customWidth="1"/>
    <col min="8691" max="8691" width="2.28515625" style="126" customWidth="1"/>
    <col min="8692" max="8692" width="41.42578125" style="126" customWidth="1"/>
    <col min="8693" max="8693" width="9.28515625" style="126" customWidth="1"/>
    <col min="8694" max="8694" width="20" style="126" customWidth="1"/>
    <col min="8695" max="8695" width="2.28515625" style="126" customWidth="1"/>
    <col min="8696" max="8696" width="23.5703125" style="126" customWidth="1"/>
    <col min="8697" max="8697" width="14.28515625" style="126" customWidth="1"/>
    <col min="8698" max="8698" width="11.85546875" style="126" customWidth="1"/>
    <col min="8699" max="8699" width="17.42578125" style="126" customWidth="1"/>
    <col min="8700" max="8700" width="20.28515625" style="126" bestFit="1" customWidth="1"/>
    <col min="8701" max="8701" width="19.85546875" style="126" customWidth="1"/>
    <col min="8702" max="8702" width="10.42578125" style="126" bestFit="1" customWidth="1"/>
    <col min="8703" max="8703" width="13.140625" style="126" bestFit="1" customWidth="1"/>
    <col min="8704" max="8704" width="2.28515625" style="126" customWidth="1"/>
    <col min="8705" max="8705" width="22.7109375" style="126" customWidth="1"/>
    <col min="8706" max="8706" width="2.28515625" style="126" customWidth="1"/>
    <col min="8707" max="8707" width="25.85546875" style="126" bestFit="1" customWidth="1"/>
    <col min="8708" max="8708" width="2.28515625" style="126" customWidth="1"/>
    <col min="8709" max="8709" width="13.85546875" style="126" customWidth="1"/>
    <col min="8710" max="8710" width="2.28515625" style="126" customWidth="1"/>
    <col min="8711" max="8711" width="16.42578125" style="126" bestFit="1" customWidth="1"/>
    <col min="8712" max="8712" width="2.28515625" style="126" customWidth="1"/>
    <col min="8713" max="8713" width="19" style="126" bestFit="1" customWidth="1"/>
    <col min="8714" max="8714" width="22.85546875" style="126" customWidth="1"/>
    <col min="8715" max="8715" width="6.140625" style="126" customWidth="1"/>
    <col min="8716" max="8945" width="12.5703125" style="126"/>
    <col min="8946" max="8946" width="8.28515625" style="126" bestFit="1" customWidth="1"/>
    <col min="8947" max="8947" width="2.28515625" style="126" customWidth="1"/>
    <col min="8948" max="8948" width="41.42578125" style="126" customWidth="1"/>
    <col min="8949" max="8949" width="9.28515625" style="126" customWidth="1"/>
    <col min="8950" max="8950" width="20" style="126" customWidth="1"/>
    <col min="8951" max="8951" width="2.28515625" style="126" customWidth="1"/>
    <col min="8952" max="8952" width="23.5703125" style="126" customWidth="1"/>
    <col min="8953" max="8953" width="14.28515625" style="126" customWidth="1"/>
    <col min="8954" max="8954" width="11.85546875" style="126" customWidth="1"/>
    <col min="8955" max="8955" width="17.42578125" style="126" customWidth="1"/>
    <col min="8956" max="8956" width="20.28515625" style="126" bestFit="1" customWidth="1"/>
    <col min="8957" max="8957" width="19.85546875" style="126" customWidth="1"/>
    <col min="8958" max="8958" width="10.42578125" style="126" bestFit="1" customWidth="1"/>
    <col min="8959" max="8959" width="13.140625" style="126" bestFit="1" customWidth="1"/>
    <col min="8960" max="8960" width="2.28515625" style="126" customWidth="1"/>
    <col min="8961" max="8961" width="22.7109375" style="126" customWidth="1"/>
    <col min="8962" max="8962" width="2.28515625" style="126" customWidth="1"/>
    <col min="8963" max="8963" width="25.85546875" style="126" bestFit="1" customWidth="1"/>
    <col min="8964" max="8964" width="2.28515625" style="126" customWidth="1"/>
    <col min="8965" max="8965" width="13.85546875" style="126" customWidth="1"/>
    <col min="8966" max="8966" width="2.28515625" style="126" customWidth="1"/>
    <col min="8967" max="8967" width="16.42578125" style="126" bestFit="1" customWidth="1"/>
    <col min="8968" max="8968" width="2.28515625" style="126" customWidth="1"/>
    <col min="8969" max="8969" width="19" style="126" bestFit="1" customWidth="1"/>
    <col min="8970" max="8970" width="22.85546875" style="126" customWidth="1"/>
    <col min="8971" max="8971" width="6.140625" style="126" customWidth="1"/>
    <col min="8972" max="9201" width="12.5703125" style="126"/>
    <col min="9202" max="9202" width="8.28515625" style="126" bestFit="1" customWidth="1"/>
    <col min="9203" max="9203" width="2.28515625" style="126" customWidth="1"/>
    <col min="9204" max="9204" width="41.42578125" style="126" customWidth="1"/>
    <col min="9205" max="9205" width="9.28515625" style="126" customWidth="1"/>
    <col min="9206" max="9206" width="20" style="126" customWidth="1"/>
    <col min="9207" max="9207" width="2.28515625" style="126" customWidth="1"/>
    <col min="9208" max="9208" width="23.5703125" style="126" customWidth="1"/>
    <col min="9209" max="9209" width="14.28515625" style="126" customWidth="1"/>
    <col min="9210" max="9210" width="11.85546875" style="126" customWidth="1"/>
    <col min="9211" max="9211" width="17.42578125" style="126" customWidth="1"/>
    <col min="9212" max="9212" width="20.28515625" style="126" bestFit="1" customWidth="1"/>
    <col min="9213" max="9213" width="19.85546875" style="126" customWidth="1"/>
    <col min="9214" max="9214" width="10.42578125" style="126" bestFit="1" customWidth="1"/>
    <col min="9215" max="9215" width="13.140625" style="126" bestFit="1" customWidth="1"/>
    <col min="9216" max="9216" width="2.28515625" style="126" customWidth="1"/>
    <col min="9217" max="9217" width="22.7109375" style="126" customWidth="1"/>
    <col min="9218" max="9218" width="2.28515625" style="126" customWidth="1"/>
    <col min="9219" max="9219" width="25.85546875" style="126" bestFit="1" customWidth="1"/>
    <col min="9220" max="9220" width="2.28515625" style="126" customWidth="1"/>
    <col min="9221" max="9221" width="13.85546875" style="126" customWidth="1"/>
    <col min="9222" max="9222" width="2.28515625" style="126" customWidth="1"/>
    <col min="9223" max="9223" width="16.42578125" style="126" bestFit="1" customWidth="1"/>
    <col min="9224" max="9224" width="2.28515625" style="126" customWidth="1"/>
    <col min="9225" max="9225" width="19" style="126" bestFit="1" customWidth="1"/>
    <col min="9226" max="9226" width="22.85546875" style="126" customWidth="1"/>
    <col min="9227" max="9227" width="6.140625" style="126" customWidth="1"/>
    <col min="9228" max="9457" width="12.5703125" style="126"/>
    <col min="9458" max="9458" width="8.28515625" style="126" bestFit="1" customWidth="1"/>
    <col min="9459" max="9459" width="2.28515625" style="126" customWidth="1"/>
    <col min="9460" max="9460" width="41.42578125" style="126" customWidth="1"/>
    <col min="9461" max="9461" width="9.28515625" style="126" customWidth="1"/>
    <col min="9462" max="9462" width="20" style="126" customWidth="1"/>
    <col min="9463" max="9463" width="2.28515625" style="126" customWidth="1"/>
    <col min="9464" max="9464" width="23.5703125" style="126" customWidth="1"/>
    <col min="9465" max="9465" width="14.28515625" style="126" customWidth="1"/>
    <col min="9466" max="9466" width="11.85546875" style="126" customWidth="1"/>
    <col min="9467" max="9467" width="17.42578125" style="126" customWidth="1"/>
    <col min="9468" max="9468" width="20.28515625" style="126" bestFit="1" customWidth="1"/>
    <col min="9469" max="9469" width="19.85546875" style="126" customWidth="1"/>
    <col min="9470" max="9470" width="10.42578125" style="126" bestFit="1" customWidth="1"/>
    <col min="9471" max="9471" width="13.140625" style="126" bestFit="1" customWidth="1"/>
    <col min="9472" max="9472" width="2.28515625" style="126" customWidth="1"/>
    <col min="9473" max="9473" width="22.7109375" style="126" customWidth="1"/>
    <col min="9474" max="9474" width="2.28515625" style="126" customWidth="1"/>
    <col min="9475" max="9475" width="25.85546875" style="126" bestFit="1" customWidth="1"/>
    <col min="9476" max="9476" width="2.28515625" style="126" customWidth="1"/>
    <col min="9477" max="9477" width="13.85546875" style="126" customWidth="1"/>
    <col min="9478" max="9478" width="2.28515625" style="126" customWidth="1"/>
    <col min="9479" max="9479" width="16.42578125" style="126" bestFit="1" customWidth="1"/>
    <col min="9480" max="9480" width="2.28515625" style="126" customWidth="1"/>
    <col min="9481" max="9481" width="19" style="126" bestFit="1" customWidth="1"/>
    <col min="9482" max="9482" width="22.85546875" style="126" customWidth="1"/>
    <col min="9483" max="9483" width="6.140625" style="126" customWidth="1"/>
    <col min="9484" max="9713" width="12.5703125" style="126"/>
    <col min="9714" max="9714" width="8.28515625" style="126" bestFit="1" customWidth="1"/>
    <col min="9715" max="9715" width="2.28515625" style="126" customWidth="1"/>
    <col min="9716" max="9716" width="41.42578125" style="126" customWidth="1"/>
    <col min="9717" max="9717" width="9.28515625" style="126" customWidth="1"/>
    <col min="9718" max="9718" width="20" style="126" customWidth="1"/>
    <col min="9719" max="9719" width="2.28515625" style="126" customWidth="1"/>
    <col min="9720" max="9720" width="23.5703125" style="126" customWidth="1"/>
    <col min="9721" max="9721" width="14.28515625" style="126" customWidth="1"/>
    <col min="9722" max="9722" width="11.85546875" style="126" customWidth="1"/>
    <col min="9723" max="9723" width="17.42578125" style="126" customWidth="1"/>
    <col min="9724" max="9724" width="20.28515625" style="126" bestFit="1" customWidth="1"/>
    <col min="9725" max="9725" width="19.85546875" style="126" customWidth="1"/>
    <col min="9726" max="9726" width="10.42578125" style="126" bestFit="1" customWidth="1"/>
    <col min="9727" max="9727" width="13.140625" style="126" bestFit="1" customWidth="1"/>
    <col min="9728" max="9728" width="2.28515625" style="126" customWidth="1"/>
    <col min="9729" max="9729" width="22.7109375" style="126" customWidth="1"/>
    <col min="9730" max="9730" width="2.28515625" style="126" customWidth="1"/>
    <col min="9731" max="9731" width="25.85546875" style="126" bestFit="1" customWidth="1"/>
    <col min="9732" max="9732" width="2.28515625" style="126" customWidth="1"/>
    <col min="9733" max="9733" width="13.85546875" style="126" customWidth="1"/>
    <col min="9734" max="9734" width="2.28515625" style="126" customWidth="1"/>
    <col min="9735" max="9735" width="16.42578125" style="126" bestFit="1" customWidth="1"/>
    <col min="9736" max="9736" width="2.28515625" style="126" customWidth="1"/>
    <col min="9737" max="9737" width="19" style="126" bestFit="1" customWidth="1"/>
    <col min="9738" max="9738" width="22.85546875" style="126" customWidth="1"/>
    <col min="9739" max="9739" width="6.140625" style="126" customWidth="1"/>
    <col min="9740" max="9969" width="12.5703125" style="126"/>
    <col min="9970" max="9970" width="8.28515625" style="126" bestFit="1" customWidth="1"/>
    <col min="9971" max="9971" width="2.28515625" style="126" customWidth="1"/>
    <col min="9972" max="9972" width="41.42578125" style="126" customWidth="1"/>
    <col min="9973" max="9973" width="9.28515625" style="126" customWidth="1"/>
    <col min="9974" max="9974" width="20" style="126" customWidth="1"/>
    <col min="9975" max="9975" width="2.28515625" style="126" customWidth="1"/>
    <col min="9976" max="9976" width="23.5703125" style="126" customWidth="1"/>
    <col min="9977" max="9977" width="14.28515625" style="126" customWidth="1"/>
    <col min="9978" max="9978" width="11.85546875" style="126" customWidth="1"/>
    <col min="9979" max="9979" width="17.42578125" style="126" customWidth="1"/>
    <col min="9980" max="9980" width="20.28515625" style="126" bestFit="1" customWidth="1"/>
    <col min="9981" max="9981" width="19.85546875" style="126" customWidth="1"/>
    <col min="9982" max="9982" width="10.42578125" style="126" bestFit="1" customWidth="1"/>
    <col min="9983" max="9983" width="13.140625" style="126" bestFit="1" customWidth="1"/>
    <col min="9984" max="9984" width="2.28515625" style="126" customWidth="1"/>
    <col min="9985" max="9985" width="22.7109375" style="126" customWidth="1"/>
    <col min="9986" max="9986" width="2.28515625" style="126" customWidth="1"/>
    <col min="9987" max="9987" width="25.85546875" style="126" bestFit="1" customWidth="1"/>
    <col min="9988" max="9988" width="2.28515625" style="126" customWidth="1"/>
    <col min="9989" max="9989" width="13.85546875" style="126" customWidth="1"/>
    <col min="9990" max="9990" width="2.28515625" style="126" customWidth="1"/>
    <col min="9991" max="9991" width="16.42578125" style="126" bestFit="1" customWidth="1"/>
    <col min="9992" max="9992" width="2.28515625" style="126" customWidth="1"/>
    <col min="9993" max="9993" width="19" style="126" bestFit="1" customWidth="1"/>
    <col min="9994" max="9994" width="22.85546875" style="126" customWidth="1"/>
    <col min="9995" max="9995" width="6.140625" style="126" customWidth="1"/>
    <col min="9996" max="10225" width="12.5703125" style="126"/>
    <col min="10226" max="10226" width="8.28515625" style="126" bestFit="1" customWidth="1"/>
    <col min="10227" max="10227" width="2.28515625" style="126" customWidth="1"/>
    <col min="10228" max="10228" width="41.42578125" style="126" customWidth="1"/>
    <col min="10229" max="10229" width="9.28515625" style="126" customWidth="1"/>
    <col min="10230" max="10230" width="20" style="126" customWidth="1"/>
    <col min="10231" max="10231" width="2.28515625" style="126" customWidth="1"/>
    <col min="10232" max="10232" width="23.5703125" style="126" customWidth="1"/>
    <col min="10233" max="10233" width="14.28515625" style="126" customWidth="1"/>
    <col min="10234" max="10234" width="11.85546875" style="126" customWidth="1"/>
    <col min="10235" max="10235" width="17.42578125" style="126" customWidth="1"/>
    <col min="10236" max="10236" width="20.28515625" style="126" bestFit="1" customWidth="1"/>
    <col min="10237" max="10237" width="19.85546875" style="126" customWidth="1"/>
    <col min="10238" max="10238" width="10.42578125" style="126" bestFit="1" customWidth="1"/>
    <col min="10239" max="10239" width="13.140625" style="126" bestFit="1" customWidth="1"/>
    <col min="10240" max="10240" width="2.28515625" style="126" customWidth="1"/>
    <col min="10241" max="10241" width="22.7109375" style="126" customWidth="1"/>
    <col min="10242" max="10242" width="2.28515625" style="126" customWidth="1"/>
    <col min="10243" max="10243" width="25.85546875" style="126" bestFit="1" customWidth="1"/>
    <col min="10244" max="10244" width="2.28515625" style="126" customWidth="1"/>
    <col min="10245" max="10245" width="13.85546875" style="126" customWidth="1"/>
    <col min="10246" max="10246" width="2.28515625" style="126" customWidth="1"/>
    <col min="10247" max="10247" width="16.42578125" style="126" bestFit="1" customWidth="1"/>
    <col min="10248" max="10248" width="2.28515625" style="126" customWidth="1"/>
    <col min="10249" max="10249" width="19" style="126" bestFit="1" customWidth="1"/>
    <col min="10250" max="10250" width="22.85546875" style="126" customWidth="1"/>
    <col min="10251" max="10251" width="6.140625" style="126" customWidth="1"/>
    <col min="10252" max="10481" width="12.5703125" style="126"/>
    <col min="10482" max="10482" width="8.28515625" style="126" bestFit="1" customWidth="1"/>
    <col min="10483" max="10483" width="2.28515625" style="126" customWidth="1"/>
    <col min="10484" max="10484" width="41.42578125" style="126" customWidth="1"/>
    <col min="10485" max="10485" width="9.28515625" style="126" customWidth="1"/>
    <col min="10486" max="10486" width="20" style="126" customWidth="1"/>
    <col min="10487" max="10487" width="2.28515625" style="126" customWidth="1"/>
    <col min="10488" max="10488" width="23.5703125" style="126" customWidth="1"/>
    <col min="10489" max="10489" width="14.28515625" style="126" customWidth="1"/>
    <col min="10490" max="10490" width="11.85546875" style="126" customWidth="1"/>
    <col min="10491" max="10491" width="17.42578125" style="126" customWidth="1"/>
    <col min="10492" max="10492" width="20.28515625" style="126" bestFit="1" customWidth="1"/>
    <col min="10493" max="10493" width="19.85546875" style="126" customWidth="1"/>
    <col min="10494" max="10494" width="10.42578125" style="126" bestFit="1" customWidth="1"/>
    <col min="10495" max="10495" width="13.140625" style="126" bestFit="1" customWidth="1"/>
    <col min="10496" max="10496" width="2.28515625" style="126" customWidth="1"/>
    <col min="10497" max="10497" width="22.7109375" style="126" customWidth="1"/>
    <col min="10498" max="10498" width="2.28515625" style="126" customWidth="1"/>
    <col min="10499" max="10499" width="25.85546875" style="126" bestFit="1" customWidth="1"/>
    <col min="10500" max="10500" width="2.28515625" style="126" customWidth="1"/>
    <col min="10501" max="10501" width="13.85546875" style="126" customWidth="1"/>
    <col min="10502" max="10502" width="2.28515625" style="126" customWidth="1"/>
    <col min="10503" max="10503" width="16.42578125" style="126" bestFit="1" customWidth="1"/>
    <col min="10504" max="10504" width="2.28515625" style="126" customWidth="1"/>
    <col min="10505" max="10505" width="19" style="126" bestFit="1" customWidth="1"/>
    <col min="10506" max="10506" width="22.85546875" style="126" customWidth="1"/>
    <col min="10507" max="10507" width="6.140625" style="126" customWidth="1"/>
    <col min="10508" max="10737" width="12.5703125" style="126"/>
    <col min="10738" max="10738" width="8.28515625" style="126" bestFit="1" customWidth="1"/>
    <col min="10739" max="10739" width="2.28515625" style="126" customWidth="1"/>
    <col min="10740" max="10740" width="41.42578125" style="126" customWidth="1"/>
    <col min="10741" max="10741" width="9.28515625" style="126" customWidth="1"/>
    <col min="10742" max="10742" width="20" style="126" customWidth="1"/>
    <col min="10743" max="10743" width="2.28515625" style="126" customWidth="1"/>
    <col min="10744" max="10744" width="23.5703125" style="126" customWidth="1"/>
    <col min="10745" max="10745" width="14.28515625" style="126" customWidth="1"/>
    <col min="10746" max="10746" width="11.85546875" style="126" customWidth="1"/>
    <col min="10747" max="10747" width="17.42578125" style="126" customWidth="1"/>
    <col min="10748" max="10748" width="20.28515625" style="126" bestFit="1" customWidth="1"/>
    <col min="10749" max="10749" width="19.85546875" style="126" customWidth="1"/>
    <col min="10750" max="10750" width="10.42578125" style="126" bestFit="1" customWidth="1"/>
    <col min="10751" max="10751" width="13.140625" style="126" bestFit="1" customWidth="1"/>
    <col min="10752" max="10752" width="2.28515625" style="126" customWidth="1"/>
    <col min="10753" max="10753" width="22.7109375" style="126" customWidth="1"/>
    <col min="10754" max="10754" width="2.28515625" style="126" customWidth="1"/>
    <col min="10755" max="10755" width="25.85546875" style="126" bestFit="1" customWidth="1"/>
    <col min="10756" max="10756" width="2.28515625" style="126" customWidth="1"/>
    <col min="10757" max="10757" width="13.85546875" style="126" customWidth="1"/>
    <col min="10758" max="10758" width="2.28515625" style="126" customWidth="1"/>
    <col min="10759" max="10759" width="16.42578125" style="126" bestFit="1" customWidth="1"/>
    <col min="10760" max="10760" width="2.28515625" style="126" customWidth="1"/>
    <col min="10761" max="10761" width="19" style="126" bestFit="1" customWidth="1"/>
    <col min="10762" max="10762" width="22.85546875" style="126" customWidth="1"/>
    <col min="10763" max="10763" width="6.140625" style="126" customWidth="1"/>
    <col min="10764" max="10993" width="12.5703125" style="126"/>
    <col min="10994" max="10994" width="8.28515625" style="126" bestFit="1" customWidth="1"/>
    <col min="10995" max="10995" width="2.28515625" style="126" customWidth="1"/>
    <col min="10996" max="10996" width="41.42578125" style="126" customWidth="1"/>
    <col min="10997" max="10997" width="9.28515625" style="126" customWidth="1"/>
    <col min="10998" max="10998" width="20" style="126" customWidth="1"/>
    <col min="10999" max="10999" width="2.28515625" style="126" customWidth="1"/>
    <col min="11000" max="11000" width="23.5703125" style="126" customWidth="1"/>
    <col min="11001" max="11001" width="14.28515625" style="126" customWidth="1"/>
    <col min="11002" max="11002" width="11.85546875" style="126" customWidth="1"/>
    <col min="11003" max="11003" width="17.42578125" style="126" customWidth="1"/>
    <col min="11004" max="11004" width="20.28515625" style="126" bestFit="1" customWidth="1"/>
    <col min="11005" max="11005" width="19.85546875" style="126" customWidth="1"/>
    <col min="11006" max="11006" width="10.42578125" style="126" bestFit="1" customWidth="1"/>
    <col min="11007" max="11007" width="13.140625" style="126" bestFit="1" customWidth="1"/>
    <col min="11008" max="11008" width="2.28515625" style="126" customWidth="1"/>
    <col min="11009" max="11009" width="22.7109375" style="126" customWidth="1"/>
    <col min="11010" max="11010" width="2.28515625" style="126" customWidth="1"/>
    <col min="11011" max="11011" width="25.85546875" style="126" bestFit="1" customWidth="1"/>
    <col min="11012" max="11012" width="2.28515625" style="126" customWidth="1"/>
    <col min="11013" max="11013" width="13.85546875" style="126" customWidth="1"/>
    <col min="11014" max="11014" width="2.28515625" style="126" customWidth="1"/>
    <col min="11015" max="11015" width="16.42578125" style="126" bestFit="1" customWidth="1"/>
    <col min="11016" max="11016" width="2.28515625" style="126" customWidth="1"/>
    <col min="11017" max="11017" width="19" style="126" bestFit="1" customWidth="1"/>
    <col min="11018" max="11018" width="22.85546875" style="126" customWidth="1"/>
    <col min="11019" max="11019" width="6.140625" style="126" customWidth="1"/>
    <col min="11020" max="11249" width="12.5703125" style="126"/>
    <col min="11250" max="11250" width="8.28515625" style="126" bestFit="1" customWidth="1"/>
    <col min="11251" max="11251" width="2.28515625" style="126" customWidth="1"/>
    <col min="11252" max="11252" width="41.42578125" style="126" customWidth="1"/>
    <col min="11253" max="11253" width="9.28515625" style="126" customWidth="1"/>
    <col min="11254" max="11254" width="20" style="126" customWidth="1"/>
    <col min="11255" max="11255" width="2.28515625" style="126" customWidth="1"/>
    <col min="11256" max="11256" width="23.5703125" style="126" customWidth="1"/>
    <col min="11257" max="11257" width="14.28515625" style="126" customWidth="1"/>
    <col min="11258" max="11258" width="11.85546875" style="126" customWidth="1"/>
    <col min="11259" max="11259" width="17.42578125" style="126" customWidth="1"/>
    <col min="11260" max="11260" width="20.28515625" style="126" bestFit="1" customWidth="1"/>
    <col min="11261" max="11261" width="19.85546875" style="126" customWidth="1"/>
    <col min="11262" max="11262" width="10.42578125" style="126" bestFit="1" customWidth="1"/>
    <col min="11263" max="11263" width="13.140625" style="126" bestFit="1" customWidth="1"/>
    <col min="11264" max="11264" width="2.28515625" style="126" customWidth="1"/>
    <col min="11265" max="11265" width="22.7109375" style="126" customWidth="1"/>
    <col min="11266" max="11266" width="2.28515625" style="126" customWidth="1"/>
    <col min="11267" max="11267" width="25.85546875" style="126" bestFit="1" customWidth="1"/>
    <col min="11268" max="11268" width="2.28515625" style="126" customWidth="1"/>
    <col min="11269" max="11269" width="13.85546875" style="126" customWidth="1"/>
    <col min="11270" max="11270" width="2.28515625" style="126" customWidth="1"/>
    <col min="11271" max="11271" width="16.42578125" style="126" bestFit="1" customWidth="1"/>
    <col min="11272" max="11272" width="2.28515625" style="126" customWidth="1"/>
    <col min="11273" max="11273" width="19" style="126" bestFit="1" customWidth="1"/>
    <col min="11274" max="11274" width="22.85546875" style="126" customWidth="1"/>
    <col min="11275" max="11275" width="6.140625" style="126" customWidth="1"/>
    <col min="11276" max="11505" width="12.5703125" style="126"/>
    <col min="11506" max="11506" width="8.28515625" style="126" bestFit="1" customWidth="1"/>
    <col min="11507" max="11507" width="2.28515625" style="126" customWidth="1"/>
    <col min="11508" max="11508" width="41.42578125" style="126" customWidth="1"/>
    <col min="11509" max="11509" width="9.28515625" style="126" customWidth="1"/>
    <col min="11510" max="11510" width="20" style="126" customWidth="1"/>
    <col min="11511" max="11511" width="2.28515625" style="126" customWidth="1"/>
    <col min="11512" max="11512" width="23.5703125" style="126" customWidth="1"/>
    <col min="11513" max="11513" width="14.28515625" style="126" customWidth="1"/>
    <col min="11514" max="11514" width="11.85546875" style="126" customWidth="1"/>
    <col min="11515" max="11515" width="17.42578125" style="126" customWidth="1"/>
    <col min="11516" max="11516" width="20.28515625" style="126" bestFit="1" customWidth="1"/>
    <col min="11517" max="11517" width="19.85546875" style="126" customWidth="1"/>
    <col min="11518" max="11518" width="10.42578125" style="126" bestFit="1" customWidth="1"/>
    <col min="11519" max="11519" width="13.140625" style="126" bestFit="1" customWidth="1"/>
    <col min="11520" max="11520" width="2.28515625" style="126" customWidth="1"/>
    <col min="11521" max="11521" width="22.7109375" style="126" customWidth="1"/>
    <col min="11522" max="11522" width="2.28515625" style="126" customWidth="1"/>
    <col min="11523" max="11523" width="25.85546875" style="126" bestFit="1" customWidth="1"/>
    <col min="11524" max="11524" width="2.28515625" style="126" customWidth="1"/>
    <col min="11525" max="11525" width="13.85546875" style="126" customWidth="1"/>
    <col min="11526" max="11526" width="2.28515625" style="126" customWidth="1"/>
    <col min="11527" max="11527" width="16.42578125" style="126" bestFit="1" customWidth="1"/>
    <col min="11528" max="11528" width="2.28515625" style="126" customWidth="1"/>
    <col min="11529" max="11529" width="19" style="126" bestFit="1" customWidth="1"/>
    <col min="11530" max="11530" width="22.85546875" style="126" customWidth="1"/>
    <col min="11531" max="11531" width="6.140625" style="126" customWidth="1"/>
    <col min="11532" max="11761" width="12.5703125" style="126"/>
    <col min="11762" max="11762" width="8.28515625" style="126" bestFit="1" customWidth="1"/>
    <col min="11763" max="11763" width="2.28515625" style="126" customWidth="1"/>
    <col min="11764" max="11764" width="41.42578125" style="126" customWidth="1"/>
    <col min="11765" max="11765" width="9.28515625" style="126" customWidth="1"/>
    <col min="11766" max="11766" width="20" style="126" customWidth="1"/>
    <col min="11767" max="11767" width="2.28515625" style="126" customWidth="1"/>
    <col min="11768" max="11768" width="23.5703125" style="126" customWidth="1"/>
    <col min="11769" max="11769" width="14.28515625" style="126" customWidth="1"/>
    <col min="11770" max="11770" width="11.85546875" style="126" customWidth="1"/>
    <col min="11771" max="11771" width="17.42578125" style="126" customWidth="1"/>
    <col min="11772" max="11772" width="20.28515625" style="126" bestFit="1" customWidth="1"/>
    <col min="11773" max="11773" width="19.85546875" style="126" customWidth="1"/>
    <col min="11774" max="11774" width="10.42578125" style="126" bestFit="1" customWidth="1"/>
    <col min="11775" max="11775" width="13.140625" style="126" bestFit="1" customWidth="1"/>
    <col min="11776" max="11776" width="2.28515625" style="126" customWidth="1"/>
    <col min="11777" max="11777" width="22.7109375" style="126" customWidth="1"/>
    <col min="11778" max="11778" width="2.28515625" style="126" customWidth="1"/>
    <col min="11779" max="11779" width="25.85546875" style="126" bestFit="1" customWidth="1"/>
    <col min="11780" max="11780" width="2.28515625" style="126" customWidth="1"/>
    <col min="11781" max="11781" width="13.85546875" style="126" customWidth="1"/>
    <col min="11782" max="11782" width="2.28515625" style="126" customWidth="1"/>
    <col min="11783" max="11783" width="16.42578125" style="126" bestFit="1" customWidth="1"/>
    <col min="11784" max="11784" width="2.28515625" style="126" customWidth="1"/>
    <col min="11785" max="11785" width="19" style="126" bestFit="1" customWidth="1"/>
    <col min="11786" max="11786" width="22.85546875" style="126" customWidth="1"/>
    <col min="11787" max="11787" width="6.140625" style="126" customWidth="1"/>
    <col min="11788" max="12017" width="12.5703125" style="126"/>
    <col min="12018" max="12018" width="8.28515625" style="126" bestFit="1" customWidth="1"/>
    <col min="12019" max="12019" width="2.28515625" style="126" customWidth="1"/>
    <col min="12020" max="12020" width="41.42578125" style="126" customWidth="1"/>
    <col min="12021" max="12021" width="9.28515625" style="126" customWidth="1"/>
    <col min="12022" max="12022" width="20" style="126" customWidth="1"/>
    <col min="12023" max="12023" width="2.28515625" style="126" customWidth="1"/>
    <col min="12024" max="12024" width="23.5703125" style="126" customWidth="1"/>
    <col min="12025" max="12025" width="14.28515625" style="126" customWidth="1"/>
    <col min="12026" max="12026" width="11.85546875" style="126" customWidth="1"/>
    <col min="12027" max="12027" width="17.42578125" style="126" customWidth="1"/>
    <col min="12028" max="12028" width="20.28515625" style="126" bestFit="1" customWidth="1"/>
    <col min="12029" max="12029" width="19.85546875" style="126" customWidth="1"/>
    <col min="12030" max="12030" width="10.42578125" style="126" bestFit="1" customWidth="1"/>
    <col min="12031" max="12031" width="13.140625" style="126" bestFit="1" customWidth="1"/>
    <col min="12032" max="12032" width="2.28515625" style="126" customWidth="1"/>
    <col min="12033" max="12033" width="22.7109375" style="126" customWidth="1"/>
    <col min="12034" max="12034" width="2.28515625" style="126" customWidth="1"/>
    <col min="12035" max="12035" width="25.85546875" style="126" bestFit="1" customWidth="1"/>
    <col min="12036" max="12036" width="2.28515625" style="126" customWidth="1"/>
    <col min="12037" max="12037" width="13.85546875" style="126" customWidth="1"/>
    <col min="12038" max="12038" width="2.28515625" style="126" customWidth="1"/>
    <col min="12039" max="12039" width="16.42578125" style="126" bestFit="1" customWidth="1"/>
    <col min="12040" max="12040" width="2.28515625" style="126" customWidth="1"/>
    <col min="12041" max="12041" width="19" style="126" bestFit="1" customWidth="1"/>
    <col min="12042" max="12042" width="22.85546875" style="126" customWidth="1"/>
    <col min="12043" max="12043" width="6.140625" style="126" customWidth="1"/>
    <col min="12044" max="12273" width="12.5703125" style="126"/>
    <col min="12274" max="12274" width="8.28515625" style="126" bestFit="1" customWidth="1"/>
    <col min="12275" max="12275" width="2.28515625" style="126" customWidth="1"/>
    <col min="12276" max="12276" width="41.42578125" style="126" customWidth="1"/>
    <col min="12277" max="12277" width="9.28515625" style="126" customWidth="1"/>
    <col min="12278" max="12278" width="20" style="126" customWidth="1"/>
    <col min="12279" max="12279" width="2.28515625" style="126" customWidth="1"/>
    <col min="12280" max="12280" width="23.5703125" style="126" customWidth="1"/>
    <col min="12281" max="12281" width="14.28515625" style="126" customWidth="1"/>
    <col min="12282" max="12282" width="11.85546875" style="126" customWidth="1"/>
    <col min="12283" max="12283" width="17.42578125" style="126" customWidth="1"/>
    <col min="12284" max="12284" width="20.28515625" style="126" bestFit="1" customWidth="1"/>
    <col min="12285" max="12285" width="19.85546875" style="126" customWidth="1"/>
    <col min="12286" max="12286" width="10.42578125" style="126" bestFit="1" customWidth="1"/>
    <col min="12287" max="12287" width="13.140625" style="126" bestFit="1" customWidth="1"/>
    <col min="12288" max="12288" width="2.28515625" style="126" customWidth="1"/>
    <col min="12289" max="12289" width="22.7109375" style="126" customWidth="1"/>
    <col min="12290" max="12290" width="2.28515625" style="126" customWidth="1"/>
    <col min="12291" max="12291" width="25.85546875" style="126" bestFit="1" customWidth="1"/>
    <col min="12292" max="12292" width="2.28515625" style="126" customWidth="1"/>
    <col min="12293" max="12293" width="13.85546875" style="126" customWidth="1"/>
    <col min="12294" max="12294" width="2.28515625" style="126" customWidth="1"/>
    <col min="12295" max="12295" width="16.42578125" style="126" bestFit="1" customWidth="1"/>
    <col min="12296" max="12296" width="2.28515625" style="126" customWidth="1"/>
    <col min="12297" max="12297" width="19" style="126" bestFit="1" customWidth="1"/>
    <col min="12298" max="12298" width="22.85546875" style="126" customWidth="1"/>
    <col min="12299" max="12299" width="6.140625" style="126" customWidth="1"/>
    <col min="12300" max="12529" width="12.5703125" style="126"/>
    <col min="12530" max="12530" width="8.28515625" style="126" bestFit="1" customWidth="1"/>
    <col min="12531" max="12531" width="2.28515625" style="126" customWidth="1"/>
    <col min="12532" max="12532" width="41.42578125" style="126" customWidth="1"/>
    <col min="12533" max="12533" width="9.28515625" style="126" customWidth="1"/>
    <col min="12534" max="12534" width="20" style="126" customWidth="1"/>
    <col min="12535" max="12535" width="2.28515625" style="126" customWidth="1"/>
    <col min="12536" max="12536" width="23.5703125" style="126" customWidth="1"/>
    <col min="12537" max="12537" width="14.28515625" style="126" customWidth="1"/>
    <col min="12538" max="12538" width="11.85546875" style="126" customWidth="1"/>
    <col min="12539" max="12539" width="17.42578125" style="126" customWidth="1"/>
    <col min="12540" max="12540" width="20.28515625" style="126" bestFit="1" customWidth="1"/>
    <col min="12541" max="12541" width="19.85546875" style="126" customWidth="1"/>
    <col min="12542" max="12542" width="10.42578125" style="126" bestFit="1" customWidth="1"/>
    <col min="12543" max="12543" width="13.140625" style="126" bestFit="1" customWidth="1"/>
    <col min="12544" max="12544" width="2.28515625" style="126" customWidth="1"/>
    <col min="12545" max="12545" width="22.7109375" style="126" customWidth="1"/>
    <col min="12546" max="12546" width="2.28515625" style="126" customWidth="1"/>
    <col min="12547" max="12547" width="25.85546875" style="126" bestFit="1" customWidth="1"/>
    <col min="12548" max="12548" width="2.28515625" style="126" customWidth="1"/>
    <col min="12549" max="12549" width="13.85546875" style="126" customWidth="1"/>
    <col min="12550" max="12550" width="2.28515625" style="126" customWidth="1"/>
    <col min="12551" max="12551" width="16.42578125" style="126" bestFit="1" customWidth="1"/>
    <col min="12552" max="12552" width="2.28515625" style="126" customWidth="1"/>
    <col min="12553" max="12553" width="19" style="126" bestFit="1" customWidth="1"/>
    <col min="12554" max="12554" width="22.85546875" style="126" customWidth="1"/>
    <col min="12555" max="12555" width="6.140625" style="126" customWidth="1"/>
    <col min="12556" max="12785" width="12.5703125" style="126"/>
    <col min="12786" max="12786" width="8.28515625" style="126" bestFit="1" customWidth="1"/>
    <col min="12787" max="12787" width="2.28515625" style="126" customWidth="1"/>
    <col min="12788" max="12788" width="41.42578125" style="126" customWidth="1"/>
    <col min="12789" max="12789" width="9.28515625" style="126" customWidth="1"/>
    <col min="12790" max="12790" width="20" style="126" customWidth="1"/>
    <col min="12791" max="12791" width="2.28515625" style="126" customWidth="1"/>
    <col min="12792" max="12792" width="23.5703125" style="126" customWidth="1"/>
    <col min="12793" max="12793" width="14.28515625" style="126" customWidth="1"/>
    <col min="12794" max="12794" width="11.85546875" style="126" customWidth="1"/>
    <col min="12795" max="12795" width="17.42578125" style="126" customWidth="1"/>
    <col min="12796" max="12796" width="20.28515625" style="126" bestFit="1" customWidth="1"/>
    <col min="12797" max="12797" width="19.85546875" style="126" customWidth="1"/>
    <col min="12798" max="12798" width="10.42578125" style="126" bestFit="1" customWidth="1"/>
    <col min="12799" max="12799" width="13.140625" style="126" bestFit="1" customWidth="1"/>
    <col min="12800" max="12800" width="2.28515625" style="126" customWidth="1"/>
    <col min="12801" max="12801" width="22.7109375" style="126" customWidth="1"/>
    <col min="12802" max="12802" width="2.28515625" style="126" customWidth="1"/>
    <col min="12803" max="12803" width="25.85546875" style="126" bestFit="1" customWidth="1"/>
    <col min="12804" max="12804" width="2.28515625" style="126" customWidth="1"/>
    <col min="12805" max="12805" width="13.85546875" style="126" customWidth="1"/>
    <col min="12806" max="12806" width="2.28515625" style="126" customWidth="1"/>
    <col min="12807" max="12807" width="16.42578125" style="126" bestFit="1" customWidth="1"/>
    <col min="12808" max="12808" width="2.28515625" style="126" customWidth="1"/>
    <col min="12809" max="12809" width="19" style="126" bestFit="1" customWidth="1"/>
    <col min="12810" max="12810" width="22.85546875" style="126" customWidth="1"/>
    <col min="12811" max="12811" width="6.140625" style="126" customWidth="1"/>
    <col min="12812" max="13041" width="12.5703125" style="126"/>
    <col min="13042" max="13042" width="8.28515625" style="126" bestFit="1" customWidth="1"/>
    <col min="13043" max="13043" width="2.28515625" style="126" customWidth="1"/>
    <col min="13044" max="13044" width="41.42578125" style="126" customWidth="1"/>
    <col min="13045" max="13045" width="9.28515625" style="126" customWidth="1"/>
    <col min="13046" max="13046" width="20" style="126" customWidth="1"/>
    <col min="13047" max="13047" width="2.28515625" style="126" customWidth="1"/>
    <col min="13048" max="13048" width="23.5703125" style="126" customWidth="1"/>
    <col min="13049" max="13049" width="14.28515625" style="126" customWidth="1"/>
    <col min="13050" max="13050" width="11.85546875" style="126" customWidth="1"/>
    <col min="13051" max="13051" width="17.42578125" style="126" customWidth="1"/>
    <col min="13052" max="13052" width="20.28515625" style="126" bestFit="1" customWidth="1"/>
    <col min="13053" max="13053" width="19.85546875" style="126" customWidth="1"/>
    <col min="13054" max="13054" width="10.42578125" style="126" bestFit="1" customWidth="1"/>
    <col min="13055" max="13055" width="13.140625" style="126" bestFit="1" customWidth="1"/>
    <col min="13056" max="13056" width="2.28515625" style="126" customWidth="1"/>
    <col min="13057" max="13057" width="22.7109375" style="126" customWidth="1"/>
    <col min="13058" max="13058" width="2.28515625" style="126" customWidth="1"/>
    <col min="13059" max="13059" width="25.85546875" style="126" bestFit="1" customWidth="1"/>
    <col min="13060" max="13060" width="2.28515625" style="126" customWidth="1"/>
    <col min="13061" max="13061" width="13.85546875" style="126" customWidth="1"/>
    <col min="13062" max="13062" width="2.28515625" style="126" customWidth="1"/>
    <col min="13063" max="13063" width="16.42578125" style="126" bestFit="1" customWidth="1"/>
    <col min="13064" max="13064" width="2.28515625" style="126" customWidth="1"/>
    <col min="13065" max="13065" width="19" style="126" bestFit="1" customWidth="1"/>
    <col min="13066" max="13066" width="22.85546875" style="126" customWidth="1"/>
    <col min="13067" max="13067" width="6.140625" style="126" customWidth="1"/>
    <col min="13068" max="13297" width="12.5703125" style="126"/>
    <col min="13298" max="13298" width="8.28515625" style="126" bestFit="1" customWidth="1"/>
    <col min="13299" max="13299" width="2.28515625" style="126" customWidth="1"/>
    <col min="13300" max="13300" width="41.42578125" style="126" customWidth="1"/>
    <col min="13301" max="13301" width="9.28515625" style="126" customWidth="1"/>
    <col min="13302" max="13302" width="20" style="126" customWidth="1"/>
    <col min="13303" max="13303" width="2.28515625" style="126" customWidth="1"/>
    <col min="13304" max="13304" width="23.5703125" style="126" customWidth="1"/>
    <col min="13305" max="13305" width="14.28515625" style="126" customWidth="1"/>
    <col min="13306" max="13306" width="11.85546875" style="126" customWidth="1"/>
    <col min="13307" max="13307" width="17.42578125" style="126" customWidth="1"/>
    <col min="13308" max="13308" width="20.28515625" style="126" bestFit="1" customWidth="1"/>
    <col min="13309" max="13309" width="19.85546875" style="126" customWidth="1"/>
    <col min="13310" max="13310" width="10.42578125" style="126" bestFit="1" customWidth="1"/>
    <col min="13311" max="13311" width="13.140625" style="126" bestFit="1" customWidth="1"/>
    <col min="13312" max="13312" width="2.28515625" style="126" customWidth="1"/>
    <col min="13313" max="13313" width="22.7109375" style="126" customWidth="1"/>
    <col min="13314" max="13314" width="2.28515625" style="126" customWidth="1"/>
    <col min="13315" max="13315" width="25.85546875" style="126" bestFit="1" customWidth="1"/>
    <col min="13316" max="13316" width="2.28515625" style="126" customWidth="1"/>
    <col min="13317" max="13317" width="13.85546875" style="126" customWidth="1"/>
    <col min="13318" max="13318" width="2.28515625" style="126" customWidth="1"/>
    <col min="13319" max="13319" width="16.42578125" style="126" bestFit="1" customWidth="1"/>
    <col min="13320" max="13320" width="2.28515625" style="126" customWidth="1"/>
    <col min="13321" max="13321" width="19" style="126" bestFit="1" customWidth="1"/>
    <col min="13322" max="13322" width="22.85546875" style="126" customWidth="1"/>
    <col min="13323" max="13323" width="6.140625" style="126" customWidth="1"/>
    <col min="13324" max="13553" width="12.5703125" style="126"/>
    <col min="13554" max="13554" width="8.28515625" style="126" bestFit="1" customWidth="1"/>
    <col min="13555" max="13555" width="2.28515625" style="126" customWidth="1"/>
    <col min="13556" max="13556" width="41.42578125" style="126" customWidth="1"/>
    <col min="13557" max="13557" width="9.28515625" style="126" customWidth="1"/>
    <col min="13558" max="13558" width="20" style="126" customWidth="1"/>
    <col min="13559" max="13559" width="2.28515625" style="126" customWidth="1"/>
    <col min="13560" max="13560" width="23.5703125" style="126" customWidth="1"/>
    <col min="13561" max="13561" width="14.28515625" style="126" customWidth="1"/>
    <col min="13562" max="13562" width="11.85546875" style="126" customWidth="1"/>
    <col min="13563" max="13563" width="17.42578125" style="126" customWidth="1"/>
    <col min="13564" max="13564" width="20.28515625" style="126" bestFit="1" customWidth="1"/>
    <col min="13565" max="13565" width="19.85546875" style="126" customWidth="1"/>
    <col min="13566" max="13566" width="10.42578125" style="126" bestFit="1" customWidth="1"/>
    <col min="13567" max="13567" width="13.140625" style="126" bestFit="1" customWidth="1"/>
    <col min="13568" max="13568" width="2.28515625" style="126" customWidth="1"/>
    <col min="13569" max="13569" width="22.7109375" style="126" customWidth="1"/>
    <col min="13570" max="13570" width="2.28515625" style="126" customWidth="1"/>
    <col min="13571" max="13571" width="25.85546875" style="126" bestFit="1" customWidth="1"/>
    <col min="13572" max="13572" width="2.28515625" style="126" customWidth="1"/>
    <col min="13573" max="13573" width="13.85546875" style="126" customWidth="1"/>
    <col min="13574" max="13574" width="2.28515625" style="126" customWidth="1"/>
    <col min="13575" max="13575" width="16.42578125" style="126" bestFit="1" customWidth="1"/>
    <col min="13576" max="13576" width="2.28515625" style="126" customWidth="1"/>
    <col min="13577" max="13577" width="19" style="126" bestFit="1" customWidth="1"/>
    <col min="13578" max="13578" width="22.85546875" style="126" customWidth="1"/>
    <col min="13579" max="13579" width="6.140625" style="126" customWidth="1"/>
    <col min="13580" max="13809" width="12.5703125" style="126"/>
    <col min="13810" max="13810" width="8.28515625" style="126" bestFit="1" customWidth="1"/>
    <col min="13811" max="13811" width="2.28515625" style="126" customWidth="1"/>
    <col min="13812" max="13812" width="41.42578125" style="126" customWidth="1"/>
    <col min="13813" max="13813" width="9.28515625" style="126" customWidth="1"/>
    <col min="13814" max="13814" width="20" style="126" customWidth="1"/>
    <col min="13815" max="13815" width="2.28515625" style="126" customWidth="1"/>
    <col min="13816" max="13816" width="23.5703125" style="126" customWidth="1"/>
    <col min="13817" max="13817" width="14.28515625" style="126" customWidth="1"/>
    <col min="13818" max="13818" width="11.85546875" style="126" customWidth="1"/>
    <col min="13819" max="13819" width="17.42578125" style="126" customWidth="1"/>
    <col min="13820" max="13820" width="20.28515625" style="126" bestFit="1" customWidth="1"/>
    <col min="13821" max="13821" width="19.85546875" style="126" customWidth="1"/>
    <col min="13822" max="13822" width="10.42578125" style="126" bestFit="1" customWidth="1"/>
    <col min="13823" max="13823" width="13.140625" style="126" bestFit="1" customWidth="1"/>
    <col min="13824" max="13824" width="2.28515625" style="126" customWidth="1"/>
    <col min="13825" max="13825" width="22.7109375" style="126" customWidth="1"/>
    <col min="13826" max="13826" width="2.28515625" style="126" customWidth="1"/>
    <col min="13827" max="13827" width="25.85546875" style="126" bestFit="1" customWidth="1"/>
    <col min="13828" max="13828" width="2.28515625" style="126" customWidth="1"/>
    <col min="13829" max="13829" width="13.85546875" style="126" customWidth="1"/>
    <col min="13830" max="13830" width="2.28515625" style="126" customWidth="1"/>
    <col min="13831" max="13831" width="16.42578125" style="126" bestFit="1" customWidth="1"/>
    <col min="13832" max="13832" width="2.28515625" style="126" customWidth="1"/>
    <col min="13833" max="13833" width="19" style="126" bestFit="1" customWidth="1"/>
    <col min="13834" max="13834" width="22.85546875" style="126" customWidth="1"/>
    <col min="13835" max="13835" width="6.140625" style="126" customWidth="1"/>
    <col min="13836" max="14065" width="12.5703125" style="126"/>
    <col min="14066" max="14066" width="8.28515625" style="126" bestFit="1" customWidth="1"/>
    <col min="14067" max="14067" width="2.28515625" style="126" customWidth="1"/>
    <col min="14068" max="14068" width="41.42578125" style="126" customWidth="1"/>
    <col min="14069" max="14069" width="9.28515625" style="126" customWidth="1"/>
    <col min="14070" max="14070" width="20" style="126" customWidth="1"/>
    <col min="14071" max="14071" width="2.28515625" style="126" customWidth="1"/>
    <col min="14072" max="14072" width="23.5703125" style="126" customWidth="1"/>
    <col min="14073" max="14073" width="14.28515625" style="126" customWidth="1"/>
    <col min="14074" max="14074" width="11.85546875" style="126" customWidth="1"/>
    <col min="14075" max="14075" width="17.42578125" style="126" customWidth="1"/>
    <col min="14076" max="14076" width="20.28515625" style="126" bestFit="1" customWidth="1"/>
    <col min="14077" max="14077" width="19.85546875" style="126" customWidth="1"/>
    <col min="14078" max="14078" width="10.42578125" style="126" bestFit="1" customWidth="1"/>
    <col min="14079" max="14079" width="13.140625" style="126" bestFit="1" customWidth="1"/>
    <col min="14080" max="14080" width="2.28515625" style="126" customWidth="1"/>
    <col min="14081" max="14081" width="22.7109375" style="126" customWidth="1"/>
    <col min="14082" max="14082" width="2.28515625" style="126" customWidth="1"/>
    <col min="14083" max="14083" width="25.85546875" style="126" bestFit="1" customWidth="1"/>
    <col min="14084" max="14084" width="2.28515625" style="126" customWidth="1"/>
    <col min="14085" max="14085" width="13.85546875" style="126" customWidth="1"/>
    <col min="14086" max="14086" width="2.28515625" style="126" customWidth="1"/>
    <col min="14087" max="14087" width="16.42578125" style="126" bestFit="1" customWidth="1"/>
    <col min="14088" max="14088" width="2.28515625" style="126" customWidth="1"/>
    <col min="14089" max="14089" width="19" style="126" bestFit="1" customWidth="1"/>
    <col min="14090" max="14090" width="22.85546875" style="126" customWidth="1"/>
    <col min="14091" max="14091" width="6.140625" style="126" customWidth="1"/>
    <col min="14092" max="14321" width="12.5703125" style="126"/>
    <col min="14322" max="14322" width="8.28515625" style="126" bestFit="1" customWidth="1"/>
    <col min="14323" max="14323" width="2.28515625" style="126" customWidth="1"/>
    <col min="14324" max="14324" width="41.42578125" style="126" customWidth="1"/>
    <col min="14325" max="14325" width="9.28515625" style="126" customWidth="1"/>
    <col min="14326" max="14326" width="20" style="126" customWidth="1"/>
    <col min="14327" max="14327" width="2.28515625" style="126" customWidth="1"/>
    <col min="14328" max="14328" width="23.5703125" style="126" customWidth="1"/>
    <col min="14329" max="14329" width="14.28515625" style="126" customWidth="1"/>
    <col min="14330" max="14330" width="11.85546875" style="126" customWidth="1"/>
    <col min="14331" max="14331" width="17.42578125" style="126" customWidth="1"/>
    <col min="14332" max="14332" width="20.28515625" style="126" bestFit="1" customWidth="1"/>
    <col min="14333" max="14333" width="19.85546875" style="126" customWidth="1"/>
    <col min="14334" max="14334" width="10.42578125" style="126" bestFit="1" customWidth="1"/>
    <col min="14335" max="14335" width="13.140625" style="126" bestFit="1" customWidth="1"/>
    <col min="14336" max="14336" width="2.28515625" style="126" customWidth="1"/>
    <col min="14337" max="14337" width="22.7109375" style="126" customWidth="1"/>
    <col min="14338" max="14338" width="2.28515625" style="126" customWidth="1"/>
    <col min="14339" max="14339" width="25.85546875" style="126" bestFit="1" customWidth="1"/>
    <col min="14340" max="14340" width="2.28515625" style="126" customWidth="1"/>
    <col min="14341" max="14341" width="13.85546875" style="126" customWidth="1"/>
    <col min="14342" max="14342" width="2.28515625" style="126" customWidth="1"/>
    <col min="14343" max="14343" width="16.42578125" style="126" bestFit="1" customWidth="1"/>
    <col min="14344" max="14344" width="2.28515625" style="126" customWidth="1"/>
    <col min="14345" max="14345" width="19" style="126" bestFit="1" customWidth="1"/>
    <col min="14346" max="14346" width="22.85546875" style="126" customWidth="1"/>
    <col min="14347" max="14347" width="6.140625" style="126" customWidth="1"/>
    <col min="14348" max="14577" width="12.5703125" style="126"/>
    <col min="14578" max="14578" width="8.28515625" style="126" bestFit="1" customWidth="1"/>
    <col min="14579" max="14579" width="2.28515625" style="126" customWidth="1"/>
    <col min="14580" max="14580" width="41.42578125" style="126" customWidth="1"/>
    <col min="14581" max="14581" width="9.28515625" style="126" customWidth="1"/>
    <col min="14582" max="14582" width="20" style="126" customWidth="1"/>
    <col min="14583" max="14583" width="2.28515625" style="126" customWidth="1"/>
    <col min="14584" max="14584" width="23.5703125" style="126" customWidth="1"/>
    <col min="14585" max="14585" width="14.28515625" style="126" customWidth="1"/>
    <col min="14586" max="14586" width="11.85546875" style="126" customWidth="1"/>
    <col min="14587" max="14587" width="17.42578125" style="126" customWidth="1"/>
    <col min="14588" max="14588" width="20.28515625" style="126" bestFit="1" customWidth="1"/>
    <col min="14589" max="14589" width="19.85546875" style="126" customWidth="1"/>
    <col min="14590" max="14590" width="10.42578125" style="126" bestFit="1" customWidth="1"/>
    <col min="14591" max="14591" width="13.140625" style="126" bestFit="1" customWidth="1"/>
    <col min="14592" max="14592" width="2.28515625" style="126" customWidth="1"/>
    <col min="14593" max="14593" width="22.7109375" style="126" customWidth="1"/>
    <col min="14594" max="14594" width="2.28515625" style="126" customWidth="1"/>
    <col min="14595" max="14595" width="25.85546875" style="126" bestFit="1" customWidth="1"/>
    <col min="14596" max="14596" width="2.28515625" style="126" customWidth="1"/>
    <col min="14597" max="14597" width="13.85546875" style="126" customWidth="1"/>
    <col min="14598" max="14598" width="2.28515625" style="126" customWidth="1"/>
    <col min="14599" max="14599" width="16.42578125" style="126" bestFit="1" customWidth="1"/>
    <col min="14600" max="14600" width="2.28515625" style="126" customWidth="1"/>
    <col min="14601" max="14601" width="19" style="126" bestFit="1" customWidth="1"/>
    <col min="14602" max="14602" width="22.85546875" style="126" customWidth="1"/>
    <col min="14603" max="14603" width="6.140625" style="126" customWidth="1"/>
    <col min="14604" max="14833" width="12.5703125" style="126"/>
    <col min="14834" max="14834" width="8.28515625" style="126" bestFit="1" customWidth="1"/>
    <col min="14835" max="14835" width="2.28515625" style="126" customWidth="1"/>
    <col min="14836" max="14836" width="41.42578125" style="126" customWidth="1"/>
    <col min="14837" max="14837" width="9.28515625" style="126" customWidth="1"/>
    <col min="14838" max="14838" width="20" style="126" customWidth="1"/>
    <col min="14839" max="14839" width="2.28515625" style="126" customWidth="1"/>
    <col min="14840" max="14840" width="23.5703125" style="126" customWidth="1"/>
    <col min="14841" max="14841" width="14.28515625" style="126" customWidth="1"/>
    <col min="14842" max="14842" width="11.85546875" style="126" customWidth="1"/>
    <col min="14843" max="14843" width="17.42578125" style="126" customWidth="1"/>
    <col min="14844" max="14844" width="20.28515625" style="126" bestFit="1" customWidth="1"/>
    <col min="14845" max="14845" width="19.85546875" style="126" customWidth="1"/>
    <col min="14846" max="14846" width="10.42578125" style="126" bestFit="1" customWidth="1"/>
    <col min="14847" max="14847" width="13.140625" style="126" bestFit="1" customWidth="1"/>
    <col min="14848" max="14848" width="2.28515625" style="126" customWidth="1"/>
    <col min="14849" max="14849" width="22.7109375" style="126" customWidth="1"/>
    <col min="14850" max="14850" width="2.28515625" style="126" customWidth="1"/>
    <col min="14851" max="14851" width="25.85546875" style="126" bestFit="1" customWidth="1"/>
    <col min="14852" max="14852" width="2.28515625" style="126" customWidth="1"/>
    <col min="14853" max="14853" width="13.85546875" style="126" customWidth="1"/>
    <col min="14854" max="14854" width="2.28515625" style="126" customWidth="1"/>
    <col min="14855" max="14855" width="16.42578125" style="126" bestFit="1" customWidth="1"/>
    <col min="14856" max="14856" width="2.28515625" style="126" customWidth="1"/>
    <col min="14857" max="14857" width="19" style="126" bestFit="1" customWidth="1"/>
    <col min="14858" max="14858" width="22.85546875" style="126" customWidth="1"/>
    <col min="14859" max="14859" width="6.140625" style="126" customWidth="1"/>
    <col min="14860" max="15089" width="12.5703125" style="126"/>
    <col min="15090" max="15090" width="8.28515625" style="126" bestFit="1" customWidth="1"/>
    <col min="15091" max="15091" width="2.28515625" style="126" customWidth="1"/>
    <col min="15092" max="15092" width="41.42578125" style="126" customWidth="1"/>
    <col min="15093" max="15093" width="9.28515625" style="126" customWidth="1"/>
    <col min="15094" max="15094" width="20" style="126" customWidth="1"/>
    <col min="15095" max="15095" width="2.28515625" style="126" customWidth="1"/>
    <col min="15096" max="15096" width="23.5703125" style="126" customWidth="1"/>
    <col min="15097" max="15097" width="14.28515625" style="126" customWidth="1"/>
    <col min="15098" max="15098" width="11.85546875" style="126" customWidth="1"/>
    <col min="15099" max="15099" width="17.42578125" style="126" customWidth="1"/>
    <col min="15100" max="15100" width="20.28515625" style="126" bestFit="1" customWidth="1"/>
    <col min="15101" max="15101" width="19.85546875" style="126" customWidth="1"/>
    <col min="15102" max="15102" width="10.42578125" style="126" bestFit="1" customWidth="1"/>
    <col min="15103" max="15103" width="13.140625" style="126" bestFit="1" customWidth="1"/>
    <col min="15104" max="15104" width="2.28515625" style="126" customWidth="1"/>
    <col min="15105" max="15105" width="22.7109375" style="126" customWidth="1"/>
    <col min="15106" max="15106" width="2.28515625" style="126" customWidth="1"/>
    <col min="15107" max="15107" width="25.85546875" style="126" bestFit="1" customWidth="1"/>
    <col min="15108" max="15108" width="2.28515625" style="126" customWidth="1"/>
    <col min="15109" max="15109" width="13.85546875" style="126" customWidth="1"/>
    <col min="15110" max="15110" width="2.28515625" style="126" customWidth="1"/>
    <col min="15111" max="15111" width="16.42578125" style="126" bestFit="1" customWidth="1"/>
    <col min="15112" max="15112" width="2.28515625" style="126" customWidth="1"/>
    <col min="15113" max="15113" width="19" style="126" bestFit="1" customWidth="1"/>
    <col min="15114" max="15114" width="22.85546875" style="126" customWidth="1"/>
    <col min="15115" max="15115" width="6.140625" style="126" customWidth="1"/>
    <col min="15116" max="15345" width="12.5703125" style="126"/>
    <col min="15346" max="15346" width="8.28515625" style="126" bestFit="1" customWidth="1"/>
    <col min="15347" max="15347" width="2.28515625" style="126" customWidth="1"/>
    <col min="15348" max="15348" width="41.42578125" style="126" customWidth="1"/>
    <col min="15349" max="15349" width="9.28515625" style="126" customWidth="1"/>
    <col min="15350" max="15350" width="20" style="126" customWidth="1"/>
    <col min="15351" max="15351" width="2.28515625" style="126" customWidth="1"/>
    <col min="15352" max="15352" width="23.5703125" style="126" customWidth="1"/>
    <col min="15353" max="15353" width="14.28515625" style="126" customWidth="1"/>
    <col min="15354" max="15354" width="11.85546875" style="126" customWidth="1"/>
    <col min="15355" max="15355" width="17.42578125" style="126" customWidth="1"/>
    <col min="15356" max="15356" width="20.28515625" style="126" bestFit="1" customWidth="1"/>
    <col min="15357" max="15357" width="19.85546875" style="126" customWidth="1"/>
    <col min="15358" max="15358" width="10.42578125" style="126" bestFit="1" customWidth="1"/>
    <col min="15359" max="15359" width="13.140625" style="126" bestFit="1" customWidth="1"/>
    <col min="15360" max="15360" width="2.28515625" style="126" customWidth="1"/>
    <col min="15361" max="15361" width="22.7109375" style="126" customWidth="1"/>
    <col min="15362" max="15362" width="2.28515625" style="126" customWidth="1"/>
    <col min="15363" max="15363" width="25.85546875" style="126" bestFit="1" customWidth="1"/>
    <col min="15364" max="15364" width="2.28515625" style="126" customWidth="1"/>
    <col min="15365" max="15365" width="13.85546875" style="126" customWidth="1"/>
    <col min="15366" max="15366" width="2.28515625" style="126" customWidth="1"/>
    <col min="15367" max="15367" width="16.42578125" style="126" bestFit="1" customWidth="1"/>
    <col min="15368" max="15368" width="2.28515625" style="126" customWidth="1"/>
    <col min="15369" max="15369" width="19" style="126" bestFit="1" customWidth="1"/>
    <col min="15370" max="15370" width="22.85546875" style="126" customWidth="1"/>
    <col min="15371" max="15371" width="6.140625" style="126" customWidth="1"/>
    <col min="15372" max="15601" width="12.5703125" style="126"/>
    <col min="15602" max="15602" width="8.28515625" style="126" bestFit="1" customWidth="1"/>
    <col min="15603" max="15603" width="2.28515625" style="126" customWidth="1"/>
    <col min="15604" max="15604" width="41.42578125" style="126" customWidth="1"/>
    <col min="15605" max="15605" width="9.28515625" style="126" customWidth="1"/>
    <col min="15606" max="15606" width="20" style="126" customWidth="1"/>
    <col min="15607" max="15607" width="2.28515625" style="126" customWidth="1"/>
    <col min="15608" max="15608" width="23.5703125" style="126" customWidth="1"/>
    <col min="15609" max="15609" width="14.28515625" style="126" customWidth="1"/>
    <col min="15610" max="15610" width="11.85546875" style="126" customWidth="1"/>
    <col min="15611" max="15611" width="17.42578125" style="126" customWidth="1"/>
    <col min="15612" max="15612" width="20.28515625" style="126" bestFit="1" customWidth="1"/>
    <col min="15613" max="15613" width="19.85546875" style="126" customWidth="1"/>
    <col min="15614" max="15614" width="10.42578125" style="126" bestFit="1" customWidth="1"/>
    <col min="15615" max="15615" width="13.140625" style="126" bestFit="1" customWidth="1"/>
    <col min="15616" max="15616" width="2.28515625" style="126" customWidth="1"/>
    <col min="15617" max="15617" width="22.7109375" style="126" customWidth="1"/>
    <col min="15618" max="15618" width="2.28515625" style="126" customWidth="1"/>
    <col min="15619" max="15619" width="25.85546875" style="126" bestFit="1" customWidth="1"/>
    <col min="15620" max="15620" width="2.28515625" style="126" customWidth="1"/>
    <col min="15621" max="15621" width="13.85546875" style="126" customWidth="1"/>
    <col min="15622" max="15622" width="2.28515625" style="126" customWidth="1"/>
    <col min="15623" max="15623" width="16.42578125" style="126" bestFit="1" customWidth="1"/>
    <col min="15624" max="15624" width="2.28515625" style="126" customWidth="1"/>
    <col min="15625" max="15625" width="19" style="126" bestFit="1" customWidth="1"/>
    <col min="15626" max="15626" width="22.85546875" style="126" customWidth="1"/>
    <col min="15627" max="15627" width="6.140625" style="126" customWidth="1"/>
    <col min="15628" max="15857" width="12.5703125" style="126"/>
    <col min="15858" max="15858" width="8.28515625" style="126" bestFit="1" customWidth="1"/>
    <col min="15859" max="15859" width="2.28515625" style="126" customWidth="1"/>
    <col min="15860" max="15860" width="41.42578125" style="126" customWidth="1"/>
    <col min="15861" max="15861" width="9.28515625" style="126" customWidth="1"/>
    <col min="15862" max="15862" width="20" style="126" customWidth="1"/>
    <col min="15863" max="15863" width="2.28515625" style="126" customWidth="1"/>
    <col min="15864" max="15864" width="23.5703125" style="126" customWidth="1"/>
    <col min="15865" max="15865" width="14.28515625" style="126" customWidth="1"/>
    <col min="15866" max="15866" width="11.85546875" style="126" customWidth="1"/>
    <col min="15867" max="15867" width="17.42578125" style="126" customWidth="1"/>
    <col min="15868" max="15868" width="20.28515625" style="126" bestFit="1" customWidth="1"/>
    <col min="15869" max="15869" width="19.85546875" style="126" customWidth="1"/>
    <col min="15870" max="15870" width="10.42578125" style="126" bestFit="1" customWidth="1"/>
    <col min="15871" max="15871" width="13.140625" style="126" bestFit="1" customWidth="1"/>
    <col min="15872" max="15872" width="2.28515625" style="126" customWidth="1"/>
    <col min="15873" max="15873" width="22.7109375" style="126" customWidth="1"/>
    <col min="15874" max="15874" width="2.28515625" style="126" customWidth="1"/>
    <col min="15875" max="15875" width="25.85546875" style="126" bestFit="1" customWidth="1"/>
    <col min="15876" max="15876" width="2.28515625" style="126" customWidth="1"/>
    <col min="15877" max="15877" width="13.85546875" style="126" customWidth="1"/>
    <col min="15878" max="15878" width="2.28515625" style="126" customWidth="1"/>
    <col min="15879" max="15879" width="16.42578125" style="126" bestFit="1" customWidth="1"/>
    <col min="15880" max="15880" width="2.28515625" style="126" customWidth="1"/>
    <col min="15881" max="15881" width="19" style="126" bestFit="1" customWidth="1"/>
    <col min="15882" max="15882" width="22.85546875" style="126" customWidth="1"/>
    <col min="15883" max="15883" width="6.140625" style="126" customWidth="1"/>
    <col min="15884" max="16113" width="12.5703125" style="126"/>
    <col min="16114" max="16114" width="8.28515625" style="126" bestFit="1" customWidth="1"/>
    <col min="16115" max="16115" width="2.28515625" style="126" customWidth="1"/>
    <col min="16116" max="16116" width="41.42578125" style="126" customWidth="1"/>
    <col min="16117" max="16117" width="9.28515625" style="126" customWidth="1"/>
    <col min="16118" max="16118" width="20" style="126" customWidth="1"/>
    <col min="16119" max="16119" width="2.28515625" style="126" customWidth="1"/>
    <col min="16120" max="16120" width="23.5703125" style="126" customWidth="1"/>
    <col min="16121" max="16121" width="14.28515625" style="126" customWidth="1"/>
    <col min="16122" max="16122" width="11.85546875" style="126" customWidth="1"/>
    <col min="16123" max="16123" width="17.42578125" style="126" customWidth="1"/>
    <col min="16124" max="16124" width="20.28515625" style="126" bestFit="1" customWidth="1"/>
    <col min="16125" max="16125" width="19.85546875" style="126" customWidth="1"/>
    <col min="16126" max="16126" width="10.42578125" style="126" bestFit="1" customWidth="1"/>
    <col min="16127" max="16127" width="13.140625" style="126" bestFit="1" customWidth="1"/>
    <col min="16128" max="16128" width="2.28515625" style="126" customWidth="1"/>
    <col min="16129" max="16129" width="22.7109375" style="126" customWidth="1"/>
    <col min="16130" max="16130" width="2.28515625" style="126" customWidth="1"/>
    <col min="16131" max="16131" width="25.85546875" style="126" bestFit="1" customWidth="1"/>
    <col min="16132" max="16132" width="2.28515625" style="126" customWidth="1"/>
    <col min="16133" max="16133" width="13.85546875" style="126" customWidth="1"/>
    <col min="16134" max="16134" width="2.28515625" style="126" customWidth="1"/>
    <col min="16135" max="16135" width="16.42578125" style="126" bestFit="1" customWidth="1"/>
    <col min="16136" max="16136" width="2.28515625" style="126" customWidth="1"/>
    <col min="16137" max="16137" width="19" style="126" bestFit="1" customWidth="1"/>
    <col min="16138" max="16138" width="22.85546875" style="126" customWidth="1"/>
    <col min="16139" max="16139" width="6.140625" style="126" customWidth="1"/>
    <col min="16140" max="16384" width="12.5703125" style="126"/>
  </cols>
  <sheetData>
    <row r="1" spans="1:17" ht="14.25">
      <c r="G1" s="414"/>
    </row>
    <row r="2" spans="1:17">
      <c r="A2" s="527" t="s">
        <v>1711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</row>
    <row r="3" spans="1:17">
      <c r="A3" s="527" t="s">
        <v>1761</v>
      </c>
      <c r="B3" s="527"/>
      <c r="C3" s="527"/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7"/>
    </row>
    <row r="4" spans="1:17">
      <c r="A4" s="132"/>
      <c r="B4" s="132"/>
      <c r="C4" s="132"/>
      <c r="D4" s="132"/>
      <c r="F4" s="132"/>
      <c r="G4" s="132"/>
      <c r="H4" s="132"/>
      <c r="I4" s="132"/>
      <c r="J4" s="132"/>
      <c r="L4" s="132"/>
      <c r="M4" s="132"/>
    </row>
    <row r="5" spans="1:17" ht="13.5" thickBot="1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1:17" ht="25.5">
      <c r="A6" s="417" t="s">
        <v>1700</v>
      </c>
      <c r="B6" s="417"/>
      <c r="C6" s="417" t="s">
        <v>1629</v>
      </c>
      <c r="D6" s="417"/>
      <c r="E6" s="418" t="s">
        <v>1712</v>
      </c>
      <c r="F6" s="417"/>
      <c r="G6" s="418" t="s">
        <v>1702</v>
      </c>
      <c r="H6" s="417"/>
      <c r="I6" s="418" t="s">
        <v>1703</v>
      </c>
      <c r="J6" s="418"/>
      <c r="K6" s="418" t="s">
        <v>1713</v>
      </c>
      <c r="L6" s="417"/>
      <c r="M6" s="418" t="s">
        <v>1705</v>
      </c>
      <c r="N6" s="419"/>
      <c r="O6" s="420" t="s">
        <v>1714</v>
      </c>
      <c r="P6" s="420"/>
      <c r="Q6" s="420" t="s">
        <v>1715</v>
      </c>
    </row>
    <row r="7" spans="1:17">
      <c r="A7" s="132"/>
      <c r="B7" s="132"/>
      <c r="C7" s="132"/>
      <c r="D7" s="132"/>
      <c r="E7" s="421"/>
      <c r="F7" s="132"/>
      <c r="G7" s="421"/>
      <c r="H7" s="132"/>
      <c r="I7" s="421"/>
      <c r="J7" s="421"/>
      <c r="K7" s="421"/>
      <c r="L7" s="132"/>
      <c r="M7" s="421"/>
    </row>
    <row r="8" spans="1:17">
      <c r="A8" s="132"/>
      <c r="B8" s="132"/>
      <c r="C8" s="415" t="s">
        <v>1739</v>
      </c>
      <c r="D8" s="441"/>
      <c r="E8" s="421"/>
      <c r="F8" s="441"/>
      <c r="G8" s="421"/>
      <c r="H8" s="441"/>
      <c r="I8" s="421"/>
      <c r="J8" s="421"/>
      <c r="K8" s="421"/>
      <c r="L8" s="132"/>
      <c r="M8" s="421"/>
    </row>
    <row r="9" spans="1:17">
      <c r="A9" s="132">
        <v>1</v>
      </c>
      <c r="C9" s="126" t="s">
        <v>1740</v>
      </c>
      <c r="E9" s="416">
        <v>3000000</v>
      </c>
      <c r="G9" s="460">
        <v>34303</v>
      </c>
      <c r="H9" s="422"/>
      <c r="I9" s="460">
        <v>45260</v>
      </c>
      <c r="J9" s="423"/>
      <c r="K9" s="424">
        <f>(I9-G9)/365</f>
        <v>30.019178082191782</v>
      </c>
      <c r="L9" s="422"/>
      <c r="M9" s="425">
        <v>7.3300000000000004E-2</v>
      </c>
      <c r="O9" s="426">
        <v>7.3899999999999993E-2</v>
      </c>
      <c r="Q9" s="426">
        <v>7.7800000000000008E-2</v>
      </c>
    </row>
    <row r="10" spans="1:17">
      <c r="A10" s="132">
        <v>2</v>
      </c>
      <c r="C10" s="126" t="s">
        <v>1741</v>
      </c>
      <c r="E10" s="416">
        <v>7000000</v>
      </c>
      <c r="G10" s="460">
        <v>34309</v>
      </c>
      <c r="H10" s="422"/>
      <c r="I10" s="460">
        <v>45261</v>
      </c>
      <c r="J10" s="423"/>
      <c r="K10" s="424">
        <f t="shared" ref="K10:K19" si="0">(I10-G10)/365</f>
        <v>30.005479452054793</v>
      </c>
      <c r="L10" s="422"/>
      <c r="M10" s="425">
        <v>7.17E-2</v>
      </c>
      <c r="N10" s="427"/>
      <c r="O10" s="426">
        <v>7.2700000000000001E-2</v>
      </c>
      <c r="Q10" s="426">
        <v>7.6600000000000001E-2</v>
      </c>
    </row>
    <row r="11" spans="1:17" ht="15" customHeight="1">
      <c r="A11" s="132">
        <v>3</v>
      </c>
      <c r="C11" s="126" t="s">
        <v>1742</v>
      </c>
      <c r="E11" s="416">
        <v>0</v>
      </c>
      <c r="G11" s="460">
        <v>36250</v>
      </c>
      <c r="H11" s="422"/>
      <c r="I11" s="460">
        <v>44515</v>
      </c>
      <c r="J11" s="423"/>
      <c r="K11" s="424">
        <f t="shared" si="0"/>
        <v>22.643835616438356</v>
      </c>
      <c r="L11" s="422"/>
      <c r="M11" s="425">
        <v>8.2699999999999996E-2</v>
      </c>
      <c r="O11" s="426">
        <v>7.2700000000000001E-2</v>
      </c>
      <c r="Q11" s="426">
        <v>7.5800000000000006E-2</v>
      </c>
    </row>
    <row r="12" spans="1:17">
      <c r="A12" s="132">
        <v>4</v>
      </c>
      <c r="C12" s="428" t="s">
        <v>1743</v>
      </c>
      <c r="E12" s="416">
        <v>287500000</v>
      </c>
      <c r="G12" s="460">
        <v>40989</v>
      </c>
      <c r="H12" s="422"/>
      <c r="I12" s="460">
        <v>44727</v>
      </c>
      <c r="J12" s="423"/>
      <c r="K12" s="424">
        <f t="shared" si="0"/>
        <v>10.241095890410959</v>
      </c>
      <c r="L12" s="422"/>
      <c r="M12" s="425">
        <v>5.1499999999999997E-2</v>
      </c>
      <c r="N12" s="427"/>
      <c r="O12" s="426">
        <v>4.5700000000000005E-2</v>
      </c>
      <c r="Q12" s="426">
        <v>5.21E-2</v>
      </c>
    </row>
    <row r="13" spans="1:17">
      <c r="A13" s="132">
        <v>5</v>
      </c>
      <c r="C13" s="428" t="s">
        <v>1744</v>
      </c>
      <c r="E13" s="416">
        <v>125000000</v>
      </c>
      <c r="G13" s="460">
        <v>41502</v>
      </c>
      <c r="H13" s="422"/>
      <c r="I13" s="460">
        <v>45884</v>
      </c>
      <c r="J13" s="423"/>
      <c r="K13" s="424">
        <f t="shared" si="0"/>
        <v>12.005479452054795</v>
      </c>
      <c r="L13" s="422"/>
      <c r="M13" s="425">
        <v>3.49E-2</v>
      </c>
      <c r="N13" s="427"/>
      <c r="O13" s="426">
        <v>4.8300000000000003E-2</v>
      </c>
      <c r="Q13" s="426">
        <v>5.3899999999999997E-2</v>
      </c>
    </row>
    <row r="14" spans="1:17">
      <c r="A14" s="132">
        <v>6</v>
      </c>
      <c r="C14" s="126" t="s">
        <v>1745</v>
      </c>
      <c r="E14" s="416">
        <v>75000000</v>
      </c>
      <c r="G14" s="460">
        <v>41502</v>
      </c>
      <c r="H14" s="422"/>
      <c r="I14" s="460">
        <v>48806</v>
      </c>
      <c r="J14" s="423"/>
      <c r="K14" s="424">
        <f t="shared" si="0"/>
        <v>20.010958904109589</v>
      </c>
      <c r="L14" s="422"/>
      <c r="M14" s="425">
        <v>4.0599999999999997E-2</v>
      </c>
      <c r="N14" s="427"/>
      <c r="O14" s="426">
        <v>4.8300000000000003E-2</v>
      </c>
      <c r="Q14" s="426">
        <v>5.3899999999999997E-2</v>
      </c>
    </row>
    <row r="15" spans="1:17">
      <c r="A15" s="132">
        <v>7</v>
      </c>
      <c r="C15" s="428" t="s">
        <v>1746</v>
      </c>
      <c r="E15" s="416">
        <v>150000000</v>
      </c>
      <c r="G15" s="460">
        <v>41502</v>
      </c>
      <c r="H15" s="422"/>
      <c r="I15" s="460">
        <v>52458</v>
      </c>
      <c r="J15" s="423"/>
      <c r="K15" s="424">
        <f t="shared" si="0"/>
        <v>30.016438356164382</v>
      </c>
      <c r="L15" s="422"/>
      <c r="M15" s="425">
        <v>4.7399999999999998E-2</v>
      </c>
      <c r="N15" s="427"/>
      <c r="O15" s="426">
        <v>4.8300000000000003E-2</v>
      </c>
      <c r="Q15" s="426">
        <v>5.3899999999999997E-2</v>
      </c>
    </row>
    <row r="16" spans="1:17">
      <c r="A16" s="132">
        <v>8</v>
      </c>
      <c r="C16" s="428" t="s">
        <v>1747</v>
      </c>
      <c r="E16" s="416">
        <v>0</v>
      </c>
      <c r="G16" s="460">
        <v>43525</v>
      </c>
      <c r="H16" s="422"/>
      <c r="I16" s="460">
        <v>44621</v>
      </c>
      <c r="J16" s="423"/>
      <c r="K16" s="424">
        <f t="shared" si="0"/>
        <v>3.0027397260273974</v>
      </c>
      <c r="L16" s="422"/>
      <c r="M16" s="425">
        <v>0</v>
      </c>
      <c r="N16" s="427"/>
      <c r="O16" s="426">
        <v>4.2999999999999997E-2</v>
      </c>
      <c r="Q16" s="426">
        <v>4.7899999999999998E-2</v>
      </c>
    </row>
    <row r="17" spans="1:17">
      <c r="A17" s="132">
        <v>9</v>
      </c>
      <c r="C17" s="126" t="s">
        <v>1748</v>
      </c>
      <c r="E17" s="416">
        <v>350000000</v>
      </c>
      <c r="G17" s="460">
        <v>44306</v>
      </c>
      <c r="H17" s="422"/>
      <c r="I17" s="460">
        <v>47958</v>
      </c>
      <c r="J17" s="423"/>
      <c r="K17" s="424">
        <f t="shared" si="0"/>
        <v>10.005479452054795</v>
      </c>
      <c r="L17" s="422"/>
      <c r="M17" s="425">
        <v>2.86E-2</v>
      </c>
      <c r="N17" s="427"/>
      <c r="O17" s="426">
        <v>3.27E-2</v>
      </c>
      <c r="Q17" s="426">
        <v>3.5300000000000005E-2</v>
      </c>
    </row>
    <row r="18" spans="1:17">
      <c r="A18" s="132">
        <v>10</v>
      </c>
      <c r="C18" s="428" t="s">
        <v>1749</v>
      </c>
      <c r="E18" s="416">
        <v>75000000</v>
      </c>
      <c r="G18" s="460">
        <v>44306</v>
      </c>
      <c r="H18" s="422"/>
      <c r="I18" s="460">
        <v>48689</v>
      </c>
      <c r="J18" s="423"/>
      <c r="K18" s="424">
        <f t="shared" si="0"/>
        <v>12.008219178082191</v>
      </c>
      <c r="L18" s="422"/>
      <c r="M18" s="425">
        <v>3.0099999999999998E-2</v>
      </c>
      <c r="N18" s="427"/>
      <c r="O18" s="426">
        <v>3.27E-2</v>
      </c>
      <c r="Q18" s="426">
        <v>3.5300000000000005E-2</v>
      </c>
    </row>
    <row r="19" spans="1:17">
      <c r="A19" s="132">
        <v>11</v>
      </c>
      <c r="C19" s="428" t="s">
        <v>1750</v>
      </c>
      <c r="E19" s="416">
        <v>75000000</v>
      </c>
      <c r="G19" s="460">
        <v>44306</v>
      </c>
      <c r="H19" s="422"/>
      <c r="I19" s="460">
        <v>49785</v>
      </c>
      <c r="J19" s="423"/>
      <c r="K19" s="424">
        <f t="shared" si="0"/>
        <v>15.010958904109589</v>
      </c>
      <c r="L19" s="422"/>
      <c r="M19" s="425">
        <v>3.2099999999999997E-2</v>
      </c>
      <c r="N19" s="427"/>
      <c r="O19" s="426">
        <v>3.27E-2</v>
      </c>
      <c r="Q19" s="426">
        <v>3.5300000000000005E-2</v>
      </c>
    </row>
    <row r="20" spans="1:17">
      <c r="A20" s="429"/>
      <c r="B20" s="429"/>
      <c r="C20" s="429"/>
      <c r="D20" s="429"/>
      <c r="E20" s="430"/>
      <c r="F20" s="429"/>
      <c r="G20" s="430"/>
      <c r="H20" s="429"/>
      <c r="I20" s="430"/>
      <c r="J20" s="430"/>
      <c r="K20" s="430"/>
      <c r="L20" s="429"/>
      <c r="M20" s="430"/>
      <c r="N20" s="431"/>
      <c r="O20" s="432"/>
      <c r="P20" s="432"/>
      <c r="Q20" s="432"/>
    </row>
    <row r="21" spans="1:17">
      <c r="A21" s="433"/>
      <c r="B21" s="434"/>
      <c r="C21" s="434" t="s">
        <v>52</v>
      </c>
      <c r="D21" s="434"/>
      <c r="E21" s="435">
        <f>SUM(E9:E19)</f>
        <v>1147500000</v>
      </c>
      <c r="F21" s="434"/>
      <c r="G21" s="434"/>
      <c r="H21" s="434"/>
      <c r="I21" s="434"/>
      <c r="J21" s="434"/>
      <c r="K21" s="436" t="s">
        <v>1716</v>
      </c>
      <c r="L21" s="434"/>
      <c r="M21" s="437">
        <f>SUMPRODUCT(M9:M19,E9:E19)/E21</f>
        <v>3.8972156862745098E-2</v>
      </c>
      <c r="N21" s="434"/>
      <c r="O21" s="437">
        <f>SUMPRODUCT(O9:O19,E9:E19)/E21</f>
        <v>4.1066971677559912E-2</v>
      </c>
      <c r="P21" s="437" t="e">
        <f>SUMPRODUCT(P9:P19,F9:F19)/F21</f>
        <v>#DIV/0!</v>
      </c>
      <c r="Q21" s="437">
        <f>SUMPRODUCT(Q9:Q19,E9:E19)/E21</f>
        <v>4.5545403050108929E-2</v>
      </c>
    </row>
    <row r="23" spans="1:17" ht="17.25" customHeight="1">
      <c r="A23" s="132"/>
      <c r="C23" s="438" t="s">
        <v>22</v>
      </c>
    </row>
    <row r="24" spans="1:17">
      <c r="C24" s="439" t="s">
        <v>1717</v>
      </c>
      <c r="G24" s="440"/>
      <c r="H24" s="440"/>
      <c r="I24" s="440"/>
    </row>
    <row r="25" spans="1:17">
      <c r="C25" s="439" t="s">
        <v>1000</v>
      </c>
      <c r="G25" s="440"/>
      <c r="H25" s="440"/>
      <c r="I25" s="440"/>
    </row>
  </sheetData>
  <mergeCells count="2">
    <mergeCell ref="A2:Q2"/>
    <mergeCell ref="A3:Q3"/>
  </mergeCells>
  <pageMargins left="0.7" right="0.7" top="0.75" bottom="0.75" header="0.3" footer="0.3"/>
  <pageSetup scale="62" orientation="landscape" useFirstPageNumber="1" horizontalDpi="1200" verticalDpi="1200" r:id="rId1"/>
  <headerFooter>
    <oddHeader>&amp;LDRAFT- PRIVILEGED AND CONFIDENTIAL
PREPARED AT THE REQUEST OF COUNSEL&amp;RSchedule AEB-15
Page &amp;P of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M53"/>
  <sheetViews>
    <sheetView zoomScale="90" zoomScaleNormal="90" zoomScaleSheetLayoutView="100" zoomScalePageLayoutView="90" workbookViewId="0">
      <selection activeCell="A59" sqref="A59"/>
    </sheetView>
  </sheetViews>
  <sheetFormatPr defaultColWidth="9.140625" defaultRowHeight="12.75"/>
  <cols>
    <col min="1" max="1" width="35.5703125" style="23" customWidth="1"/>
    <col min="2" max="2" width="15.5703125" style="23" customWidth="1"/>
    <col min="3" max="3" width="9.85546875" style="23" bestFit="1" customWidth="1"/>
    <col min="4" max="5" width="15.5703125" style="23" customWidth="1"/>
    <col min="6" max="6" width="21.7109375" style="23" customWidth="1"/>
    <col min="7" max="7" width="15.5703125" style="23" customWidth="1"/>
    <col min="8" max="10" width="16.42578125" style="23" customWidth="1"/>
    <col min="11" max="11" width="15.7109375" style="23" customWidth="1"/>
    <col min="12" max="12" width="11.85546875" style="23" customWidth="1"/>
    <col min="13" max="13" width="9.140625" style="23"/>
    <col min="14" max="14" width="22.28515625" style="23" customWidth="1"/>
    <col min="15" max="16384" width="9.140625" style="23"/>
  </cols>
  <sheetData>
    <row r="1" spans="1:13">
      <c r="A1" s="48"/>
      <c r="B1" s="48"/>
      <c r="C1" s="48"/>
      <c r="D1" s="48"/>
      <c r="E1" s="48"/>
      <c r="F1" s="48"/>
    </row>
    <row r="2" spans="1:13">
      <c r="A2" s="490" t="s">
        <v>1302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</row>
    <row r="3" spans="1:13">
      <c r="A3" s="48"/>
      <c r="B3" s="48"/>
      <c r="C3" s="48"/>
      <c r="D3" s="48"/>
      <c r="J3" s="48"/>
    </row>
    <row r="4" spans="1:13" ht="13.5" thickBot="1">
      <c r="A4" s="48"/>
      <c r="B4" s="48"/>
      <c r="C4" s="49" t="s">
        <v>0</v>
      </c>
      <c r="D4" s="49" t="s">
        <v>1</v>
      </c>
      <c r="E4" s="49" t="s">
        <v>2</v>
      </c>
      <c r="F4" s="159" t="s">
        <v>3</v>
      </c>
      <c r="G4" s="159" t="s">
        <v>4</v>
      </c>
      <c r="H4" s="159" t="s">
        <v>5</v>
      </c>
      <c r="I4" s="159" t="s">
        <v>6</v>
      </c>
      <c r="J4" s="96" t="s">
        <v>7</v>
      </c>
      <c r="K4" s="96" t="s">
        <v>8</v>
      </c>
      <c r="L4" s="55" t="s">
        <v>9</v>
      </c>
    </row>
    <row r="5" spans="1:13" ht="63.75">
      <c r="A5" s="190" t="s">
        <v>11</v>
      </c>
      <c r="B5" s="191" t="s">
        <v>12</v>
      </c>
      <c r="C5" s="191" t="s">
        <v>865</v>
      </c>
      <c r="D5" s="192" t="s">
        <v>866</v>
      </c>
      <c r="E5" s="192" t="s">
        <v>1048</v>
      </c>
      <c r="F5" s="193" t="s">
        <v>1049</v>
      </c>
      <c r="G5" s="192" t="s">
        <v>1050</v>
      </c>
      <c r="H5" s="192" t="s">
        <v>1071</v>
      </c>
      <c r="I5" s="192" t="s">
        <v>1074</v>
      </c>
      <c r="J5" s="194" t="s">
        <v>1072</v>
      </c>
      <c r="K5" s="192" t="s">
        <v>1073</v>
      </c>
      <c r="L5" s="194" t="s">
        <v>1063</v>
      </c>
    </row>
    <row r="6" spans="1:13">
      <c r="A6" s="33" t="s">
        <v>1022</v>
      </c>
      <c r="B6" s="46" t="s">
        <v>1023</v>
      </c>
      <c r="C6" s="58" t="s">
        <v>867</v>
      </c>
      <c r="D6" s="58" t="s">
        <v>1033</v>
      </c>
      <c r="E6" s="58" t="s">
        <v>867</v>
      </c>
      <c r="F6" s="58" t="s">
        <v>867</v>
      </c>
      <c r="G6" s="58" t="s">
        <v>867</v>
      </c>
      <c r="H6" s="195">
        <v>0.49917389890228747</v>
      </c>
      <c r="I6" s="195">
        <v>0.46423954220629221</v>
      </c>
      <c r="J6" s="196">
        <v>0.88656191635258275</v>
      </c>
      <c r="K6" s="196">
        <v>0.97380554336624348</v>
      </c>
      <c r="L6" s="58" t="s">
        <v>869</v>
      </c>
      <c r="M6" s="209"/>
    </row>
    <row r="7" spans="1:13">
      <c r="A7" s="8" t="s">
        <v>1024</v>
      </c>
      <c r="B7" s="47" t="s">
        <v>792</v>
      </c>
      <c r="C7" s="59" t="s">
        <v>867</v>
      </c>
      <c r="D7" s="59" t="s">
        <v>870</v>
      </c>
      <c r="E7" s="59" t="s">
        <v>867</v>
      </c>
      <c r="F7" s="59" t="s">
        <v>867</v>
      </c>
      <c r="G7" s="59" t="s">
        <v>867</v>
      </c>
      <c r="H7" s="60">
        <v>0.3226598384372128</v>
      </c>
      <c r="I7" s="60">
        <v>0.69071648268534658</v>
      </c>
      <c r="J7" s="50">
        <v>0.96257963019181469</v>
      </c>
      <c r="K7" s="50">
        <v>0.90754532799449172</v>
      </c>
      <c r="L7" s="59" t="s">
        <v>869</v>
      </c>
      <c r="M7" s="209"/>
    </row>
    <row r="8" spans="1:13">
      <c r="A8" s="8" t="s">
        <v>1025</v>
      </c>
      <c r="B8" s="47" t="s">
        <v>350</v>
      </c>
      <c r="C8" s="59" t="s">
        <v>867</v>
      </c>
      <c r="D8" s="59" t="s">
        <v>868</v>
      </c>
      <c r="E8" s="59" t="s">
        <v>867</v>
      </c>
      <c r="F8" s="59" t="s">
        <v>867</v>
      </c>
      <c r="G8" s="59" t="s">
        <v>867</v>
      </c>
      <c r="H8" s="60">
        <v>0.49970706205777637</v>
      </c>
      <c r="I8" s="60">
        <v>0.76859780473440453</v>
      </c>
      <c r="J8" s="50">
        <v>1</v>
      </c>
      <c r="K8" s="50">
        <v>0.86489916594978933</v>
      </c>
      <c r="L8" s="59" t="s">
        <v>869</v>
      </c>
      <c r="M8" s="209"/>
    </row>
    <row r="9" spans="1:13">
      <c r="A9" s="8" t="s">
        <v>1026</v>
      </c>
      <c r="B9" s="47" t="s">
        <v>19</v>
      </c>
      <c r="C9" s="59" t="s">
        <v>867</v>
      </c>
      <c r="D9" s="59" t="s">
        <v>870</v>
      </c>
      <c r="E9" s="59" t="s">
        <v>867</v>
      </c>
      <c r="F9" s="59" t="s">
        <v>867</v>
      </c>
      <c r="G9" s="59" t="s">
        <v>867</v>
      </c>
      <c r="H9" s="60">
        <v>0.51916436335255278</v>
      </c>
      <c r="I9" s="60">
        <v>0.53735916569731013</v>
      </c>
      <c r="J9" s="50">
        <v>0.97155640049142677</v>
      </c>
      <c r="K9" s="50">
        <v>1</v>
      </c>
      <c r="L9" s="59" t="s">
        <v>869</v>
      </c>
      <c r="M9" s="209"/>
    </row>
    <row r="10" spans="1:13">
      <c r="A10" s="8" t="s">
        <v>1064</v>
      </c>
      <c r="B10" s="47" t="s">
        <v>1075</v>
      </c>
      <c r="C10" s="59" t="s">
        <v>867</v>
      </c>
      <c r="D10" s="59" t="s">
        <v>1033</v>
      </c>
      <c r="E10" s="59" t="s">
        <v>867</v>
      </c>
      <c r="F10" s="59" t="s">
        <v>867</v>
      </c>
      <c r="G10" s="59" t="s">
        <v>867</v>
      </c>
      <c r="H10" s="60">
        <v>0.104120283168903</v>
      </c>
      <c r="I10" s="60">
        <v>0.59018611616214511</v>
      </c>
      <c r="J10" s="50">
        <v>1</v>
      </c>
      <c r="K10" s="50">
        <v>0.77520708004613537</v>
      </c>
      <c r="L10" s="59" t="s">
        <v>869</v>
      </c>
      <c r="M10" s="209"/>
    </row>
    <row r="11" spans="1:13">
      <c r="A11" s="8" t="s">
        <v>1031</v>
      </c>
      <c r="B11" s="47" t="s">
        <v>438</v>
      </c>
      <c r="C11" s="59" t="s">
        <v>867</v>
      </c>
      <c r="D11" s="59" t="s">
        <v>868</v>
      </c>
      <c r="E11" s="59" t="s">
        <v>867</v>
      </c>
      <c r="F11" s="59" t="s">
        <v>867</v>
      </c>
      <c r="G11" s="59" t="s">
        <v>867</v>
      </c>
      <c r="H11" s="60">
        <v>0.2795445269147756</v>
      </c>
      <c r="I11" s="60">
        <v>0.82704436859336594</v>
      </c>
      <c r="J11" s="50">
        <v>0.99363057324840776</v>
      </c>
      <c r="K11" s="50">
        <v>0.91262942103031319</v>
      </c>
      <c r="L11" s="59" t="s">
        <v>869</v>
      </c>
      <c r="M11" s="209"/>
    </row>
    <row r="12" spans="1:13">
      <c r="A12" s="8" t="s">
        <v>1065</v>
      </c>
      <c r="B12" s="47" t="s">
        <v>448</v>
      </c>
      <c r="C12" s="59" t="s">
        <v>867</v>
      </c>
      <c r="D12" s="59" t="s">
        <v>868</v>
      </c>
      <c r="E12" s="59" t="s">
        <v>867</v>
      </c>
      <c r="F12" s="59" t="s">
        <v>867</v>
      </c>
      <c r="G12" s="59" t="s">
        <v>867</v>
      </c>
      <c r="H12" s="60">
        <v>0.130656261060621</v>
      </c>
      <c r="I12" s="60">
        <v>0.66731096227119691</v>
      </c>
      <c r="J12" s="50">
        <v>1</v>
      </c>
      <c r="K12" s="50">
        <v>0.99087422593666374</v>
      </c>
      <c r="L12" s="59" t="s">
        <v>869</v>
      </c>
      <c r="M12" s="209"/>
    </row>
    <row r="13" spans="1:13">
      <c r="A13" s="8" t="s">
        <v>1066</v>
      </c>
      <c r="B13" s="47" t="s">
        <v>1076</v>
      </c>
      <c r="C13" s="59" t="s">
        <v>867</v>
      </c>
      <c r="D13" s="59" t="s">
        <v>1033</v>
      </c>
      <c r="E13" s="59" t="s">
        <v>867</v>
      </c>
      <c r="F13" s="59" t="s">
        <v>867</v>
      </c>
      <c r="G13" s="59" t="s">
        <v>867</v>
      </c>
      <c r="H13" s="60">
        <v>0.26434664523027213</v>
      </c>
      <c r="I13" s="60">
        <v>0.71930540153845912</v>
      </c>
      <c r="J13" s="50">
        <v>0.99657860122596897</v>
      </c>
      <c r="K13" s="50">
        <v>1</v>
      </c>
      <c r="L13" s="59" t="s">
        <v>869</v>
      </c>
      <c r="M13" s="209"/>
    </row>
    <row r="14" spans="1:13">
      <c r="A14" s="8" t="s">
        <v>1067</v>
      </c>
      <c r="B14" s="47" t="s">
        <v>1077</v>
      </c>
      <c r="C14" s="59" t="s">
        <v>867</v>
      </c>
      <c r="D14" s="59" t="s">
        <v>1079</v>
      </c>
      <c r="E14" s="59" t="s">
        <v>867</v>
      </c>
      <c r="F14" s="59" t="s">
        <v>867</v>
      </c>
      <c r="G14" s="59" t="s">
        <v>867</v>
      </c>
      <c r="H14" s="60">
        <v>0.383168601406225</v>
      </c>
      <c r="I14" s="60">
        <v>0.66911163752898795</v>
      </c>
      <c r="J14" s="50">
        <v>0.71131868783467034</v>
      </c>
      <c r="K14" s="50">
        <v>0.76009354966978637</v>
      </c>
      <c r="L14" s="59" t="s">
        <v>869</v>
      </c>
      <c r="M14" s="209"/>
    </row>
    <row r="15" spans="1:13">
      <c r="A15" s="8" t="s">
        <v>1291</v>
      </c>
      <c r="B15" s="47" t="s">
        <v>546</v>
      </c>
      <c r="C15" s="59" t="s">
        <v>867</v>
      </c>
      <c r="D15" s="59" t="s">
        <v>870</v>
      </c>
      <c r="E15" s="59" t="s">
        <v>867</v>
      </c>
      <c r="F15" s="59" t="s">
        <v>867</v>
      </c>
      <c r="G15" s="59" t="s">
        <v>867</v>
      </c>
      <c r="H15" s="60">
        <v>8.5605414719970352E-2</v>
      </c>
      <c r="I15" s="60">
        <v>0.97236043728409716</v>
      </c>
      <c r="J15" s="50">
        <v>0.75625442135204191</v>
      </c>
      <c r="K15" s="50">
        <v>1</v>
      </c>
      <c r="L15" s="59" t="s">
        <v>869</v>
      </c>
      <c r="M15" s="209"/>
    </row>
    <row r="16" spans="1:13">
      <c r="A16" s="8" t="s">
        <v>1027</v>
      </c>
      <c r="B16" s="47" t="s">
        <v>1028</v>
      </c>
      <c r="C16" s="59" t="s">
        <v>867</v>
      </c>
      <c r="D16" s="59" t="s">
        <v>1033</v>
      </c>
      <c r="E16" s="59" t="s">
        <v>867</v>
      </c>
      <c r="F16" s="59" t="s">
        <v>867</v>
      </c>
      <c r="G16" s="59" t="s">
        <v>867</v>
      </c>
      <c r="H16" s="60">
        <v>0.32541917173927443</v>
      </c>
      <c r="I16" s="60">
        <v>0.57891637036631638</v>
      </c>
      <c r="J16" s="50">
        <v>0.99748804705537031</v>
      </c>
      <c r="K16" s="50">
        <v>0.83435135977794361</v>
      </c>
      <c r="L16" s="59" t="s">
        <v>869</v>
      </c>
      <c r="M16" s="209"/>
    </row>
    <row r="17" spans="1:13">
      <c r="A17" s="8" t="s">
        <v>1029</v>
      </c>
      <c r="B17" s="47" t="s">
        <v>1030</v>
      </c>
      <c r="C17" s="59" t="s">
        <v>867</v>
      </c>
      <c r="D17" s="59" t="s">
        <v>1033</v>
      </c>
      <c r="E17" s="59" t="s">
        <v>867</v>
      </c>
      <c r="F17" s="59" t="s">
        <v>867</v>
      </c>
      <c r="G17" s="59" t="s">
        <v>867</v>
      </c>
      <c r="H17" s="60">
        <v>0.66950295776080626</v>
      </c>
      <c r="I17" s="60">
        <v>0.56262888255263011</v>
      </c>
      <c r="J17" s="50">
        <v>0.71137138709920233</v>
      </c>
      <c r="K17" s="50">
        <v>1</v>
      </c>
      <c r="L17" s="59" t="s">
        <v>869</v>
      </c>
      <c r="M17" s="209"/>
    </row>
    <row r="18" spans="1:13">
      <c r="A18" s="8" t="s">
        <v>1069</v>
      </c>
      <c r="B18" s="47" t="s">
        <v>1078</v>
      </c>
      <c r="C18" s="59" t="s">
        <v>867</v>
      </c>
      <c r="D18" s="59" t="s">
        <v>868</v>
      </c>
      <c r="E18" s="59" t="s">
        <v>867</v>
      </c>
      <c r="F18" s="59" t="s">
        <v>867</v>
      </c>
      <c r="G18" s="59" t="s">
        <v>867</v>
      </c>
      <c r="H18" s="60">
        <v>0.20814487207403468</v>
      </c>
      <c r="I18" s="60">
        <v>0.62405499826104027</v>
      </c>
      <c r="J18" s="50">
        <v>1</v>
      </c>
      <c r="K18" s="50">
        <v>1</v>
      </c>
      <c r="L18" s="59" t="s">
        <v>869</v>
      </c>
      <c r="M18" s="209"/>
    </row>
    <row r="19" spans="1:13">
      <c r="A19" s="8" t="s">
        <v>1070</v>
      </c>
      <c r="B19" s="47" t="s">
        <v>21</v>
      </c>
      <c r="C19" s="59" t="s">
        <v>867</v>
      </c>
      <c r="D19" s="59" t="s">
        <v>870</v>
      </c>
      <c r="E19" s="59" t="s">
        <v>867</v>
      </c>
      <c r="F19" s="59" t="s">
        <v>867</v>
      </c>
      <c r="G19" s="59" t="s">
        <v>867</v>
      </c>
      <c r="H19" s="60">
        <v>0.32576236455776753</v>
      </c>
      <c r="I19" s="60">
        <v>0.78450989991783027</v>
      </c>
      <c r="J19" s="50">
        <v>0.86978340805955889</v>
      </c>
      <c r="K19" s="50">
        <v>0.82213323925461868</v>
      </c>
      <c r="L19" s="59" t="s">
        <v>869</v>
      </c>
      <c r="M19" s="209"/>
    </row>
    <row r="20" spans="1:13" ht="13.5" thickBot="1">
      <c r="A20" s="34" t="s">
        <v>1032</v>
      </c>
      <c r="B20" s="61" t="s">
        <v>640</v>
      </c>
      <c r="C20" s="62" t="s">
        <v>867</v>
      </c>
      <c r="D20" s="62" t="s">
        <v>870</v>
      </c>
      <c r="E20" s="62" t="s">
        <v>867</v>
      </c>
      <c r="F20" s="62" t="s">
        <v>867</v>
      </c>
      <c r="G20" s="62" t="s">
        <v>867</v>
      </c>
      <c r="H20" s="63">
        <v>0.32850638613252736</v>
      </c>
      <c r="I20" s="63">
        <v>0.57425292219659263</v>
      </c>
      <c r="J20" s="51">
        <v>1</v>
      </c>
      <c r="K20" s="51">
        <v>0.86706526917746929</v>
      </c>
      <c r="L20" s="62" t="s">
        <v>869</v>
      </c>
      <c r="M20" s="209"/>
    </row>
    <row r="21" spans="1:13" ht="13.5" thickTop="1">
      <c r="A21" s="52"/>
      <c r="B21" s="53"/>
      <c r="C21" s="35"/>
      <c r="D21" s="35"/>
      <c r="E21" s="48"/>
      <c r="F21" s="48"/>
      <c r="G21" s="48"/>
      <c r="H21" s="48"/>
      <c r="I21" s="48"/>
      <c r="J21" s="35"/>
    </row>
    <row r="22" spans="1:13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</row>
    <row r="23" spans="1:13">
      <c r="A23" s="64" t="s">
        <v>22</v>
      </c>
      <c r="B23" s="48"/>
      <c r="C23" s="48"/>
      <c r="D23" s="48"/>
      <c r="E23" s="48"/>
      <c r="F23" s="48"/>
    </row>
    <row r="24" spans="1:13">
      <c r="A24" s="65" t="s">
        <v>23</v>
      </c>
      <c r="B24" s="48"/>
      <c r="C24" s="48"/>
      <c r="D24" s="48"/>
      <c r="E24" s="48"/>
      <c r="F24" s="48"/>
    </row>
    <row r="25" spans="1:13">
      <c r="A25" s="65" t="s">
        <v>1000</v>
      </c>
      <c r="B25" s="24"/>
      <c r="C25" s="24"/>
      <c r="D25" s="24"/>
      <c r="E25" s="24"/>
      <c r="F25" s="24"/>
      <c r="G25" s="24"/>
      <c r="H25" s="48"/>
      <c r="I25" s="48"/>
      <c r="J25" s="48"/>
      <c r="K25" s="48"/>
      <c r="L25" s="48"/>
    </row>
    <row r="26" spans="1:13">
      <c r="A26" s="65" t="s">
        <v>1047</v>
      </c>
      <c r="B26" s="24"/>
      <c r="C26" s="24"/>
      <c r="D26" s="24"/>
      <c r="E26" s="24"/>
      <c r="F26" s="8"/>
      <c r="G26" s="47"/>
      <c r="H26" s="47"/>
      <c r="I26" s="47"/>
      <c r="J26" s="47"/>
      <c r="K26" s="35"/>
      <c r="L26" s="48"/>
    </row>
    <row r="27" spans="1:13">
      <c r="A27" s="65" t="s">
        <v>1046</v>
      </c>
      <c r="B27" s="24"/>
      <c r="C27" s="24"/>
      <c r="D27" s="24"/>
      <c r="E27" s="24"/>
      <c r="F27" s="8"/>
      <c r="G27" s="47"/>
      <c r="H27" s="47"/>
      <c r="I27" s="47"/>
      <c r="J27" s="47"/>
      <c r="K27" s="35"/>
      <c r="L27" s="48"/>
    </row>
    <row r="28" spans="1:13">
      <c r="A28" s="72" t="s">
        <v>1314</v>
      </c>
      <c r="B28" s="24"/>
      <c r="C28" s="24"/>
      <c r="D28" s="24"/>
      <c r="E28" s="24"/>
      <c r="F28" s="8"/>
      <c r="G28" s="47"/>
      <c r="H28" s="47"/>
      <c r="I28" s="47"/>
      <c r="J28" s="47"/>
      <c r="K28" s="35"/>
      <c r="L28" s="48"/>
    </row>
    <row r="29" spans="1:13">
      <c r="A29" s="72" t="s">
        <v>1315</v>
      </c>
      <c r="B29" s="24"/>
      <c r="C29" s="24"/>
      <c r="D29" s="24"/>
      <c r="E29" s="24"/>
      <c r="F29" s="8"/>
      <c r="G29" s="47"/>
      <c r="H29" s="47"/>
      <c r="I29" s="47"/>
      <c r="J29" s="47"/>
      <c r="K29" s="35"/>
      <c r="L29" s="48"/>
    </row>
    <row r="30" spans="1:13">
      <c r="A30" s="72" t="s">
        <v>1316</v>
      </c>
      <c r="B30" s="24"/>
      <c r="C30" s="24"/>
      <c r="D30" s="24"/>
      <c r="E30" s="24"/>
      <c r="F30" s="8"/>
      <c r="G30" s="47"/>
      <c r="H30" s="47"/>
      <c r="I30" s="47"/>
      <c r="J30" s="47"/>
      <c r="K30" s="35"/>
      <c r="L30" s="48"/>
    </row>
    <row r="31" spans="1:13">
      <c r="A31" s="72" t="s">
        <v>1296</v>
      </c>
      <c r="B31" s="24"/>
      <c r="C31" s="24"/>
      <c r="D31" s="24"/>
      <c r="E31" s="24"/>
      <c r="F31" s="8"/>
      <c r="G31" s="47"/>
      <c r="H31" s="47"/>
      <c r="I31" s="47"/>
      <c r="J31" s="47"/>
      <c r="K31" s="35"/>
      <c r="L31" s="48"/>
    </row>
    <row r="32" spans="1:13">
      <c r="A32" s="72" t="s">
        <v>1297</v>
      </c>
      <c r="B32" s="24"/>
      <c r="C32" s="24"/>
      <c r="D32" s="24"/>
      <c r="E32" s="24"/>
      <c r="F32" s="8"/>
      <c r="G32" s="47"/>
      <c r="H32" s="47"/>
      <c r="I32" s="47"/>
      <c r="J32" s="47"/>
      <c r="K32" s="35"/>
      <c r="L32" s="48"/>
    </row>
    <row r="33" spans="1:12">
      <c r="A33" s="65" t="s">
        <v>1080</v>
      </c>
      <c r="B33" s="28"/>
      <c r="C33" s="28"/>
      <c r="D33" s="28"/>
      <c r="E33" s="24"/>
      <c r="F33" s="8"/>
      <c r="G33" s="47"/>
      <c r="H33" s="47"/>
      <c r="I33" s="47"/>
      <c r="J33" s="47"/>
      <c r="K33" s="35"/>
      <c r="L33" s="48"/>
    </row>
    <row r="34" spans="1:12">
      <c r="A34" s="28"/>
      <c r="B34" s="28"/>
      <c r="C34" s="28"/>
      <c r="D34" s="28"/>
      <c r="E34" s="24"/>
      <c r="F34" s="8"/>
      <c r="G34" s="47"/>
      <c r="H34" s="47"/>
      <c r="I34" s="47"/>
      <c r="J34" s="47"/>
      <c r="K34" s="35"/>
      <c r="L34" s="48"/>
    </row>
    <row r="35" spans="1:12">
      <c r="A35" s="28"/>
      <c r="B35" s="28"/>
      <c r="C35" s="28"/>
      <c r="D35" s="28"/>
      <c r="E35" s="24"/>
      <c r="F35" s="8"/>
      <c r="G35" s="47"/>
      <c r="H35" s="47"/>
      <c r="I35" s="47"/>
      <c r="J35" s="47"/>
      <c r="K35" s="35"/>
      <c r="L35" s="48"/>
    </row>
    <row r="36" spans="1:12">
      <c r="A36" s="28"/>
      <c r="B36" s="28"/>
      <c r="C36" s="28"/>
      <c r="D36" s="28"/>
      <c r="E36" s="24"/>
      <c r="F36" s="8"/>
      <c r="G36" s="47"/>
      <c r="H36" s="47"/>
      <c r="I36" s="47"/>
      <c r="J36" s="47"/>
      <c r="K36" s="35"/>
      <c r="L36" s="48"/>
    </row>
    <row r="37" spans="1:12">
      <c r="A37" s="28"/>
      <c r="B37" s="28"/>
      <c r="C37" s="28"/>
      <c r="D37" s="28"/>
      <c r="E37" s="24"/>
      <c r="F37" s="8"/>
      <c r="G37" s="47"/>
      <c r="H37" s="47"/>
      <c r="I37" s="47"/>
      <c r="J37" s="47"/>
      <c r="K37" s="35"/>
      <c r="L37" s="48"/>
    </row>
    <row r="38" spans="1:12">
      <c r="A38" s="28"/>
      <c r="B38" s="28"/>
      <c r="C38" s="28"/>
      <c r="D38" s="28"/>
      <c r="E38" s="24"/>
      <c r="F38" s="8"/>
      <c r="G38" s="47"/>
      <c r="H38" s="47"/>
      <c r="I38" s="47"/>
      <c r="J38" s="47"/>
      <c r="K38" s="35"/>
      <c r="L38" s="48"/>
    </row>
    <row r="39" spans="1:12">
      <c r="A39" s="28"/>
      <c r="B39" s="28"/>
      <c r="C39" s="28"/>
      <c r="D39" s="28"/>
      <c r="E39" s="24"/>
      <c r="F39" s="8"/>
      <c r="G39" s="47"/>
      <c r="H39" s="47"/>
      <c r="I39" s="47"/>
      <c r="J39" s="47"/>
      <c r="K39" s="35"/>
      <c r="L39" s="48"/>
    </row>
    <row r="40" spans="1:12">
      <c r="A40" s="28"/>
      <c r="B40" s="28"/>
      <c r="C40" s="28"/>
      <c r="D40" s="28"/>
      <c r="E40" s="24"/>
      <c r="F40" s="8"/>
      <c r="G40" s="47"/>
      <c r="H40" s="47"/>
      <c r="I40" s="47"/>
      <c r="J40" s="47"/>
      <c r="K40" s="35"/>
      <c r="L40" s="48"/>
    </row>
    <row r="41" spans="1:12">
      <c r="A41" s="24"/>
      <c r="B41" s="28"/>
      <c r="C41" s="28"/>
      <c r="D41" s="28"/>
      <c r="E41" s="24"/>
      <c r="F41" s="24"/>
      <c r="G41" s="24"/>
      <c r="H41" s="48"/>
      <c r="I41" s="48"/>
      <c r="J41" s="48"/>
      <c r="K41" s="48"/>
      <c r="L41" s="48"/>
    </row>
    <row r="42" spans="1:12">
      <c r="A42" s="24"/>
      <c r="B42" s="28"/>
      <c r="C42" s="28"/>
      <c r="D42" s="28"/>
      <c r="E42" s="24"/>
      <c r="F42" s="24"/>
      <c r="G42" s="24"/>
      <c r="H42" s="48"/>
      <c r="I42" s="48"/>
      <c r="J42" s="48"/>
      <c r="K42" s="48"/>
      <c r="L42" s="48"/>
    </row>
    <row r="43" spans="1:12">
      <c r="A43" s="48"/>
      <c r="E43" s="48"/>
      <c r="F43" s="48"/>
      <c r="G43" s="48"/>
      <c r="H43" s="48"/>
      <c r="I43" s="48"/>
      <c r="J43" s="48"/>
      <c r="K43" s="48"/>
      <c r="L43" s="48"/>
    </row>
    <row r="44" spans="1:12">
      <c r="A44" s="24"/>
      <c r="E44" s="48"/>
      <c r="F44" s="48"/>
      <c r="G44" s="48"/>
      <c r="H44" s="48"/>
      <c r="I44" s="48"/>
      <c r="J44" s="48"/>
      <c r="K44" s="48"/>
      <c r="L44" s="48"/>
    </row>
    <row r="45" spans="1:12">
      <c r="A45" s="24"/>
      <c r="E45" s="48"/>
      <c r="F45" s="48"/>
      <c r="G45" s="48"/>
      <c r="H45" s="48"/>
      <c r="I45" s="48"/>
      <c r="J45" s="48"/>
      <c r="K45" s="48"/>
      <c r="L45" s="48"/>
    </row>
    <row r="46" spans="1:12">
      <c r="A46" s="24"/>
    </row>
    <row r="47" spans="1:12">
      <c r="A47" s="48"/>
    </row>
    <row r="48" spans="1:12">
      <c r="A48" s="48"/>
    </row>
    <row r="49" spans="1:1">
      <c r="A49" s="48"/>
    </row>
    <row r="50" spans="1:1">
      <c r="A50" s="48"/>
    </row>
    <row r="51" spans="1:1">
      <c r="A51" s="48"/>
    </row>
    <row r="52" spans="1:1">
      <c r="A52" s="48"/>
    </row>
    <row r="53" spans="1:1">
      <c r="A53" s="48"/>
    </row>
  </sheetData>
  <mergeCells count="1">
    <mergeCell ref="A2:L2"/>
  </mergeCells>
  <phoneticPr fontId="80" type="noConversion"/>
  <conditionalFormatting sqref="J26:J40 A6:B21">
    <cfRule type="expression" dxfId="31" priority="13">
      <formula>"(blank)"</formula>
    </cfRule>
  </conditionalFormatting>
  <conditionalFormatting sqref="J26:J40 A6:B21">
    <cfRule type="expression" dxfId="30" priority="14">
      <formula>#REF!</formula>
    </cfRule>
  </conditionalFormatting>
  <conditionalFormatting sqref="F26:F40">
    <cfRule type="expression" dxfId="29" priority="27">
      <formula>"(blank)"</formula>
    </cfRule>
  </conditionalFormatting>
  <conditionalFormatting sqref="F26:F40">
    <cfRule type="expression" dxfId="28" priority="28">
      <formula>#REF!</formula>
    </cfRule>
  </conditionalFormatting>
  <conditionalFormatting sqref="G26:G40">
    <cfRule type="expression" dxfId="27" priority="25">
      <formula>"(blank)"</formula>
    </cfRule>
  </conditionalFormatting>
  <conditionalFormatting sqref="G26:G40">
    <cfRule type="expression" dxfId="26" priority="26">
      <formula>#REF!</formula>
    </cfRule>
  </conditionalFormatting>
  <conditionalFormatting sqref="H26:I40">
    <cfRule type="expression" dxfId="25" priority="23">
      <formula>"(blank)"</formula>
    </cfRule>
  </conditionalFormatting>
  <conditionalFormatting sqref="H26:I40">
    <cfRule type="expression" dxfId="24" priority="24">
      <formula>#REF!</formula>
    </cfRule>
  </conditionalFormatting>
  <printOptions horizontalCentered="1"/>
  <pageMargins left="0.7" right="0.7" top="1.25" bottom="0.75" header="0.3" footer="0.3"/>
  <pageSetup scale="59" orientation="landscape" useFirstPageNumber="1" r:id="rId1"/>
  <headerFooter>
    <oddHeader>&amp;LDRAFT- PRIVILEGED AND CONFIDENTIAL
PREPARED AT THE REQUEST OF COUNSEL
&amp;RSchedule AEB-2
Page &amp;P of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T112"/>
  <sheetViews>
    <sheetView zoomScale="80" zoomScaleNormal="80" zoomScaleSheetLayoutView="70" zoomScalePageLayoutView="90" workbookViewId="0">
      <selection activeCell="A77" sqref="A77"/>
    </sheetView>
  </sheetViews>
  <sheetFormatPr defaultColWidth="9.140625" defaultRowHeight="12.75"/>
  <cols>
    <col min="1" max="1" width="44" style="10" customWidth="1"/>
    <col min="2" max="2" width="8.5703125" style="4" customWidth="1"/>
    <col min="3" max="3" width="12.7109375" style="4" customWidth="1"/>
    <col min="4" max="13" width="10.5703125" style="4" customWidth="1"/>
    <col min="14" max="14" width="3" style="4" customWidth="1"/>
    <col min="15" max="16384" width="9.140625" style="4"/>
  </cols>
  <sheetData>
    <row r="1" spans="1:17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>
      <c r="A2" s="492" t="s">
        <v>1718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</row>
    <row r="3" spans="1:17">
      <c r="A3" s="6"/>
      <c r="B3" s="6"/>
      <c r="C3" s="6"/>
      <c r="D3" s="6"/>
      <c r="E3" s="6"/>
      <c r="F3" s="6"/>
      <c r="G3" s="6"/>
      <c r="H3" s="6"/>
      <c r="I3" s="6"/>
      <c r="J3" s="6"/>
      <c r="K3" s="492" t="s">
        <v>1317</v>
      </c>
      <c r="L3" s="492"/>
      <c r="M3" s="492"/>
      <c r="O3" s="491" t="s">
        <v>1307</v>
      </c>
      <c r="P3" s="491"/>
      <c r="Q3" s="491"/>
    </row>
    <row r="4" spans="1:17" ht="13.5" thickBot="1">
      <c r="A4" s="6"/>
      <c r="B4" s="6"/>
      <c r="C4" s="19">
        <v>1</v>
      </c>
      <c r="D4" s="19">
        <v>2</v>
      </c>
      <c r="E4" s="19">
        <v>3</v>
      </c>
      <c r="F4" s="19">
        <v>4</v>
      </c>
      <c r="G4" s="19">
        <v>5</v>
      </c>
      <c r="H4" s="19">
        <v>6</v>
      </c>
      <c r="I4" s="19">
        <v>7</v>
      </c>
      <c r="J4" s="19">
        <v>8</v>
      </c>
      <c r="K4" s="19">
        <v>9</v>
      </c>
      <c r="L4" s="19">
        <v>10</v>
      </c>
      <c r="M4" s="19">
        <v>11</v>
      </c>
      <c r="O4" s="201" t="s">
        <v>787</v>
      </c>
      <c r="P4" s="201" t="s">
        <v>1308</v>
      </c>
      <c r="Q4" s="201" t="s">
        <v>1309</v>
      </c>
    </row>
    <row r="5" spans="1:17" ht="54" customHeight="1">
      <c r="A5" s="25" t="s">
        <v>11</v>
      </c>
      <c r="B5" s="22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18</v>
      </c>
      <c r="H5" s="18" t="s">
        <v>647</v>
      </c>
      <c r="I5" s="18" t="s">
        <v>17</v>
      </c>
      <c r="J5" s="18" t="s">
        <v>788</v>
      </c>
      <c r="K5" s="22" t="s">
        <v>789</v>
      </c>
      <c r="L5" s="18" t="s">
        <v>790</v>
      </c>
      <c r="M5" s="22" t="s">
        <v>791</v>
      </c>
      <c r="N5" s="22"/>
      <c r="O5" s="202" t="s">
        <v>789</v>
      </c>
      <c r="P5" s="203" t="s">
        <v>790</v>
      </c>
      <c r="Q5" s="202" t="s">
        <v>791</v>
      </c>
    </row>
    <row r="6" spans="1:17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10"/>
      <c r="O6" s="204"/>
      <c r="P6" s="204"/>
      <c r="Q6" s="204"/>
    </row>
    <row r="7" spans="1:17">
      <c r="A7" s="8" t="str">
        <f>'AEB-2 Proxy Selection'!A6</f>
        <v>ALLETE, Inc.</v>
      </c>
      <c r="B7" s="67" t="str">
        <f>'AEB-2 Proxy Selection'!B6</f>
        <v>ALE</v>
      </c>
      <c r="C7" s="68">
        <v>2.52</v>
      </c>
      <c r="D7" s="68">
        <v>64.39400000000002</v>
      </c>
      <c r="E7" s="40">
        <f>C7/D7</f>
        <v>3.913408081498275E-2</v>
      </c>
      <c r="F7" s="45">
        <f>IFERROR(E7*(1+0.5*J7),"")</f>
        <v>4.0221356026959018E-2</v>
      </c>
      <c r="G7" s="40">
        <v>0.05</v>
      </c>
      <c r="H7" s="40">
        <v>5.67E-2</v>
      </c>
      <c r="I7" s="40">
        <v>0.06</v>
      </c>
      <c r="J7" s="40">
        <f>AVERAGE(G7:I7)</f>
        <v>5.5566666666666674E-2</v>
      </c>
      <c r="K7" s="42">
        <f>$E7*(1+0.5*MIN($G7:$I7))+MIN($G7:$I7)</f>
        <v>9.0112432835357317E-2</v>
      </c>
      <c r="L7" s="40">
        <f>F7+J7</f>
        <v>9.5788022693625685E-2</v>
      </c>
      <c r="M7" s="40">
        <f>$E7*(1+0.5*MAX($G7:$I7))+MAX($G7:$I7)</f>
        <v>0.10030810323943223</v>
      </c>
      <c r="N7" s="10"/>
      <c r="O7" s="42">
        <f>IF(K7&lt;7%,"",K7)</f>
        <v>9.0112432835357317E-2</v>
      </c>
      <c r="P7" s="42">
        <f t="shared" ref="P7:Q7" si="0">IF(L7&lt;7%,"",L7)</f>
        <v>9.5788022693625685E-2</v>
      </c>
      <c r="Q7" s="42">
        <f t="shared" si="0"/>
        <v>0.10030810323943223</v>
      </c>
    </row>
    <row r="8" spans="1:17">
      <c r="A8" s="8" t="str">
        <f>'AEB-2 Proxy Selection'!A7</f>
        <v>Alliant Energy Corporation</v>
      </c>
      <c r="B8" s="67" t="str">
        <f>'AEB-2 Proxy Selection'!B7</f>
        <v>LNT</v>
      </c>
      <c r="C8" s="68">
        <v>1.61</v>
      </c>
      <c r="D8" s="68">
        <v>59.394666666666666</v>
      </c>
      <c r="E8" s="40">
        <f t="shared" ref="E8:E21" si="1">C8/D8</f>
        <v>2.7106810937008938E-2</v>
      </c>
      <c r="F8" s="45">
        <f t="shared" ref="F8:F21" si="2">IFERROR(E8*(1+0.5*J8),"")</f>
        <v>2.7883872850536527E-2</v>
      </c>
      <c r="G8" s="40">
        <v>5.5E-2</v>
      </c>
      <c r="H8" s="40">
        <v>5.8000000000000003E-2</v>
      </c>
      <c r="I8" s="40">
        <v>5.8999999999999997E-2</v>
      </c>
      <c r="J8" s="40">
        <f t="shared" ref="J8:J21" si="3">AVERAGE(G8:I8)</f>
        <v>5.7333333333333326E-2</v>
      </c>
      <c r="K8" s="42">
        <f t="shared" ref="K8:K21" si="4">$E8*(1+0.5*MIN($G8:$I8))+MIN($G8:$I8)</f>
        <v>8.2852248237776691E-2</v>
      </c>
      <c r="L8" s="40">
        <f t="shared" ref="L8:L21" si="5">F8+J8</f>
        <v>8.5217206183869854E-2</v>
      </c>
      <c r="M8" s="40">
        <f t="shared" ref="M8:M21" si="6">$E8*(1+0.5*MAX($G8:$I8))+MAX($G8:$I8)</f>
        <v>8.6906461859650702E-2</v>
      </c>
      <c r="N8" s="10"/>
      <c r="O8" s="42">
        <f t="shared" ref="O8:O21" si="7">IF(K8&lt;7%,"",K8)</f>
        <v>8.2852248237776691E-2</v>
      </c>
      <c r="P8" s="42">
        <f t="shared" ref="P8:P21" si="8">IF(L8&lt;7%,"",L8)</f>
        <v>8.5217206183869854E-2</v>
      </c>
      <c r="Q8" s="42">
        <f t="shared" ref="Q8:Q21" si="9">IF(M8&lt;7%,"",M8)</f>
        <v>8.6906461859650702E-2</v>
      </c>
    </row>
    <row r="9" spans="1:17">
      <c r="A9" s="8" t="str">
        <f>'AEB-2 Proxy Selection'!A8</f>
        <v>Ameren Corporation</v>
      </c>
      <c r="B9" s="67" t="str">
        <f>'AEB-2 Proxy Selection'!B8</f>
        <v>AEE</v>
      </c>
      <c r="C9" s="68">
        <v>2.2000000000000002</v>
      </c>
      <c r="D9" s="68">
        <v>85.937666666666686</v>
      </c>
      <c r="E9" s="40">
        <f t="shared" si="1"/>
        <v>2.5599950351611434E-2</v>
      </c>
      <c r="F9" s="45">
        <f t="shared" si="2"/>
        <v>2.6517281905877512E-2</v>
      </c>
      <c r="G9" s="40">
        <v>6.5000000000000002E-2</v>
      </c>
      <c r="H9" s="40">
        <v>7.6999999999999999E-2</v>
      </c>
      <c r="I9" s="40">
        <v>7.2999999999999995E-2</v>
      </c>
      <c r="J9" s="40">
        <f t="shared" si="3"/>
        <v>7.166666666666667E-2</v>
      </c>
      <c r="K9" s="42">
        <f t="shared" si="4"/>
        <v>9.143194873803881E-2</v>
      </c>
      <c r="L9" s="40">
        <f t="shared" si="5"/>
        <v>9.8183948572544186E-2</v>
      </c>
      <c r="M9" s="40">
        <f t="shared" si="6"/>
        <v>0.10358554844014847</v>
      </c>
      <c r="N9" s="10"/>
      <c r="O9" s="42">
        <f t="shared" si="7"/>
        <v>9.143194873803881E-2</v>
      </c>
      <c r="P9" s="42">
        <f t="shared" si="8"/>
        <v>9.8183948572544186E-2</v>
      </c>
      <c r="Q9" s="42">
        <f t="shared" si="9"/>
        <v>0.10358554844014847</v>
      </c>
    </row>
    <row r="10" spans="1:17">
      <c r="A10" s="8" t="str">
        <f>'AEB-2 Proxy Selection'!A9</f>
        <v>American Electric Power Company, Inc.</v>
      </c>
      <c r="B10" s="67" t="str">
        <f>'AEB-2 Proxy Selection'!B9</f>
        <v>AEP</v>
      </c>
      <c r="C10" s="68">
        <v>2.96</v>
      </c>
      <c r="D10" s="68">
        <v>87.049000000000007</v>
      </c>
      <c r="E10" s="40">
        <f t="shared" si="1"/>
        <v>3.4003836919436176E-2</v>
      </c>
      <c r="F10" s="45">
        <f t="shared" si="2"/>
        <v>3.5036986831171714E-2</v>
      </c>
      <c r="G10" s="40">
        <v>6.5000000000000002E-2</v>
      </c>
      <c r="H10" s="40">
        <v>6.0299999999999999E-2</v>
      </c>
      <c r="I10" s="40">
        <v>5.7000000000000002E-2</v>
      </c>
      <c r="J10" s="40">
        <f t="shared" si="3"/>
        <v>6.0766666666666663E-2</v>
      </c>
      <c r="K10" s="42">
        <f t="shared" si="4"/>
        <v>9.1972946271640099E-2</v>
      </c>
      <c r="L10" s="40">
        <f t="shared" si="5"/>
        <v>9.580365349783837E-2</v>
      </c>
      <c r="M10" s="40">
        <f t="shared" si="6"/>
        <v>0.10010896161931784</v>
      </c>
      <c r="N10" s="10"/>
      <c r="O10" s="42">
        <f t="shared" si="7"/>
        <v>9.1972946271640099E-2</v>
      </c>
      <c r="P10" s="42">
        <f t="shared" si="8"/>
        <v>9.580365349783837E-2</v>
      </c>
      <c r="Q10" s="42">
        <f t="shared" si="9"/>
        <v>0.10010896161931784</v>
      </c>
    </row>
    <row r="11" spans="1:17">
      <c r="A11" s="8" t="str">
        <f>'AEB-2 Proxy Selection'!A10</f>
        <v>Avista Corporation</v>
      </c>
      <c r="B11" s="67" t="str">
        <f>'AEB-2 Proxy Selection'!B10</f>
        <v>AVA</v>
      </c>
      <c r="C11" s="68">
        <v>1.69</v>
      </c>
      <c r="D11" s="68">
        <v>40.92766666666666</v>
      </c>
      <c r="E11" s="40">
        <f t="shared" si="1"/>
        <v>4.1292361320378231E-2</v>
      </c>
      <c r="F11" s="45">
        <f t="shared" si="2"/>
        <v>4.2276495931847249E-2</v>
      </c>
      <c r="G11" s="40">
        <v>0.03</v>
      </c>
      <c r="H11" s="40">
        <v>6.2E-2</v>
      </c>
      <c r="I11" s="40">
        <v>5.0999999999999997E-2</v>
      </c>
      <c r="J11" s="40">
        <f t="shared" si="3"/>
        <v>4.7666666666666663E-2</v>
      </c>
      <c r="K11" s="42">
        <f t="shared" si="4"/>
        <v>7.1911746740183899E-2</v>
      </c>
      <c r="L11" s="40">
        <f t="shared" si="5"/>
        <v>8.9943162598513912E-2</v>
      </c>
      <c r="M11" s="40">
        <f t="shared" si="6"/>
        <v>0.10457242452130995</v>
      </c>
      <c r="N11" s="10"/>
      <c r="O11" s="42">
        <f t="shared" si="7"/>
        <v>7.1911746740183899E-2</v>
      </c>
      <c r="P11" s="42">
        <f t="shared" si="8"/>
        <v>8.9943162598513912E-2</v>
      </c>
      <c r="Q11" s="42">
        <f t="shared" si="9"/>
        <v>0.10457242452130995</v>
      </c>
    </row>
    <row r="12" spans="1:17">
      <c r="A12" s="8" t="str">
        <f>'AEB-2 Proxy Selection'!A11</f>
        <v>Duke Energy Corporation</v>
      </c>
      <c r="B12" s="67" t="str">
        <f>'AEB-2 Proxy Selection'!B11</f>
        <v>DUK</v>
      </c>
      <c r="C12" s="68">
        <v>3.94</v>
      </c>
      <c r="D12" s="68">
        <v>102.54133333333333</v>
      </c>
      <c r="E12" s="40">
        <f t="shared" si="1"/>
        <v>3.8423530023665255E-2</v>
      </c>
      <c r="F12" s="45">
        <f t="shared" si="2"/>
        <v>3.9560226120198681E-2</v>
      </c>
      <c r="G12" s="40">
        <v>7.0000000000000007E-2</v>
      </c>
      <c r="H12" s="40">
        <v>5.45E-2</v>
      </c>
      <c r="I12" s="40">
        <v>5.2999999999999999E-2</v>
      </c>
      <c r="J12" s="40">
        <f t="shared" si="3"/>
        <v>5.9166666666666666E-2</v>
      </c>
      <c r="K12" s="42">
        <f t="shared" si="4"/>
        <v>9.2441753569292379E-2</v>
      </c>
      <c r="L12" s="40">
        <f t="shared" si="5"/>
        <v>9.8726892786865347E-2</v>
      </c>
      <c r="M12" s="40">
        <f t="shared" si="6"/>
        <v>0.10976835357449355</v>
      </c>
      <c r="N12" s="10"/>
      <c r="O12" s="42">
        <f t="shared" si="7"/>
        <v>9.2441753569292379E-2</v>
      </c>
      <c r="P12" s="42">
        <f t="shared" si="8"/>
        <v>9.8726892786865347E-2</v>
      </c>
      <c r="Q12" s="42">
        <f t="shared" si="9"/>
        <v>0.10976835357449355</v>
      </c>
    </row>
    <row r="13" spans="1:17">
      <c r="A13" s="8" t="str">
        <f>'AEB-2 Proxy Selection'!A12</f>
        <v>Entergy Corporation</v>
      </c>
      <c r="B13" s="67" t="str">
        <f>'AEB-2 Proxy Selection'!B12</f>
        <v>ETR</v>
      </c>
      <c r="C13" s="68">
        <v>3.8</v>
      </c>
      <c r="D13" s="68">
        <v>109.81733333333334</v>
      </c>
      <c r="E13" s="40">
        <f t="shared" si="1"/>
        <v>3.4602916358073402E-2</v>
      </c>
      <c r="F13" s="45">
        <f t="shared" si="2"/>
        <v>3.5058521423454704E-2</v>
      </c>
      <c r="G13" s="40">
        <v>0.03</v>
      </c>
      <c r="H13" s="40">
        <v>3.5000000000000003E-2</v>
      </c>
      <c r="I13" s="40">
        <v>1.4E-2</v>
      </c>
      <c r="J13" s="40">
        <f t="shared" si="3"/>
        <v>2.6333333333333334E-2</v>
      </c>
      <c r="K13" s="42">
        <f t="shared" si="4"/>
        <v>4.8845136772579907E-2</v>
      </c>
      <c r="L13" s="40">
        <f t="shared" si="5"/>
        <v>6.1391854756788038E-2</v>
      </c>
      <c r="M13" s="40">
        <f t="shared" si="6"/>
        <v>7.0208467394339696E-2</v>
      </c>
      <c r="N13" s="10"/>
      <c r="O13" s="42" t="str">
        <f t="shared" si="7"/>
        <v/>
      </c>
      <c r="P13" s="42" t="str">
        <f t="shared" si="8"/>
        <v/>
      </c>
      <c r="Q13" s="42">
        <f t="shared" si="9"/>
        <v>7.0208467394339696E-2</v>
      </c>
    </row>
    <row r="14" spans="1:17">
      <c r="A14" s="8" t="str">
        <f>'AEB-2 Proxy Selection'!A13</f>
        <v>IDACORP, Inc.</v>
      </c>
      <c r="B14" s="67" t="str">
        <f>'AEB-2 Proxy Selection'!B13</f>
        <v>IDA</v>
      </c>
      <c r="C14" s="68">
        <v>2.84</v>
      </c>
      <c r="D14" s="68">
        <v>105.31533333333333</v>
      </c>
      <c r="E14" s="40">
        <f t="shared" si="1"/>
        <v>2.6966633538642679E-2</v>
      </c>
      <c r="F14" s="45">
        <f t="shared" si="2"/>
        <v>2.7465516259107568E-2</v>
      </c>
      <c r="G14" s="40">
        <v>0.04</v>
      </c>
      <c r="H14" s="40">
        <v>3.2000000000000001E-2</v>
      </c>
      <c r="I14" s="40">
        <v>3.9E-2</v>
      </c>
      <c r="J14" s="40">
        <f t="shared" si="3"/>
        <v>3.7000000000000005E-2</v>
      </c>
      <c r="K14" s="42">
        <f t="shared" si="4"/>
        <v>5.9398099675260968E-2</v>
      </c>
      <c r="L14" s="40">
        <f t="shared" si="5"/>
        <v>6.4465516259107569E-2</v>
      </c>
      <c r="M14" s="40">
        <f t="shared" si="6"/>
        <v>6.7505966209415541E-2</v>
      </c>
      <c r="N14" s="10"/>
      <c r="O14" s="42" t="str">
        <f t="shared" si="7"/>
        <v/>
      </c>
      <c r="P14" s="42" t="str">
        <f t="shared" si="8"/>
        <v/>
      </c>
      <c r="Q14" s="42" t="str">
        <f t="shared" si="9"/>
        <v/>
      </c>
    </row>
    <row r="15" spans="1:17">
      <c r="A15" s="8" t="str">
        <f>'AEB-2 Proxy Selection'!A14</f>
        <v>MGE Energy, Inc.</v>
      </c>
      <c r="B15" s="67" t="str">
        <f>'AEB-2 Proxy Selection'!B14</f>
        <v>MGEE</v>
      </c>
      <c r="C15" s="68">
        <v>1.55</v>
      </c>
      <c r="D15" s="68">
        <v>78.721999999999994</v>
      </c>
      <c r="E15" s="40">
        <f t="shared" si="1"/>
        <v>1.968954040801809E-2</v>
      </c>
      <c r="F15" s="45">
        <f t="shared" si="2"/>
        <v>2.0237565949374595E-2</v>
      </c>
      <c r="G15" s="40">
        <v>5.5E-2</v>
      </c>
      <c r="H15" s="40">
        <v>5.6000000000000001E-2</v>
      </c>
      <c r="I15" s="40">
        <v>5.6000000000000001E-2</v>
      </c>
      <c r="J15" s="40">
        <f t="shared" si="3"/>
        <v>5.566666666666667E-2</v>
      </c>
      <c r="K15" s="42">
        <f t="shared" si="4"/>
        <v>7.5231002769238581E-2</v>
      </c>
      <c r="L15" s="40">
        <f t="shared" si="5"/>
        <v>7.5904232616041262E-2</v>
      </c>
      <c r="M15" s="40">
        <f t="shared" si="6"/>
        <v>7.6240847539442602E-2</v>
      </c>
      <c r="N15" s="10"/>
      <c r="O15" s="42">
        <f t="shared" si="7"/>
        <v>7.5231002769238581E-2</v>
      </c>
      <c r="P15" s="42">
        <f t="shared" si="8"/>
        <v>7.5904232616041262E-2</v>
      </c>
      <c r="Q15" s="42">
        <f t="shared" si="9"/>
        <v>7.6240847539442602E-2</v>
      </c>
    </row>
    <row r="16" spans="1:17">
      <c r="A16" s="8" t="str">
        <f>'AEB-2 Proxy Selection'!A15</f>
        <v>NextEra Energy, Inc.</v>
      </c>
      <c r="B16" s="67" t="str">
        <f>'AEB-2 Proxy Selection'!B15</f>
        <v>NEE</v>
      </c>
      <c r="C16" s="68">
        <v>1.54</v>
      </c>
      <c r="D16" s="68">
        <v>83.288666666666686</v>
      </c>
      <c r="E16" s="40">
        <f t="shared" si="1"/>
        <v>1.8489910592077351E-2</v>
      </c>
      <c r="F16" s="45">
        <f t="shared" si="2"/>
        <v>1.9311170787542121E-2</v>
      </c>
      <c r="G16" s="40">
        <v>0.105</v>
      </c>
      <c r="H16" s="40">
        <v>7.85E-2</v>
      </c>
      <c r="I16" s="40">
        <v>8.3000000000000004E-2</v>
      </c>
      <c r="J16" s="40">
        <f t="shared" si="3"/>
        <v>8.8833333333333334E-2</v>
      </c>
      <c r="K16" s="42">
        <f t="shared" si="4"/>
        <v>9.7715639582816385E-2</v>
      </c>
      <c r="L16" s="40">
        <f t="shared" si="5"/>
        <v>0.10814450412087545</v>
      </c>
      <c r="M16" s="40">
        <f t="shared" si="6"/>
        <v>0.12446063089816141</v>
      </c>
      <c r="N16" s="10"/>
      <c r="O16" s="42">
        <f t="shared" si="7"/>
        <v>9.7715639582816385E-2</v>
      </c>
      <c r="P16" s="42">
        <f t="shared" si="8"/>
        <v>0.10814450412087545</v>
      </c>
      <c r="Q16" s="42">
        <f t="shared" si="9"/>
        <v>0.12446063089816141</v>
      </c>
    </row>
    <row r="17" spans="1:17">
      <c r="A17" s="8" t="str">
        <f>'AEB-2 Proxy Selection'!A16</f>
        <v>NorthWestern Corporation</v>
      </c>
      <c r="B17" s="67" t="str">
        <f>'AEB-2 Proxy Selection'!B16</f>
        <v>NWE</v>
      </c>
      <c r="C17" s="68">
        <v>2.48</v>
      </c>
      <c r="D17" s="68">
        <v>62.041999999999994</v>
      </c>
      <c r="E17" s="40">
        <f t="shared" si="1"/>
        <v>3.9972921569259537E-2</v>
      </c>
      <c r="F17" s="45">
        <f t="shared" si="2"/>
        <v>4.0792366461429357E-2</v>
      </c>
      <c r="G17" s="40">
        <v>0.03</v>
      </c>
      <c r="H17" s="40">
        <v>4.4999999999999998E-2</v>
      </c>
      <c r="I17" s="40">
        <v>4.8000000000000001E-2</v>
      </c>
      <c r="J17" s="40">
        <f t="shared" si="3"/>
        <v>4.1000000000000002E-2</v>
      </c>
      <c r="K17" s="42">
        <f t="shared" si="4"/>
        <v>7.0572515392798435E-2</v>
      </c>
      <c r="L17" s="40">
        <f t="shared" si="5"/>
        <v>8.1792366461429358E-2</v>
      </c>
      <c r="M17" s="40">
        <f t="shared" si="6"/>
        <v>8.8932271686921777E-2</v>
      </c>
      <c r="N17" s="10"/>
      <c r="O17" s="42">
        <f t="shared" si="7"/>
        <v>7.0572515392798435E-2</v>
      </c>
      <c r="P17" s="42">
        <f t="shared" si="8"/>
        <v>8.1792366461429358E-2</v>
      </c>
      <c r="Q17" s="42">
        <f t="shared" si="9"/>
        <v>8.8932271686921777E-2</v>
      </c>
    </row>
    <row r="18" spans="1:17">
      <c r="A18" s="8" t="str">
        <f>'AEB-2 Proxy Selection'!A17</f>
        <v>Otter Tail Corporation</v>
      </c>
      <c r="B18" s="67" t="str">
        <f>'AEB-2 Proxy Selection'!B17</f>
        <v>OTTR</v>
      </c>
      <c r="C18" s="68">
        <v>1.56</v>
      </c>
      <c r="D18" s="68">
        <v>55.362000000000002</v>
      </c>
      <c r="E18" s="40">
        <f t="shared" si="1"/>
        <v>2.8178172753874499E-2</v>
      </c>
      <c r="F18" s="45">
        <f t="shared" si="2"/>
        <v>2.9150319713883169E-2</v>
      </c>
      <c r="G18" s="40">
        <v>7.0000000000000007E-2</v>
      </c>
      <c r="H18" s="40">
        <v>0.09</v>
      </c>
      <c r="I18" s="40">
        <v>4.7E-2</v>
      </c>
      <c r="J18" s="40">
        <f t="shared" si="3"/>
        <v>6.9000000000000006E-2</v>
      </c>
      <c r="K18" s="42">
        <f t="shared" si="4"/>
        <v>7.5840359813590552E-2</v>
      </c>
      <c r="L18" s="40">
        <f t="shared" si="5"/>
        <v>9.8150319713883175E-2</v>
      </c>
      <c r="M18" s="40">
        <f t="shared" si="6"/>
        <v>0.11944619052779884</v>
      </c>
      <c r="N18" s="10"/>
      <c r="O18" s="42">
        <f t="shared" si="7"/>
        <v>7.5840359813590552E-2</v>
      </c>
      <c r="P18" s="42">
        <f t="shared" si="8"/>
        <v>9.8150319713883175E-2</v>
      </c>
      <c r="Q18" s="42">
        <f t="shared" si="9"/>
        <v>0.11944619052779884</v>
      </c>
    </row>
    <row r="19" spans="1:17">
      <c r="A19" s="8" t="str">
        <f>'AEB-2 Proxy Selection'!A18</f>
        <v>Portland General Electric Company</v>
      </c>
      <c r="B19" s="67" t="str">
        <f>'AEB-2 Proxy Selection'!B18</f>
        <v>POR</v>
      </c>
      <c r="C19" s="68">
        <v>1.72</v>
      </c>
      <c r="D19" s="68">
        <v>50.02033333333334</v>
      </c>
      <c r="E19" s="40">
        <f t="shared" si="1"/>
        <v>3.4386016353349633E-2</v>
      </c>
      <c r="F19" s="45">
        <f t="shared" si="2"/>
        <v>3.5772919012934737E-2</v>
      </c>
      <c r="G19" s="40">
        <v>8.5000000000000006E-2</v>
      </c>
      <c r="H19" s="40">
        <v>7.0999999999999994E-2</v>
      </c>
      <c r="I19" s="40">
        <v>8.5999999999999993E-2</v>
      </c>
      <c r="J19" s="40">
        <f t="shared" si="3"/>
        <v>8.0666666666666664E-2</v>
      </c>
      <c r="K19" s="42">
        <f t="shared" si="4"/>
        <v>0.10660671993389353</v>
      </c>
      <c r="L19" s="40">
        <f t="shared" si="5"/>
        <v>0.1164395856796014</v>
      </c>
      <c r="M19" s="40">
        <f t="shared" si="6"/>
        <v>0.12186461505654365</v>
      </c>
      <c r="N19" s="10"/>
      <c r="O19" s="42">
        <f t="shared" si="7"/>
        <v>0.10660671993389353</v>
      </c>
      <c r="P19" s="42">
        <f t="shared" si="8"/>
        <v>0.1164395856796014</v>
      </c>
      <c r="Q19" s="42">
        <f t="shared" si="9"/>
        <v>0.12186461505654365</v>
      </c>
    </row>
    <row r="20" spans="1:17">
      <c r="A20" s="8" t="str">
        <f>'AEB-2 Proxy Selection'!A19</f>
        <v>Southern Company</v>
      </c>
      <c r="B20" s="67" t="str">
        <f>'AEB-2 Proxy Selection'!B19</f>
        <v>SO</v>
      </c>
      <c r="C20" s="68">
        <v>2.64</v>
      </c>
      <c r="D20" s="68">
        <v>65.227666666666664</v>
      </c>
      <c r="E20" s="40">
        <f t="shared" si="1"/>
        <v>4.0473623155818345E-2</v>
      </c>
      <c r="F20" s="45">
        <f t="shared" si="2"/>
        <v>4.1647358227337075E-2</v>
      </c>
      <c r="G20" s="40">
        <v>0.06</v>
      </c>
      <c r="H20" s="40">
        <v>6.5000000000000002E-2</v>
      </c>
      <c r="I20" s="40">
        <v>4.9000000000000002E-2</v>
      </c>
      <c r="J20" s="40">
        <f t="shared" si="3"/>
        <v>5.7999999999999996E-2</v>
      </c>
      <c r="K20" s="42">
        <f t="shared" si="4"/>
        <v>9.0465226923135897E-2</v>
      </c>
      <c r="L20" s="40">
        <f t="shared" si="5"/>
        <v>9.9647358227337071E-2</v>
      </c>
      <c r="M20" s="40">
        <f t="shared" si="6"/>
        <v>0.10678901590838244</v>
      </c>
      <c r="N20" s="10"/>
      <c r="O20" s="42">
        <f t="shared" si="7"/>
        <v>9.0465226923135897E-2</v>
      </c>
      <c r="P20" s="42">
        <f t="shared" si="8"/>
        <v>9.9647358227337071E-2</v>
      </c>
      <c r="Q20" s="42">
        <f t="shared" si="9"/>
        <v>0.10678901590838244</v>
      </c>
    </row>
    <row r="21" spans="1:17">
      <c r="A21" s="8" t="str">
        <f>'AEB-2 Proxy Selection'!A20</f>
        <v>Xcel Energy Inc.</v>
      </c>
      <c r="B21" s="67" t="str">
        <f>'AEB-2 Proxy Selection'!B20</f>
        <v>XEL</v>
      </c>
      <c r="C21" s="68">
        <v>1.83</v>
      </c>
      <c r="D21" s="68">
        <v>66.594333333333324</v>
      </c>
      <c r="E21" s="211">
        <f t="shared" si="1"/>
        <v>2.7479815599925926E-2</v>
      </c>
      <c r="F21" s="45">
        <f t="shared" si="2"/>
        <v>2.8322529944990321E-2</v>
      </c>
      <c r="G21" s="40">
        <v>0.06</v>
      </c>
      <c r="H21" s="40">
        <v>6.3E-2</v>
      </c>
      <c r="I21" s="40">
        <v>6.0999999999999999E-2</v>
      </c>
      <c r="J21" s="40">
        <f t="shared" si="3"/>
        <v>6.133333333333333E-2</v>
      </c>
      <c r="K21" s="42">
        <f t="shared" si="4"/>
        <v>8.8304210067923702E-2</v>
      </c>
      <c r="L21" s="40">
        <f t="shared" si="5"/>
        <v>8.9655863278323644E-2</v>
      </c>
      <c r="M21" s="40">
        <f t="shared" si="6"/>
        <v>9.1345429791323596E-2</v>
      </c>
      <c r="N21" s="10"/>
      <c r="O21" s="210">
        <f t="shared" si="7"/>
        <v>8.8304210067923702E-2</v>
      </c>
      <c r="P21" s="210">
        <f t="shared" si="8"/>
        <v>8.9655863278323644E-2</v>
      </c>
      <c r="Q21" s="210">
        <f t="shared" si="9"/>
        <v>9.1345429791323596E-2</v>
      </c>
    </row>
    <row r="22" spans="1:17">
      <c r="A22" s="41" t="s">
        <v>718</v>
      </c>
      <c r="B22" s="33"/>
      <c r="C22" s="33"/>
      <c r="D22" s="33"/>
      <c r="E22" s="205">
        <f t="shared" ref="E22:M22" si="10">AVERAGE(E7:E21)</f>
        <v>3.1720008046408149E-2</v>
      </c>
      <c r="F22" s="205">
        <f t="shared" si="10"/>
        <v>3.2616965829776287E-2</v>
      </c>
      <c r="G22" s="205">
        <f t="shared" si="10"/>
        <v>5.800000000000001E-2</v>
      </c>
      <c r="H22" s="205">
        <f t="shared" si="10"/>
        <v>6.0266666666666663E-2</v>
      </c>
      <c r="I22" s="205">
        <f t="shared" si="10"/>
        <v>5.5733333333333336E-2</v>
      </c>
      <c r="J22" s="205">
        <f t="shared" si="10"/>
        <v>5.8000000000000003E-2</v>
      </c>
      <c r="K22" s="205">
        <f t="shared" si="10"/>
        <v>8.2246799154901809E-2</v>
      </c>
      <c r="L22" s="205">
        <f t="shared" si="10"/>
        <v>9.0616965829776283E-2</v>
      </c>
      <c r="M22" s="205">
        <f t="shared" si="10"/>
        <v>9.813621921777882E-2</v>
      </c>
      <c r="N22" s="205"/>
      <c r="O22" s="205">
        <f>AVERAGE(O7:O21)</f>
        <v>8.6573750067360469E-2</v>
      </c>
      <c r="P22" s="205">
        <f>AVERAGE(P7:P21)</f>
        <v>9.4876701263903782E-2</v>
      </c>
      <c r="Q22" s="205">
        <f>AVERAGE(Q7:Q21)</f>
        <v>0.10032409443266191</v>
      </c>
    </row>
    <row r="23" spans="1:17">
      <c r="A23" s="206" t="s">
        <v>853</v>
      </c>
      <c r="B23" s="207"/>
      <c r="C23" s="207"/>
      <c r="D23" s="207"/>
      <c r="E23" s="208">
        <f t="shared" ref="E23:M23" si="11">MEDIAN(E7:E21)</f>
        <v>3.4003836919436176E-2</v>
      </c>
      <c r="F23" s="208">
        <f t="shared" si="11"/>
        <v>3.5036986831171714E-2</v>
      </c>
      <c r="G23" s="208">
        <f t="shared" si="11"/>
        <v>0.06</v>
      </c>
      <c r="H23" s="208">
        <f t="shared" si="11"/>
        <v>6.0299999999999999E-2</v>
      </c>
      <c r="I23" s="208">
        <f t="shared" si="11"/>
        <v>5.6000000000000001E-2</v>
      </c>
      <c r="J23" s="208">
        <f t="shared" si="11"/>
        <v>5.7999999999999996E-2</v>
      </c>
      <c r="K23" s="208">
        <f t="shared" si="11"/>
        <v>8.8304210067923702E-2</v>
      </c>
      <c r="L23" s="208">
        <f t="shared" si="11"/>
        <v>9.5788022693625685E-2</v>
      </c>
      <c r="M23" s="208">
        <f t="shared" si="11"/>
        <v>0.10030810323943223</v>
      </c>
      <c r="N23" s="208"/>
      <c r="O23" s="208">
        <f>MEDIAN(O7:O21)</f>
        <v>9.0112432835357317E-2</v>
      </c>
      <c r="P23" s="208">
        <f>MEDIAN(P7:P21)</f>
        <v>9.580365349783837E-2</v>
      </c>
      <c r="Q23" s="208">
        <f>MEDIAN(Q7:Q21)</f>
        <v>0.10194682583979035</v>
      </c>
    </row>
    <row r="24" spans="1:17">
      <c r="A24" s="41"/>
      <c r="B24" s="33"/>
      <c r="C24" s="8"/>
      <c r="D24" s="8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17">
      <c r="A25" s="21" t="s">
        <v>22</v>
      </c>
      <c r="B25" s="21"/>
      <c r="C25" s="6"/>
      <c r="D25" s="6"/>
      <c r="E25" s="6"/>
      <c r="F25" s="6"/>
      <c r="G25" s="6"/>
      <c r="H25" s="6"/>
      <c r="I25" s="6"/>
      <c r="J25" s="6"/>
      <c r="K25" s="32"/>
      <c r="L25" s="6"/>
      <c r="M25" s="6"/>
      <c r="N25" s="10"/>
      <c r="O25" s="37"/>
      <c r="P25" s="40"/>
      <c r="Q25" s="66"/>
    </row>
    <row r="26" spans="1:17">
      <c r="A26" s="6" t="s">
        <v>23</v>
      </c>
      <c r="B26" s="6"/>
      <c r="C26" s="6"/>
      <c r="D26" s="6"/>
      <c r="E26" s="6"/>
      <c r="F26" s="6"/>
      <c r="G26" s="6"/>
      <c r="H26" s="6"/>
      <c r="I26" s="6"/>
      <c r="J26" s="6"/>
      <c r="K26" s="32"/>
      <c r="L26" s="6"/>
      <c r="M26" s="6"/>
      <c r="N26" s="10"/>
      <c r="O26" s="37"/>
      <c r="P26" s="40"/>
      <c r="Q26" s="66"/>
    </row>
    <row r="27" spans="1:17">
      <c r="A27" s="6" t="s">
        <v>1318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36"/>
      <c r="P27" s="40"/>
    </row>
    <row r="28" spans="1:17">
      <c r="A28" s="6" t="s">
        <v>24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O28" s="38"/>
      <c r="P28" s="40"/>
    </row>
    <row r="29" spans="1:17">
      <c r="A29" s="6" t="s">
        <v>648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O29" s="38"/>
      <c r="P29" s="40"/>
    </row>
    <row r="30" spans="1:17">
      <c r="A30" s="6" t="s">
        <v>649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O30" s="38"/>
      <c r="P30" s="40"/>
    </row>
    <row r="31" spans="1:17">
      <c r="A31" s="6" t="s">
        <v>650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O31" s="38"/>
      <c r="P31" s="40"/>
    </row>
    <row r="32" spans="1:17">
      <c r="A32" s="6" t="s">
        <v>651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O32" s="38"/>
    </row>
    <row r="33" spans="1:17">
      <c r="A33" s="9" t="s">
        <v>652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O33" s="38"/>
    </row>
    <row r="34" spans="1:17">
      <c r="A34" s="6" t="s">
        <v>653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O34" s="39"/>
    </row>
    <row r="35" spans="1:17">
      <c r="A35" s="6" t="s">
        <v>25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O35" s="39"/>
    </row>
    <row r="36" spans="1:17">
      <c r="A36" s="6" t="s">
        <v>654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O36" s="39"/>
    </row>
    <row r="37" spans="1:17">
      <c r="A37" s="54" t="s">
        <v>1319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O37" s="39"/>
    </row>
    <row r="38" spans="1:17">
      <c r="O38" s="39"/>
    </row>
    <row r="39" spans="1:17">
      <c r="A39" s="492" t="s">
        <v>1719</v>
      </c>
      <c r="B39" s="492"/>
      <c r="C39" s="492"/>
      <c r="D39" s="492"/>
      <c r="E39" s="492"/>
      <c r="F39" s="492"/>
      <c r="G39" s="492"/>
      <c r="H39" s="492"/>
      <c r="I39" s="492"/>
      <c r="J39" s="492"/>
      <c r="K39" s="492"/>
      <c r="L39" s="492"/>
      <c r="M39" s="492"/>
      <c r="N39" s="492"/>
      <c r="O39" s="492"/>
      <c r="P39" s="492"/>
      <c r="Q39" s="492"/>
    </row>
    <row r="40" spans="1:17">
      <c r="A40" s="6"/>
      <c r="B40" s="6"/>
      <c r="C40" s="6"/>
      <c r="D40" s="6"/>
      <c r="E40" s="6"/>
      <c r="F40" s="6"/>
      <c r="G40" s="6"/>
      <c r="H40" s="6"/>
      <c r="I40" s="6"/>
      <c r="J40" s="6"/>
      <c r="K40" s="189"/>
      <c r="L40" s="189"/>
      <c r="M40" s="189"/>
      <c r="O40" s="491" t="s">
        <v>1307</v>
      </c>
      <c r="P40" s="491"/>
      <c r="Q40" s="491"/>
    </row>
    <row r="41" spans="1:17" ht="13.5" thickBot="1">
      <c r="A41" s="6"/>
      <c r="B41" s="6"/>
      <c r="C41" s="19">
        <v>1</v>
      </c>
      <c r="D41" s="19">
        <v>2</v>
      </c>
      <c r="E41" s="19">
        <v>3</v>
      </c>
      <c r="F41" s="19">
        <v>4</v>
      </c>
      <c r="G41" s="19">
        <v>5</v>
      </c>
      <c r="H41" s="19">
        <v>6</v>
      </c>
      <c r="I41" s="19">
        <v>7</v>
      </c>
      <c r="J41" s="19">
        <v>8</v>
      </c>
      <c r="K41" s="19">
        <v>9</v>
      </c>
      <c r="L41" s="19">
        <v>10</v>
      </c>
      <c r="M41" s="19">
        <v>11</v>
      </c>
      <c r="O41" s="201" t="s">
        <v>787</v>
      </c>
      <c r="P41" s="201" t="s">
        <v>1308</v>
      </c>
      <c r="Q41" s="201" t="s">
        <v>1309</v>
      </c>
    </row>
    <row r="42" spans="1:17" ht="51">
      <c r="A42" s="25" t="s">
        <v>11</v>
      </c>
      <c r="B42" s="29"/>
      <c r="C42" s="18" t="s">
        <v>13</v>
      </c>
      <c r="D42" s="18" t="s">
        <v>14</v>
      </c>
      <c r="E42" s="18" t="s">
        <v>15</v>
      </c>
      <c r="F42" s="18" t="s">
        <v>16</v>
      </c>
      <c r="G42" s="18" t="s">
        <v>18</v>
      </c>
      <c r="H42" s="18" t="s">
        <v>647</v>
      </c>
      <c r="I42" s="18" t="s">
        <v>17</v>
      </c>
      <c r="J42" s="18" t="s">
        <v>788</v>
      </c>
      <c r="K42" s="22" t="s">
        <v>789</v>
      </c>
      <c r="L42" s="18" t="s">
        <v>790</v>
      </c>
      <c r="M42" s="22" t="s">
        <v>791</v>
      </c>
      <c r="O42" s="202" t="s">
        <v>789</v>
      </c>
      <c r="P42" s="203" t="s">
        <v>790</v>
      </c>
      <c r="Q42" s="202" t="s">
        <v>791</v>
      </c>
    </row>
    <row r="43" spans="1:17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O43" s="204"/>
      <c r="P43" s="204"/>
      <c r="Q43" s="204"/>
    </row>
    <row r="44" spans="1:17">
      <c r="A44" s="8" t="str">
        <f t="shared" ref="A44:C58" si="12">A7</f>
        <v>ALLETE, Inc.</v>
      </c>
      <c r="B44" s="67" t="str">
        <f t="shared" si="12"/>
        <v>ALE</v>
      </c>
      <c r="C44" s="68">
        <f t="shared" si="12"/>
        <v>2.52</v>
      </c>
      <c r="D44" s="68">
        <v>68.089444444444453</v>
      </c>
      <c r="E44" s="40">
        <f>C44/D44</f>
        <v>3.7010141888528976E-2</v>
      </c>
      <c r="F44" s="45">
        <f>IFERROR(E44*(1+0.5*J44),"")</f>
        <v>3.8038406997331936E-2</v>
      </c>
      <c r="G44" s="40">
        <f t="shared" ref="G44:I58" si="13">G7</f>
        <v>0.05</v>
      </c>
      <c r="H44" s="40">
        <f t="shared" si="13"/>
        <v>5.67E-2</v>
      </c>
      <c r="I44" s="40">
        <f t="shared" si="13"/>
        <v>0.06</v>
      </c>
      <c r="J44" s="40">
        <f>AVERAGE(G44:I44)</f>
        <v>5.5566666666666674E-2</v>
      </c>
      <c r="K44" s="42">
        <f t="shared" ref="K44:K58" si="14">$E44*(1+0.5*MIN($G44:$I44))+MIN($G44:$I44)</f>
        <v>8.7935395435742192E-2</v>
      </c>
      <c r="L44" s="40">
        <f>F44+J44</f>
        <v>9.3605073663998617E-2</v>
      </c>
      <c r="M44" s="40">
        <f t="shared" ref="M44:M58" si="15">$E44*(1+0.5*MAX($G44:$I44))+MAX($G44:$I44)</f>
        <v>9.8120446145184836E-2</v>
      </c>
      <c r="O44" s="42">
        <f>IF(K44&lt;7%,"",K44)</f>
        <v>8.7935395435742192E-2</v>
      </c>
      <c r="P44" s="42">
        <f t="shared" ref="P44:Q44" si="16">IF(L44&lt;7%,"",L44)</f>
        <v>9.3605073663998617E-2</v>
      </c>
      <c r="Q44" s="42">
        <f t="shared" si="16"/>
        <v>9.8120446145184836E-2</v>
      </c>
    </row>
    <row r="45" spans="1:17">
      <c r="A45" s="8" t="str">
        <f t="shared" si="12"/>
        <v>Alliant Energy Corporation</v>
      </c>
      <c r="B45" s="67" t="str">
        <f t="shared" si="12"/>
        <v>LNT</v>
      </c>
      <c r="C45" s="68">
        <f t="shared" si="12"/>
        <v>1.61</v>
      </c>
      <c r="D45" s="68">
        <v>58.623777777777782</v>
      </c>
      <c r="E45" s="40">
        <f t="shared" ref="E45:E58" si="17">C45/D45</f>
        <v>2.7463259125042171E-2</v>
      </c>
      <c r="F45" s="45">
        <f t="shared" ref="F45:F58" si="18">IFERROR(E45*(1+0.5*J45),"")</f>
        <v>2.8250539219960045E-2</v>
      </c>
      <c r="G45" s="40">
        <f t="shared" si="13"/>
        <v>5.5E-2</v>
      </c>
      <c r="H45" s="40">
        <f t="shared" si="13"/>
        <v>5.8000000000000003E-2</v>
      </c>
      <c r="I45" s="40">
        <f t="shared" si="13"/>
        <v>5.8999999999999997E-2</v>
      </c>
      <c r="J45" s="40">
        <f t="shared" ref="J45:J58" si="19">AVERAGE(G45:I45)</f>
        <v>5.7333333333333326E-2</v>
      </c>
      <c r="K45" s="42">
        <f t="shared" si="14"/>
        <v>8.3218498750980835E-2</v>
      </c>
      <c r="L45" s="40">
        <f t="shared" ref="L45:L58" si="20">F45+J45</f>
        <v>8.5583872553293375E-2</v>
      </c>
      <c r="M45" s="40">
        <f t="shared" si="15"/>
        <v>8.7273425269230917E-2</v>
      </c>
      <c r="O45" s="42">
        <f t="shared" ref="O45:O58" si="21">IF(K45&lt;7%,"",K45)</f>
        <v>8.3218498750980835E-2</v>
      </c>
      <c r="P45" s="42">
        <f t="shared" ref="P45:P58" si="22">IF(L45&lt;7%,"",L45)</f>
        <v>8.5583872553293375E-2</v>
      </c>
      <c r="Q45" s="42">
        <f t="shared" ref="Q45:Q58" si="23">IF(M45&lt;7%,"",M45)</f>
        <v>8.7273425269230917E-2</v>
      </c>
    </row>
    <row r="46" spans="1:17">
      <c r="A46" s="8" t="str">
        <f t="shared" si="12"/>
        <v>Ameren Corporation</v>
      </c>
      <c r="B46" s="67" t="str">
        <f t="shared" si="12"/>
        <v>AEE</v>
      </c>
      <c r="C46" s="68">
        <f t="shared" si="12"/>
        <v>2.2000000000000002</v>
      </c>
      <c r="D46" s="68">
        <v>84.879333333333349</v>
      </c>
      <c r="E46" s="40">
        <f t="shared" si="17"/>
        <v>2.591914796691774E-2</v>
      </c>
      <c r="F46" s="45">
        <f t="shared" si="18"/>
        <v>2.6847917435732293E-2</v>
      </c>
      <c r="G46" s="40">
        <f t="shared" si="13"/>
        <v>6.5000000000000002E-2</v>
      </c>
      <c r="H46" s="40">
        <f t="shared" si="13"/>
        <v>7.6999999999999999E-2</v>
      </c>
      <c r="I46" s="40">
        <f t="shared" si="13"/>
        <v>7.2999999999999995E-2</v>
      </c>
      <c r="J46" s="40">
        <f t="shared" si="19"/>
        <v>7.166666666666667E-2</v>
      </c>
      <c r="K46" s="42">
        <f t="shared" si="14"/>
        <v>9.176152027584257E-2</v>
      </c>
      <c r="L46" s="40">
        <f t="shared" si="20"/>
        <v>9.8514584102398967E-2</v>
      </c>
      <c r="M46" s="40">
        <f t="shared" si="15"/>
        <v>0.10391703516364408</v>
      </c>
      <c r="O46" s="42">
        <f t="shared" si="21"/>
        <v>9.176152027584257E-2</v>
      </c>
      <c r="P46" s="42">
        <f t="shared" si="22"/>
        <v>9.8514584102398967E-2</v>
      </c>
      <c r="Q46" s="42">
        <f t="shared" si="23"/>
        <v>0.10391703516364408</v>
      </c>
    </row>
    <row r="47" spans="1:17">
      <c r="A47" s="8" t="str">
        <f t="shared" si="12"/>
        <v>American Electric Power Company, Inc.</v>
      </c>
      <c r="B47" s="67" t="str">
        <f t="shared" si="12"/>
        <v>AEP</v>
      </c>
      <c r="C47" s="68">
        <f t="shared" si="12"/>
        <v>2.96</v>
      </c>
      <c r="D47" s="68">
        <v>86.519666666666694</v>
      </c>
      <c r="E47" s="40">
        <f t="shared" si="17"/>
        <v>3.4211874756799023E-2</v>
      </c>
      <c r="F47" s="45">
        <f t="shared" si="18"/>
        <v>3.5251345551493105E-2</v>
      </c>
      <c r="G47" s="40">
        <f t="shared" si="13"/>
        <v>6.5000000000000002E-2</v>
      </c>
      <c r="H47" s="40">
        <f t="shared" si="13"/>
        <v>6.0299999999999999E-2</v>
      </c>
      <c r="I47" s="40">
        <f t="shared" si="13"/>
        <v>5.7000000000000002E-2</v>
      </c>
      <c r="J47" s="40">
        <f t="shared" si="19"/>
        <v>6.0766666666666663E-2</v>
      </c>
      <c r="K47" s="42">
        <f t="shared" si="14"/>
        <v>9.2186913187367797E-2</v>
      </c>
      <c r="L47" s="40">
        <f t="shared" si="20"/>
        <v>9.6018012218159768E-2</v>
      </c>
      <c r="M47" s="40">
        <f t="shared" si="15"/>
        <v>0.10032376068639499</v>
      </c>
      <c r="O47" s="42">
        <f t="shared" si="21"/>
        <v>9.2186913187367797E-2</v>
      </c>
      <c r="P47" s="42">
        <f t="shared" si="22"/>
        <v>9.6018012218159768E-2</v>
      </c>
      <c r="Q47" s="42">
        <f t="shared" si="23"/>
        <v>0.10032376068639499</v>
      </c>
    </row>
    <row r="48" spans="1:17">
      <c r="A48" s="8" t="str">
        <f t="shared" si="12"/>
        <v>Avista Corporation</v>
      </c>
      <c r="B48" s="67" t="str">
        <f t="shared" si="12"/>
        <v>AVA</v>
      </c>
      <c r="C48" s="68">
        <f t="shared" si="12"/>
        <v>1.69</v>
      </c>
      <c r="D48" s="68">
        <v>42.64</v>
      </c>
      <c r="E48" s="40">
        <f t="shared" si="17"/>
        <v>3.9634146341463415E-2</v>
      </c>
      <c r="F48" s="45">
        <f t="shared" si="18"/>
        <v>4.0578760162601625E-2</v>
      </c>
      <c r="G48" s="40">
        <f t="shared" si="13"/>
        <v>0.03</v>
      </c>
      <c r="H48" s="40">
        <f t="shared" si="13"/>
        <v>6.2E-2</v>
      </c>
      <c r="I48" s="40">
        <f t="shared" si="13"/>
        <v>5.0999999999999997E-2</v>
      </c>
      <c r="J48" s="40">
        <f t="shared" si="19"/>
        <v>4.7666666666666663E-2</v>
      </c>
      <c r="K48" s="42">
        <f t="shared" si="14"/>
        <v>7.0228658536585359E-2</v>
      </c>
      <c r="L48" s="40">
        <f t="shared" si="20"/>
        <v>8.8245426829268281E-2</v>
      </c>
      <c r="M48" s="40">
        <f t="shared" si="15"/>
        <v>0.10286280487804877</v>
      </c>
      <c r="O48" s="42">
        <f t="shared" si="21"/>
        <v>7.0228658536585359E-2</v>
      </c>
      <c r="P48" s="42">
        <f t="shared" si="22"/>
        <v>8.8245426829268281E-2</v>
      </c>
      <c r="Q48" s="42">
        <f t="shared" si="23"/>
        <v>0.10286280487804877</v>
      </c>
    </row>
    <row r="49" spans="1:17">
      <c r="A49" s="8" t="str">
        <f t="shared" si="12"/>
        <v>Duke Energy Corporation</v>
      </c>
      <c r="B49" s="67" t="str">
        <f t="shared" si="12"/>
        <v>DUK</v>
      </c>
      <c r="C49" s="68">
        <f t="shared" si="12"/>
        <v>3.94</v>
      </c>
      <c r="D49" s="68">
        <v>102.73133333333331</v>
      </c>
      <c r="E49" s="40">
        <f t="shared" si="17"/>
        <v>3.8352466303691837E-2</v>
      </c>
      <c r="F49" s="45">
        <f t="shared" si="18"/>
        <v>3.9487060098509386E-2</v>
      </c>
      <c r="G49" s="40">
        <f t="shared" si="13"/>
        <v>7.0000000000000007E-2</v>
      </c>
      <c r="H49" s="40">
        <f t="shared" si="13"/>
        <v>5.45E-2</v>
      </c>
      <c r="I49" s="40">
        <f t="shared" si="13"/>
        <v>5.2999999999999999E-2</v>
      </c>
      <c r="J49" s="40">
        <f t="shared" si="19"/>
        <v>5.9166666666666666E-2</v>
      </c>
      <c r="K49" s="42">
        <f t="shared" si="14"/>
        <v>9.2368806660739669E-2</v>
      </c>
      <c r="L49" s="40">
        <f t="shared" si="20"/>
        <v>9.8653726765176059E-2</v>
      </c>
      <c r="M49" s="40">
        <f t="shared" si="15"/>
        <v>0.10969480262432105</v>
      </c>
      <c r="O49" s="42">
        <f t="shared" si="21"/>
        <v>9.2368806660739669E-2</v>
      </c>
      <c r="P49" s="42">
        <f t="shared" si="22"/>
        <v>9.8653726765176059E-2</v>
      </c>
      <c r="Q49" s="42">
        <f t="shared" si="23"/>
        <v>0.10969480262432105</v>
      </c>
    </row>
    <row r="50" spans="1:17">
      <c r="A50" s="8" t="str">
        <f t="shared" si="12"/>
        <v>Entergy Corporation</v>
      </c>
      <c r="B50" s="67" t="str">
        <f t="shared" si="12"/>
        <v>ETR</v>
      </c>
      <c r="C50" s="68">
        <f t="shared" si="12"/>
        <v>3.8</v>
      </c>
      <c r="D50" s="68">
        <v>106.46233333333333</v>
      </c>
      <c r="E50" s="40">
        <f t="shared" si="17"/>
        <v>3.5693375121717538E-2</v>
      </c>
      <c r="F50" s="45">
        <f t="shared" si="18"/>
        <v>3.6163337894153491E-2</v>
      </c>
      <c r="G50" s="40">
        <f t="shared" si="13"/>
        <v>0.03</v>
      </c>
      <c r="H50" s="40">
        <f t="shared" si="13"/>
        <v>3.5000000000000003E-2</v>
      </c>
      <c r="I50" s="40">
        <f t="shared" si="13"/>
        <v>1.4E-2</v>
      </c>
      <c r="J50" s="40">
        <f t="shared" si="19"/>
        <v>2.6333333333333334E-2</v>
      </c>
      <c r="K50" s="42">
        <f t="shared" si="14"/>
        <v>4.9943228747569554E-2</v>
      </c>
      <c r="L50" s="40">
        <f t="shared" si="20"/>
        <v>6.2496671227486825E-2</v>
      </c>
      <c r="M50" s="40">
        <f t="shared" si="15"/>
        <v>7.1318009186347592E-2</v>
      </c>
      <c r="O50" s="42" t="str">
        <f t="shared" si="21"/>
        <v/>
      </c>
      <c r="P50" s="42" t="str">
        <f t="shared" si="22"/>
        <v/>
      </c>
      <c r="Q50" s="42">
        <f t="shared" si="23"/>
        <v>7.1318009186347592E-2</v>
      </c>
    </row>
    <row r="51" spans="1:17">
      <c r="A51" s="8" t="str">
        <f t="shared" si="12"/>
        <v>IDACORP, Inc.</v>
      </c>
      <c r="B51" s="67" t="str">
        <f t="shared" si="12"/>
        <v>IDA</v>
      </c>
      <c r="C51" s="68">
        <f t="shared" si="12"/>
        <v>2.84</v>
      </c>
      <c r="D51" s="68">
        <v>102.9534444444445</v>
      </c>
      <c r="E51" s="40">
        <f t="shared" si="17"/>
        <v>2.7585283963301628E-2</v>
      </c>
      <c r="F51" s="45">
        <f t="shared" si="18"/>
        <v>2.8095611716622709E-2</v>
      </c>
      <c r="G51" s="40">
        <f t="shared" si="13"/>
        <v>0.04</v>
      </c>
      <c r="H51" s="40">
        <f t="shared" si="13"/>
        <v>3.2000000000000001E-2</v>
      </c>
      <c r="I51" s="40">
        <f t="shared" si="13"/>
        <v>3.9E-2</v>
      </c>
      <c r="J51" s="40">
        <f t="shared" si="19"/>
        <v>3.7000000000000005E-2</v>
      </c>
      <c r="K51" s="42">
        <f t="shared" si="14"/>
        <v>6.002664850671445E-2</v>
      </c>
      <c r="L51" s="40">
        <f t="shared" si="20"/>
        <v>6.5095611716622717E-2</v>
      </c>
      <c r="M51" s="40">
        <f t="shared" si="15"/>
        <v>6.8136989642567661E-2</v>
      </c>
      <c r="O51" s="42" t="str">
        <f t="shared" si="21"/>
        <v/>
      </c>
      <c r="P51" s="42" t="str">
        <f t="shared" si="22"/>
        <v/>
      </c>
      <c r="Q51" s="42" t="str">
        <f t="shared" si="23"/>
        <v/>
      </c>
    </row>
    <row r="52" spans="1:17">
      <c r="A52" s="8" t="str">
        <f t="shared" si="12"/>
        <v>MGE Energy, Inc.</v>
      </c>
      <c r="B52" s="67" t="str">
        <f t="shared" si="12"/>
        <v>MGEE</v>
      </c>
      <c r="C52" s="68">
        <f t="shared" si="12"/>
        <v>1.55</v>
      </c>
      <c r="D52" s="68">
        <v>77.433888888888859</v>
      </c>
      <c r="E52" s="40">
        <f t="shared" si="17"/>
        <v>2.0017075498095158E-2</v>
      </c>
      <c r="F52" s="45">
        <f t="shared" si="18"/>
        <v>2.0574217432792141E-2</v>
      </c>
      <c r="G52" s="40">
        <f t="shared" si="13"/>
        <v>5.5E-2</v>
      </c>
      <c r="H52" s="40">
        <f t="shared" si="13"/>
        <v>5.6000000000000001E-2</v>
      </c>
      <c r="I52" s="40">
        <f t="shared" si="13"/>
        <v>5.6000000000000001E-2</v>
      </c>
      <c r="J52" s="40">
        <f t="shared" si="19"/>
        <v>5.566666666666667E-2</v>
      </c>
      <c r="K52" s="42">
        <f t="shared" si="14"/>
        <v>7.556754507429278E-2</v>
      </c>
      <c r="L52" s="40">
        <f t="shared" si="20"/>
        <v>7.6240884099458811E-2</v>
      </c>
      <c r="M52" s="40">
        <f t="shared" si="15"/>
        <v>7.6577553612041827E-2</v>
      </c>
      <c r="O52" s="42">
        <f t="shared" si="21"/>
        <v>7.556754507429278E-2</v>
      </c>
      <c r="P52" s="42">
        <f t="shared" si="22"/>
        <v>7.6240884099458811E-2</v>
      </c>
      <c r="Q52" s="42">
        <f t="shared" si="23"/>
        <v>7.6577553612041827E-2</v>
      </c>
    </row>
    <row r="53" spans="1:17">
      <c r="A53" s="8" t="str">
        <f t="shared" si="12"/>
        <v>NextEra Energy, Inc.</v>
      </c>
      <c r="B53" s="67" t="str">
        <f t="shared" si="12"/>
        <v>NEE</v>
      </c>
      <c r="C53" s="68">
        <f t="shared" si="12"/>
        <v>1.54</v>
      </c>
      <c r="D53" s="68">
        <v>78.524222222222221</v>
      </c>
      <c r="E53" s="40">
        <f t="shared" si="17"/>
        <v>1.9611782917655984E-2</v>
      </c>
      <c r="F53" s="45">
        <f t="shared" si="18"/>
        <v>2.0482872942248539E-2</v>
      </c>
      <c r="G53" s="40">
        <f t="shared" si="13"/>
        <v>0.105</v>
      </c>
      <c r="H53" s="40">
        <f t="shared" si="13"/>
        <v>7.85E-2</v>
      </c>
      <c r="I53" s="40">
        <f t="shared" si="13"/>
        <v>8.3000000000000004E-2</v>
      </c>
      <c r="J53" s="40">
        <f t="shared" si="19"/>
        <v>8.8833333333333334E-2</v>
      </c>
      <c r="K53" s="42">
        <f t="shared" si="14"/>
        <v>9.8881545397173976E-2</v>
      </c>
      <c r="L53" s="40">
        <f t="shared" si="20"/>
        <v>0.10931620627558188</v>
      </c>
      <c r="M53" s="40">
        <f t="shared" si="15"/>
        <v>0.12564140152083292</v>
      </c>
      <c r="O53" s="42">
        <f t="shared" si="21"/>
        <v>9.8881545397173976E-2</v>
      </c>
      <c r="P53" s="42">
        <f t="shared" si="22"/>
        <v>0.10931620627558188</v>
      </c>
      <c r="Q53" s="42">
        <f t="shared" si="23"/>
        <v>0.12564140152083292</v>
      </c>
    </row>
    <row r="54" spans="1:17">
      <c r="A54" s="8" t="str">
        <f t="shared" si="12"/>
        <v>NorthWestern Corporation</v>
      </c>
      <c r="B54" s="67" t="str">
        <f t="shared" si="12"/>
        <v>NWE</v>
      </c>
      <c r="C54" s="68">
        <f t="shared" si="12"/>
        <v>2.48</v>
      </c>
      <c r="D54" s="68">
        <v>62.330777777777783</v>
      </c>
      <c r="E54" s="40">
        <f t="shared" si="17"/>
        <v>3.9787727482588409E-2</v>
      </c>
      <c r="F54" s="45">
        <f t="shared" si="18"/>
        <v>4.0603375895981467E-2</v>
      </c>
      <c r="G54" s="40">
        <f t="shared" si="13"/>
        <v>0.03</v>
      </c>
      <c r="H54" s="40">
        <f t="shared" si="13"/>
        <v>4.4999999999999998E-2</v>
      </c>
      <c r="I54" s="40">
        <f t="shared" si="13"/>
        <v>4.8000000000000001E-2</v>
      </c>
      <c r="J54" s="40">
        <f t="shared" si="19"/>
        <v>4.1000000000000002E-2</v>
      </c>
      <c r="K54" s="42">
        <f t="shared" si="14"/>
        <v>7.038454339482722E-2</v>
      </c>
      <c r="L54" s="40">
        <f t="shared" si="20"/>
        <v>8.1603375895981461E-2</v>
      </c>
      <c r="M54" s="40">
        <f t="shared" si="15"/>
        <v>8.8742632942170524E-2</v>
      </c>
      <c r="O54" s="42">
        <f t="shared" si="21"/>
        <v>7.038454339482722E-2</v>
      </c>
      <c r="P54" s="42">
        <f t="shared" si="22"/>
        <v>8.1603375895981461E-2</v>
      </c>
      <c r="Q54" s="42">
        <f t="shared" si="23"/>
        <v>8.8742632942170524E-2</v>
      </c>
    </row>
    <row r="55" spans="1:17">
      <c r="A55" s="8" t="str">
        <f t="shared" si="12"/>
        <v>Otter Tail Corporation</v>
      </c>
      <c r="B55" s="67" t="str">
        <f t="shared" si="12"/>
        <v>OTTR</v>
      </c>
      <c r="C55" s="68">
        <f t="shared" si="12"/>
        <v>1.56</v>
      </c>
      <c r="D55" s="68">
        <v>51.744222222222248</v>
      </c>
      <c r="E55" s="40">
        <f t="shared" si="17"/>
        <v>3.0148293529282912E-2</v>
      </c>
      <c r="F55" s="45">
        <f t="shared" si="18"/>
        <v>3.1188409656043171E-2</v>
      </c>
      <c r="G55" s="40">
        <f t="shared" si="13"/>
        <v>7.0000000000000007E-2</v>
      </c>
      <c r="H55" s="40">
        <f t="shared" si="13"/>
        <v>0.09</v>
      </c>
      <c r="I55" s="40">
        <f t="shared" si="13"/>
        <v>4.7E-2</v>
      </c>
      <c r="J55" s="40">
        <f t="shared" si="19"/>
        <v>6.9000000000000006E-2</v>
      </c>
      <c r="K55" s="42">
        <f t="shared" si="14"/>
        <v>7.7856778427221066E-2</v>
      </c>
      <c r="L55" s="40">
        <f t="shared" si="20"/>
        <v>0.10018840965604317</v>
      </c>
      <c r="M55" s="40">
        <f t="shared" si="15"/>
        <v>0.12150496673810063</v>
      </c>
      <c r="O55" s="42">
        <f t="shared" si="21"/>
        <v>7.7856778427221066E-2</v>
      </c>
      <c r="P55" s="42">
        <f t="shared" si="22"/>
        <v>0.10018840965604317</v>
      </c>
      <c r="Q55" s="42">
        <f t="shared" si="23"/>
        <v>0.12150496673810063</v>
      </c>
    </row>
    <row r="56" spans="1:17">
      <c r="A56" s="8" t="str">
        <f t="shared" si="12"/>
        <v>Portland General Electric Company</v>
      </c>
      <c r="B56" s="67" t="str">
        <f t="shared" si="12"/>
        <v>POR</v>
      </c>
      <c r="C56" s="68">
        <f t="shared" si="12"/>
        <v>1.72</v>
      </c>
      <c r="D56" s="68">
        <v>48.961777777777783</v>
      </c>
      <c r="E56" s="40">
        <f t="shared" si="17"/>
        <v>3.5129443375331318E-2</v>
      </c>
      <c r="F56" s="45">
        <f t="shared" si="18"/>
        <v>3.6546330924803014E-2</v>
      </c>
      <c r="G56" s="40">
        <f t="shared" si="13"/>
        <v>8.5000000000000006E-2</v>
      </c>
      <c r="H56" s="40">
        <f t="shared" si="13"/>
        <v>7.0999999999999994E-2</v>
      </c>
      <c r="I56" s="40">
        <f t="shared" si="13"/>
        <v>8.5999999999999993E-2</v>
      </c>
      <c r="J56" s="40">
        <f t="shared" si="19"/>
        <v>8.0666666666666664E-2</v>
      </c>
      <c r="K56" s="42">
        <f t="shared" si="14"/>
        <v>0.10737653861515559</v>
      </c>
      <c r="L56" s="40">
        <f t="shared" si="20"/>
        <v>0.11721299759146968</v>
      </c>
      <c r="M56" s="40">
        <f t="shared" si="15"/>
        <v>0.12264000944047056</v>
      </c>
      <c r="O56" s="42">
        <f t="shared" si="21"/>
        <v>0.10737653861515559</v>
      </c>
      <c r="P56" s="42">
        <f t="shared" si="22"/>
        <v>0.11721299759146968</v>
      </c>
      <c r="Q56" s="42">
        <f t="shared" si="23"/>
        <v>0.12264000944047056</v>
      </c>
    </row>
    <row r="57" spans="1:17">
      <c r="A57" s="8" t="str">
        <f t="shared" si="12"/>
        <v>Southern Company</v>
      </c>
      <c r="B57" s="67" t="str">
        <f t="shared" si="12"/>
        <v>SO</v>
      </c>
      <c r="C57" s="68">
        <f t="shared" si="12"/>
        <v>2.64</v>
      </c>
      <c r="D57" s="68">
        <v>63.982111111111116</v>
      </c>
      <c r="E57" s="40">
        <f t="shared" si="17"/>
        <v>4.1261533171598308E-2</v>
      </c>
      <c r="F57" s="45">
        <f t="shared" si="18"/>
        <v>4.2458117633574655E-2</v>
      </c>
      <c r="G57" s="40">
        <f t="shared" si="13"/>
        <v>0.06</v>
      </c>
      <c r="H57" s="40">
        <f t="shared" si="13"/>
        <v>6.5000000000000002E-2</v>
      </c>
      <c r="I57" s="40">
        <f t="shared" si="13"/>
        <v>4.9000000000000002E-2</v>
      </c>
      <c r="J57" s="40">
        <f t="shared" si="19"/>
        <v>5.7999999999999996E-2</v>
      </c>
      <c r="K57" s="42">
        <f t="shared" si="14"/>
        <v>9.1272440734302462E-2</v>
      </c>
      <c r="L57" s="40">
        <f t="shared" si="20"/>
        <v>0.10045811763357465</v>
      </c>
      <c r="M57" s="40">
        <f t="shared" si="15"/>
        <v>0.10760253299967526</v>
      </c>
      <c r="O57" s="42">
        <f t="shared" si="21"/>
        <v>9.1272440734302462E-2</v>
      </c>
      <c r="P57" s="42">
        <f t="shared" si="22"/>
        <v>0.10045811763357465</v>
      </c>
      <c r="Q57" s="42">
        <f t="shared" si="23"/>
        <v>0.10760253299967526</v>
      </c>
    </row>
    <row r="58" spans="1:17" ht="13.15" customHeight="1">
      <c r="A58" s="8" t="str">
        <f t="shared" si="12"/>
        <v>Xcel Energy Inc.</v>
      </c>
      <c r="B58" s="67" t="str">
        <f t="shared" si="12"/>
        <v>XEL</v>
      </c>
      <c r="C58" s="68">
        <f t="shared" si="12"/>
        <v>1.83</v>
      </c>
      <c r="D58" s="68">
        <v>67.872555555555536</v>
      </c>
      <c r="E58" s="211">
        <f t="shared" si="17"/>
        <v>2.6962296984708277E-2</v>
      </c>
      <c r="F58" s="45">
        <f t="shared" si="18"/>
        <v>2.7789140758905997E-2</v>
      </c>
      <c r="G58" s="40">
        <f t="shared" si="13"/>
        <v>0.06</v>
      </c>
      <c r="H58" s="40">
        <f t="shared" si="13"/>
        <v>6.3E-2</v>
      </c>
      <c r="I58" s="40">
        <f t="shared" si="13"/>
        <v>6.0999999999999999E-2</v>
      </c>
      <c r="J58" s="40">
        <f t="shared" si="19"/>
        <v>6.133333333333333E-2</v>
      </c>
      <c r="K58" s="42">
        <f t="shared" si="14"/>
        <v>8.777116589424952E-2</v>
      </c>
      <c r="L58" s="40">
        <f t="shared" si="20"/>
        <v>8.9122474092239334E-2</v>
      </c>
      <c r="M58" s="40">
        <f t="shared" si="15"/>
        <v>9.0811609339726596E-2</v>
      </c>
      <c r="O58" s="210">
        <f t="shared" si="21"/>
        <v>8.777116589424952E-2</v>
      </c>
      <c r="P58" s="210">
        <f t="shared" si="22"/>
        <v>8.9122474092239334E-2</v>
      </c>
      <c r="Q58" s="210">
        <f t="shared" si="23"/>
        <v>9.0811609339726596E-2</v>
      </c>
    </row>
    <row r="59" spans="1:17">
      <c r="A59" s="41" t="s">
        <v>718</v>
      </c>
      <c r="B59" s="33"/>
      <c r="C59" s="33"/>
      <c r="D59" s="33"/>
      <c r="E59" s="205">
        <f t="shared" ref="E59:M59" si="24">AVERAGE(E44:E58)</f>
        <v>3.1919189895114844E-2</v>
      </c>
      <c r="F59" s="205">
        <f t="shared" si="24"/>
        <v>3.2823696288050236E-2</v>
      </c>
      <c r="G59" s="205">
        <f t="shared" si="24"/>
        <v>5.800000000000001E-2</v>
      </c>
      <c r="H59" s="205">
        <f t="shared" si="24"/>
        <v>6.0266666666666663E-2</v>
      </c>
      <c r="I59" s="205">
        <f t="shared" si="24"/>
        <v>5.5733333333333336E-2</v>
      </c>
      <c r="J59" s="205">
        <f t="shared" si="24"/>
        <v>5.8000000000000003E-2</v>
      </c>
      <c r="K59" s="205">
        <f t="shared" si="24"/>
        <v>8.2452015175917659E-2</v>
      </c>
      <c r="L59" s="205">
        <f t="shared" si="24"/>
        <v>9.0823696288050246E-2</v>
      </c>
      <c r="M59" s="205">
        <f t="shared" si="24"/>
        <v>9.8344532012583877E-2</v>
      </c>
      <c r="N59" s="205"/>
      <c r="O59" s="205">
        <f>AVERAGE(O44:O58)</f>
        <v>8.6677719260344704E-2</v>
      </c>
      <c r="P59" s="205">
        <f>AVERAGE(P44:P58)</f>
        <v>9.4981781644357235E-2</v>
      </c>
      <c r="Q59" s="205">
        <f>AVERAGE(Q44:Q58)</f>
        <v>0.10050221361044219</v>
      </c>
    </row>
    <row r="60" spans="1:17">
      <c r="A60" s="206" t="s">
        <v>853</v>
      </c>
      <c r="B60" s="207"/>
      <c r="C60" s="207"/>
      <c r="D60" s="207"/>
      <c r="E60" s="208">
        <f t="shared" ref="E60:M60" si="25">MEDIAN(E44:E58)</f>
        <v>3.4211874756799023E-2</v>
      </c>
      <c r="F60" s="208">
        <f t="shared" si="25"/>
        <v>3.5251345551493105E-2</v>
      </c>
      <c r="G60" s="208">
        <f t="shared" si="25"/>
        <v>0.06</v>
      </c>
      <c r="H60" s="208">
        <f t="shared" si="25"/>
        <v>6.0299999999999999E-2</v>
      </c>
      <c r="I60" s="208">
        <f t="shared" si="25"/>
        <v>5.6000000000000001E-2</v>
      </c>
      <c r="J60" s="208">
        <f t="shared" si="25"/>
        <v>5.7999999999999996E-2</v>
      </c>
      <c r="K60" s="208">
        <f t="shared" si="25"/>
        <v>8.777116589424952E-2</v>
      </c>
      <c r="L60" s="208">
        <f t="shared" si="25"/>
        <v>9.3605073663998617E-2</v>
      </c>
      <c r="M60" s="208">
        <f t="shared" si="25"/>
        <v>0.10032376068639499</v>
      </c>
      <c r="N60" s="208"/>
      <c r="O60" s="208">
        <f>MEDIAN(O44:O58)</f>
        <v>8.7935395435742192E-2</v>
      </c>
      <c r="P60" s="208">
        <f>MEDIAN(P44:P58)</f>
        <v>9.6018012218159768E-2</v>
      </c>
      <c r="Q60" s="208">
        <f>MEDIAN(Q44:Q58)</f>
        <v>0.10159328278222188</v>
      </c>
    </row>
    <row r="61" spans="1:17">
      <c r="A61" s="41"/>
      <c r="B61" s="33"/>
      <c r="C61" s="8"/>
      <c r="D61" s="8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</row>
    <row r="62" spans="1:17">
      <c r="A62" s="21" t="s">
        <v>22</v>
      </c>
      <c r="B62" s="2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O62" s="36"/>
    </row>
    <row r="63" spans="1:17">
      <c r="A63" s="6" t="s">
        <v>23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O63" s="36"/>
    </row>
    <row r="64" spans="1:17">
      <c r="A64" s="6" t="str">
        <f>A27</f>
        <v>[2] Source: Bloomberg Professional, equals 30-day average as of September 30, 2021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O64" s="36"/>
    </row>
    <row r="65" spans="1:20">
      <c r="A65" s="6" t="s">
        <v>24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O65" s="36"/>
    </row>
    <row r="66" spans="1:20">
      <c r="A66" s="6" t="s">
        <v>648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O66" s="36"/>
    </row>
    <row r="67" spans="1:20">
      <c r="A67" s="6" t="s">
        <v>649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O67" s="36"/>
    </row>
    <row r="68" spans="1:20">
      <c r="A68" s="6" t="s">
        <v>650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O68" s="36"/>
    </row>
    <row r="69" spans="1:20">
      <c r="A69" s="54" t="s">
        <v>651</v>
      </c>
      <c r="B69" s="6"/>
      <c r="C69" s="6"/>
      <c r="D69" s="54"/>
      <c r="E69" s="6"/>
      <c r="F69" s="6"/>
      <c r="G69" s="6"/>
      <c r="H69" s="6"/>
      <c r="I69" s="6"/>
      <c r="J69" s="6"/>
      <c r="K69" s="6"/>
      <c r="L69" s="6"/>
      <c r="M69" s="6"/>
      <c r="O69" s="36"/>
    </row>
    <row r="70" spans="1:20">
      <c r="A70" s="9" t="s">
        <v>652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O70" s="36"/>
    </row>
    <row r="71" spans="1:20">
      <c r="A71" s="6" t="s">
        <v>653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O71" s="36"/>
    </row>
    <row r="72" spans="1:20">
      <c r="A72" s="6" t="s">
        <v>25</v>
      </c>
      <c r="B72" s="6"/>
      <c r="C72" s="6"/>
      <c r="D72" s="6"/>
      <c r="E72" s="6"/>
      <c r="F72" s="6"/>
      <c r="G72" s="6"/>
      <c r="H72" s="8"/>
      <c r="I72" s="67"/>
      <c r="J72" s="68"/>
      <c r="K72" s="68"/>
      <c r="L72" s="40"/>
      <c r="M72" s="45"/>
      <c r="N72" s="42"/>
      <c r="O72" s="40"/>
      <c r="P72" s="40"/>
      <c r="Q72" s="40"/>
      <c r="R72" s="42"/>
      <c r="S72" s="42"/>
      <c r="T72" s="42"/>
    </row>
    <row r="73" spans="1:20">
      <c r="A73" s="6" t="s">
        <v>654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O73" s="36"/>
    </row>
    <row r="74" spans="1:20" s="10" customFormat="1">
      <c r="A74" s="54" t="s">
        <v>1319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O74" s="36"/>
      <c r="P74" s="4"/>
      <c r="Q74" s="4"/>
    </row>
    <row r="75" spans="1:20">
      <c r="O75" s="36"/>
    </row>
    <row r="76" spans="1:20">
      <c r="A76" s="492" t="s">
        <v>1720</v>
      </c>
      <c r="B76" s="492"/>
      <c r="C76" s="492"/>
      <c r="D76" s="492"/>
      <c r="E76" s="492"/>
      <c r="F76" s="492"/>
      <c r="G76" s="492"/>
      <c r="H76" s="492"/>
      <c r="I76" s="492"/>
      <c r="J76" s="492"/>
      <c r="K76" s="492"/>
      <c r="L76" s="492"/>
      <c r="M76" s="492"/>
      <c r="N76" s="492"/>
      <c r="O76" s="492"/>
      <c r="P76" s="492"/>
      <c r="Q76" s="492"/>
    </row>
    <row r="77" spans="1:20">
      <c r="A77" s="6"/>
      <c r="B77" s="6"/>
      <c r="C77" s="6"/>
      <c r="D77" s="6"/>
      <c r="E77" s="6"/>
      <c r="F77" s="6"/>
      <c r="G77" s="6"/>
      <c r="H77" s="6"/>
      <c r="I77" s="6"/>
      <c r="J77" s="6"/>
      <c r="K77" s="189"/>
      <c r="L77" s="189"/>
      <c r="M77" s="189"/>
      <c r="N77" s="10"/>
      <c r="O77" s="491" t="s">
        <v>1307</v>
      </c>
      <c r="P77" s="491"/>
      <c r="Q77" s="491"/>
    </row>
    <row r="78" spans="1:20" ht="13.5" thickBot="1">
      <c r="A78" s="6"/>
      <c r="B78" s="6"/>
      <c r="C78" s="19">
        <v>1</v>
      </c>
      <c r="D78" s="19">
        <v>2</v>
      </c>
      <c r="E78" s="19">
        <v>3</v>
      </c>
      <c r="F78" s="19">
        <v>4</v>
      </c>
      <c r="G78" s="19">
        <v>5</v>
      </c>
      <c r="H78" s="19">
        <v>6</v>
      </c>
      <c r="I78" s="19">
        <v>7</v>
      </c>
      <c r="J78" s="19">
        <v>8</v>
      </c>
      <c r="K78" s="19">
        <v>9</v>
      </c>
      <c r="L78" s="19">
        <v>10</v>
      </c>
      <c r="M78" s="19">
        <v>11</v>
      </c>
      <c r="N78" s="10"/>
      <c r="O78" s="201" t="s">
        <v>787</v>
      </c>
      <c r="P78" s="201" t="s">
        <v>1308</v>
      </c>
      <c r="Q78" s="201" t="s">
        <v>1309</v>
      </c>
    </row>
    <row r="79" spans="1:20" ht="51">
      <c r="A79" s="25" t="s">
        <v>11</v>
      </c>
      <c r="B79" s="29"/>
      <c r="C79" s="18" t="s">
        <v>13</v>
      </c>
      <c r="D79" s="18" t="s">
        <v>14</v>
      </c>
      <c r="E79" s="18" t="s">
        <v>15</v>
      </c>
      <c r="F79" s="18" t="s">
        <v>16</v>
      </c>
      <c r="G79" s="18" t="s">
        <v>18</v>
      </c>
      <c r="H79" s="18" t="s">
        <v>647</v>
      </c>
      <c r="I79" s="18" t="s">
        <v>17</v>
      </c>
      <c r="J79" s="18" t="s">
        <v>788</v>
      </c>
      <c r="K79" s="22" t="s">
        <v>789</v>
      </c>
      <c r="L79" s="18" t="s">
        <v>790</v>
      </c>
      <c r="M79" s="22" t="s">
        <v>791</v>
      </c>
      <c r="N79" s="10"/>
      <c r="O79" s="202" t="s">
        <v>789</v>
      </c>
      <c r="P79" s="203" t="s">
        <v>790</v>
      </c>
      <c r="Q79" s="202" t="s">
        <v>791</v>
      </c>
    </row>
    <row r="80" spans="1:2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204"/>
      <c r="P80" s="204"/>
      <c r="Q80" s="204"/>
    </row>
    <row r="81" spans="1:17">
      <c r="A81" s="8" t="str">
        <f t="shared" ref="A81:C95" si="26">A7</f>
        <v>ALLETE, Inc.</v>
      </c>
      <c r="B81" s="67" t="str">
        <f t="shared" si="26"/>
        <v>ALE</v>
      </c>
      <c r="C81" s="68">
        <f t="shared" si="26"/>
        <v>2.52</v>
      </c>
      <c r="D81" s="68">
        <v>67.779166666666669</v>
      </c>
      <c r="E81" s="40">
        <f>IFERROR(C81/D81,"")</f>
        <v>3.7179565992500156E-2</v>
      </c>
      <c r="F81" s="45">
        <f>IFERROR(E81*(1+0.5*J81),"")</f>
        <v>3.8212538267658448E-2</v>
      </c>
      <c r="G81" s="40">
        <f t="shared" ref="G81:I95" si="27">G7</f>
        <v>0.05</v>
      </c>
      <c r="H81" s="40">
        <f t="shared" si="27"/>
        <v>5.67E-2</v>
      </c>
      <c r="I81" s="40">
        <f t="shared" si="27"/>
        <v>0.06</v>
      </c>
      <c r="J81" s="40">
        <f t="shared" ref="J81" si="28">AVERAGE(G81:I81)</f>
        <v>5.5566666666666674E-2</v>
      </c>
      <c r="K81" s="42">
        <f t="shared" ref="K81:K95" si="29">$E81*(1+0.5*MIN($G81:$I81))+MIN($G81:$I81)</f>
        <v>8.8109055142312653E-2</v>
      </c>
      <c r="L81" s="40">
        <f t="shared" ref="L81" si="30">F81+J81</f>
        <v>9.3779204934325122E-2</v>
      </c>
      <c r="M81" s="40">
        <f t="shared" ref="M81:M95" si="31">$E81*(1+0.5*MAX($G81:$I81))+MAX($G81:$I81)</f>
        <v>9.8294952972275168E-2</v>
      </c>
      <c r="N81" s="10"/>
      <c r="O81" s="42">
        <f>IF(K81&lt;7%,"",K81)</f>
        <v>8.8109055142312653E-2</v>
      </c>
      <c r="P81" s="42">
        <f t="shared" ref="P81:Q81" si="32">IF(L81&lt;7%,"",L81)</f>
        <v>9.3779204934325122E-2</v>
      </c>
      <c r="Q81" s="42">
        <f t="shared" si="32"/>
        <v>9.8294952972275168E-2</v>
      </c>
    </row>
    <row r="82" spans="1:17">
      <c r="A82" s="8" t="str">
        <f t="shared" si="26"/>
        <v>Alliant Energy Corporation</v>
      </c>
      <c r="B82" s="67" t="str">
        <f t="shared" si="26"/>
        <v>LNT</v>
      </c>
      <c r="C82" s="68">
        <f t="shared" si="26"/>
        <v>1.61</v>
      </c>
      <c r="D82" s="68">
        <v>55.508944444444438</v>
      </c>
      <c r="E82" s="40">
        <f t="shared" ref="E82:E95" si="33">IFERROR(C82/D82,"")</f>
        <v>2.9004334636760248E-2</v>
      </c>
      <c r="F82" s="45">
        <f t="shared" ref="F82:F95" si="34">IFERROR(E82*(1+0.5*J82),"")</f>
        <v>2.9835792229680708E-2</v>
      </c>
      <c r="G82" s="40">
        <f t="shared" si="27"/>
        <v>5.5E-2</v>
      </c>
      <c r="H82" s="40">
        <f t="shared" si="27"/>
        <v>5.8000000000000003E-2</v>
      </c>
      <c r="I82" s="40">
        <f t="shared" si="27"/>
        <v>5.8999999999999997E-2</v>
      </c>
      <c r="J82" s="40">
        <f t="shared" ref="J82:J95" si="35">AVERAGE(G82:I82)</f>
        <v>5.7333333333333326E-2</v>
      </c>
      <c r="K82" s="42">
        <f t="shared" si="29"/>
        <v>8.4801953839271166E-2</v>
      </c>
      <c r="L82" s="40">
        <f t="shared" ref="L82:L95" si="36">F82+J82</f>
        <v>8.7169125563014038E-2</v>
      </c>
      <c r="M82" s="40">
        <f t="shared" si="31"/>
        <v>8.8859962508544679E-2</v>
      </c>
      <c r="N82" s="10"/>
      <c r="O82" s="42">
        <f t="shared" ref="O82:O95" si="37">IF(K82&lt;7%,"",K82)</f>
        <v>8.4801953839271166E-2</v>
      </c>
      <c r="P82" s="42">
        <f t="shared" ref="P82:P95" si="38">IF(L82&lt;7%,"",L82)</f>
        <v>8.7169125563014038E-2</v>
      </c>
      <c r="Q82" s="42">
        <f t="shared" ref="Q82:Q95" si="39">IF(M82&lt;7%,"",M82)</f>
        <v>8.8859962508544679E-2</v>
      </c>
    </row>
    <row r="83" spans="1:17">
      <c r="A83" s="8" t="str">
        <f t="shared" si="26"/>
        <v>Ameren Corporation</v>
      </c>
      <c r="B83" s="67" t="str">
        <f t="shared" si="26"/>
        <v>AEE</v>
      </c>
      <c r="C83" s="68">
        <f t="shared" si="26"/>
        <v>2.2000000000000002</v>
      </c>
      <c r="D83" s="68">
        <v>81.673888888888897</v>
      </c>
      <c r="E83" s="40">
        <f t="shared" si="33"/>
        <v>2.6936393380177264E-2</v>
      </c>
      <c r="F83" s="45">
        <f t="shared" si="34"/>
        <v>2.7901614142966952E-2</v>
      </c>
      <c r="G83" s="40">
        <f t="shared" si="27"/>
        <v>6.5000000000000002E-2</v>
      </c>
      <c r="H83" s="40">
        <f t="shared" si="27"/>
        <v>7.6999999999999999E-2</v>
      </c>
      <c r="I83" s="40">
        <f t="shared" si="27"/>
        <v>7.2999999999999995E-2</v>
      </c>
      <c r="J83" s="40">
        <f t="shared" si="35"/>
        <v>7.166666666666667E-2</v>
      </c>
      <c r="K83" s="42">
        <f t="shared" si="29"/>
        <v>9.2811826165033029E-2</v>
      </c>
      <c r="L83" s="40">
        <f t="shared" si="36"/>
        <v>9.9568280809633619E-2</v>
      </c>
      <c r="M83" s="40">
        <f t="shared" si="31"/>
        <v>0.10497344452531408</v>
      </c>
      <c r="N83" s="10"/>
      <c r="O83" s="42">
        <f t="shared" si="37"/>
        <v>9.2811826165033029E-2</v>
      </c>
      <c r="P83" s="42">
        <f t="shared" si="38"/>
        <v>9.9568280809633619E-2</v>
      </c>
      <c r="Q83" s="42">
        <f t="shared" si="39"/>
        <v>0.10497344452531408</v>
      </c>
    </row>
    <row r="84" spans="1:17">
      <c r="A84" s="8" t="str">
        <f t="shared" si="26"/>
        <v>American Electric Power Company, Inc.</v>
      </c>
      <c r="B84" s="67" t="str">
        <f t="shared" si="26"/>
        <v>AEP</v>
      </c>
      <c r="C84" s="68">
        <f t="shared" si="26"/>
        <v>2.96</v>
      </c>
      <c r="D84" s="68">
        <v>84.93980555555558</v>
      </c>
      <c r="E84" s="40">
        <f t="shared" si="33"/>
        <v>3.4848207864850683E-2</v>
      </c>
      <c r="F84" s="45">
        <f t="shared" si="34"/>
        <v>3.590701258047773E-2</v>
      </c>
      <c r="G84" s="40">
        <f t="shared" si="27"/>
        <v>6.5000000000000002E-2</v>
      </c>
      <c r="H84" s="40">
        <f t="shared" si="27"/>
        <v>6.0299999999999999E-2</v>
      </c>
      <c r="I84" s="40">
        <f t="shared" si="27"/>
        <v>5.7000000000000002E-2</v>
      </c>
      <c r="J84" s="40">
        <f t="shared" si="35"/>
        <v>6.0766666666666663E-2</v>
      </c>
      <c r="K84" s="42">
        <f t="shared" si="29"/>
        <v>9.2841381788998922E-2</v>
      </c>
      <c r="L84" s="40">
        <f t="shared" si="36"/>
        <v>9.6673679247144401E-2</v>
      </c>
      <c r="M84" s="40">
        <f t="shared" si="31"/>
        <v>0.10098077462045833</v>
      </c>
      <c r="N84" s="10"/>
      <c r="O84" s="42">
        <f t="shared" si="37"/>
        <v>9.2841381788998922E-2</v>
      </c>
      <c r="P84" s="42">
        <f t="shared" si="38"/>
        <v>9.6673679247144401E-2</v>
      </c>
      <c r="Q84" s="42">
        <f t="shared" si="39"/>
        <v>0.10098077462045833</v>
      </c>
    </row>
    <row r="85" spans="1:17">
      <c r="A85" s="8" t="str">
        <f t="shared" si="26"/>
        <v>Avista Corporation</v>
      </c>
      <c r="B85" s="67" t="str">
        <f t="shared" si="26"/>
        <v>AVA</v>
      </c>
      <c r="C85" s="68">
        <f t="shared" si="26"/>
        <v>1.69</v>
      </c>
      <c r="D85" s="68">
        <v>43.114944444444447</v>
      </c>
      <c r="E85" s="40">
        <f t="shared" si="33"/>
        <v>3.9197545579065775E-2</v>
      </c>
      <c r="F85" s="45">
        <f t="shared" si="34"/>
        <v>4.0131753748700177E-2</v>
      </c>
      <c r="G85" s="40">
        <f t="shared" si="27"/>
        <v>0.03</v>
      </c>
      <c r="H85" s="40">
        <f t="shared" si="27"/>
        <v>6.2E-2</v>
      </c>
      <c r="I85" s="40">
        <f t="shared" si="27"/>
        <v>5.0999999999999997E-2</v>
      </c>
      <c r="J85" s="40">
        <f t="shared" si="35"/>
        <v>4.7666666666666663E-2</v>
      </c>
      <c r="K85" s="42">
        <f t="shared" si="29"/>
        <v>6.9785508762751747E-2</v>
      </c>
      <c r="L85" s="40">
        <f t="shared" si="36"/>
        <v>8.779842041536684E-2</v>
      </c>
      <c r="M85" s="40">
        <f t="shared" si="31"/>
        <v>0.1024126694920168</v>
      </c>
      <c r="N85" s="10"/>
      <c r="O85" s="42" t="str">
        <f t="shared" si="37"/>
        <v/>
      </c>
      <c r="P85" s="42">
        <f t="shared" si="38"/>
        <v>8.779842041536684E-2</v>
      </c>
      <c r="Q85" s="42">
        <f t="shared" si="39"/>
        <v>0.1024126694920168</v>
      </c>
    </row>
    <row r="86" spans="1:17">
      <c r="A86" s="8" t="str">
        <f t="shared" si="26"/>
        <v>Duke Energy Corporation</v>
      </c>
      <c r="B86" s="67" t="str">
        <f t="shared" si="26"/>
        <v>DUK</v>
      </c>
      <c r="C86" s="68">
        <f t="shared" si="26"/>
        <v>3.94</v>
      </c>
      <c r="D86" s="68">
        <v>98.898333333333355</v>
      </c>
      <c r="E86" s="40">
        <f t="shared" si="33"/>
        <v>3.9838891791233413E-2</v>
      </c>
      <c r="F86" s="45">
        <f t="shared" si="34"/>
        <v>4.1017459006724065E-2</v>
      </c>
      <c r="G86" s="40">
        <f t="shared" si="27"/>
        <v>7.0000000000000007E-2</v>
      </c>
      <c r="H86" s="40">
        <f t="shared" si="27"/>
        <v>5.45E-2</v>
      </c>
      <c r="I86" s="40">
        <f t="shared" si="27"/>
        <v>5.2999999999999999E-2</v>
      </c>
      <c r="J86" s="40">
        <f t="shared" si="35"/>
        <v>5.9166666666666666E-2</v>
      </c>
      <c r="K86" s="42">
        <f t="shared" si="29"/>
        <v>9.3894622423701099E-2</v>
      </c>
      <c r="L86" s="40">
        <f t="shared" si="36"/>
        <v>0.10018412567339073</v>
      </c>
      <c r="M86" s="40">
        <f t="shared" si="31"/>
        <v>0.11123325300392659</v>
      </c>
      <c r="N86" s="10"/>
      <c r="O86" s="42">
        <f t="shared" si="37"/>
        <v>9.3894622423701099E-2</v>
      </c>
      <c r="P86" s="42">
        <f t="shared" si="38"/>
        <v>0.10018412567339073</v>
      </c>
      <c r="Q86" s="42">
        <f t="shared" si="39"/>
        <v>0.11123325300392659</v>
      </c>
    </row>
    <row r="87" spans="1:17">
      <c r="A87" s="8" t="str">
        <f t="shared" si="26"/>
        <v>Entergy Corporation</v>
      </c>
      <c r="B87" s="67" t="str">
        <f t="shared" si="26"/>
        <v>ETR</v>
      </c>
      <c r="C87" s="68">
        <f t="shared" si="26"/>
        <v>3.8</v>
      </c>
      <c r="D87" s="68">
        <v>102.73233333333336</v>
      </c>
      <c r="E87" s="40">
        <f t="shared" si="33"/>
        <v>3.6989328254330822E-2</v>
      </c>
      <c r="F87" s="45">
        <f t="shared" si="34"/>
        <v>3.7476354409679516E-2</v>
      </c>
      <c r="G87" s="40">
        <f t="shared" si="27"/>
        <v>0.03</v>
      </c>
      <c r="H87" s="40">
        <f t="shared" si="27"/>
        <v>3.5000000000000003E-2</v>
      </c>
      <c r="I87" s="40">
        <f t="shared" si="27"/>
        <v>1.4E-2</v>
      </c>
      <c r="J87" s="40">
        <f t="shared" si="35"/>
        <v>2.6333333333333334E-2</v>
      </c>
      <c r="K87" s="42">
        <f t="shared" si="29"/>
        <v>5.1248253552111135E-2</v>
      </c>
      <c r="L87" s="40">
        <f t="shared" si="36"/>
        <v>6.380968774301285E-2</v>
      </c>
      <c r="M87" s="40">
        <f t="shared" si="31"/>
        <v>7.2636641498781615E-2</v>
      </c>
      <c r="N87" s="10"/>
      <c r="O87" s="42" t="str">
        <f t="shared" si="37"/>
        <v/>
      </c>
      <c r="P87" s="42" t="str">
        <f t="shared" si="38"/>
        <v/>
      </c>
      <c r="Q87" s="42">
        <f t="shared" si="39"/>
        <v>7.2636641498781615E-2</v>
      </c>
    </row>
    <row r="88" spans="1:17">
      <c r="A88" s="8" t="str">
        <f t="shared" si="26"/>
        <v>IDACORP, Inc.</v>
      </c>
      <c r="B88" s="67" t="str">
        <f t="shared" si="26"/>
        <v>IDA</v>
      </c>
      <c r="C88" s="68">
        <f t="shared" si="26"/>
        <v>2.84</v>
      </c>
      <c r="D88" s="68">
        <v>99.217944444444484</v>
      </c>
      <c r="E88" s="40">
        <f t="shared" si="33"/>
        <v>2.8623854443892587E-2</v>
      </c>
      <c r="F88" s="45">
        <f t="shared" si="34"/>
        <v>2.9153395751104597E-2</v>
      </c>
      <c r="G88" s="40">
        <f t="shared" si="27"/>
        <v>0.04</v>
      </c>
      <c r="H88" s="40">
        <f t="shared" si="27"/>
        <v>3.2000000000000001E-2</v>
      </c>
      <c r="I88" s="40">
        <f t="shared" si="27"/>
        <v>3.9E-2</v>
      </c>
      <c r="J88" s="40">
        <f t="shared" si="35"/>
        <v>3.7000000000000005E-2</v>
      </c>
      <c r="K88" s="42">
        <f t="shared" si="29"/>
        <v>6.1081836114994868E-2</v>
      </c>
      <c r="L88" s="40">
        <f t="shared" si="36"/>
        <v>6.6153395751104599E-2</v>
      </c>
      <c r="M88" s="40">
        <f t="shared" si="31"/>
        <v>6.9196331532770439E-2</v>
      </c>
      <c r="N88" s="10"/>
      <c r="O88" s="42" t="str">
        <f t="shared" si="37"/>
        <v/>
      </c>
      <c r="P88" s="42" t="str">
        <f t="shared" si="38"/>
        <v/>
      </c>
      <c r="Q88" s="42" t="str">
        <f t="shared" si="39"/>
        <v/>
      </c>
    </row>
    <row r="89" spans="1:17">
      <c r="A89" s="8" t="str">
        <f t="shared" si="26"/>
        <v>MGE Energy, Inc.</v>
      </c>
      <c r="B89" s="67" t="str">
        <f t="shared" si="26"/>
        <v>MGEE</v>
      </c>
      <c r="C89" s="68">
        <f t="shared" si="26"/>
        <v>1.55</v>
      </c>
      <c r="D89" s="68">
        <v>73.713722222222174</v>
      </c>
      <c r="E89" s="40">
        <f t="shared" si="33"/>
        <v>2.1027292521292974E-2</v>
      </c>
      <c r="F89" s="45">
        <f t="shared" si="34"/>
        <v>2.161255216313563E-2</v>
      </c>
      <c r="G89" s="40">
        <f t="shared" si="27"/>
        <v>5.5E-2</v>
      </c>
      <c r="H89" s="40">
        <f t="shared" si="27"/>
        <v>5.6000000000000001E-2</v>
      </c>
      <c r="I89" s="40">
        <f t="shared" si="27"/>
        <v>5.6000000000000001E-2</v>
      </c>
      <c r="J89" s="40">
        <f t="shared" si="35"/>
        <v>5.566666666666667E-2</v>
      </c>
      <c r="K89" s="42">
        <f t="shared" si="29"/>
        <v>7.6605543065628529E-2</v>
      </c>
      <c r="L89" s="40">
        <f t="shared" si="36"/>
        <v>7.7279218829802293E-2</v>
      </c>
      <c r="M89" s="40">
        <f t="shared" si="31"/>
        <v>7.7616056711889175E-2</v>
      </c>
      <c r="N89" s="10"/>
      <c r="O89" s="42">
        <f t="shared" si="37"/>
        <v>7.6605543065628529E-2</v>
      </c>
      <c r="P89" s="42">
        <f t="shared" si="38"/>
        <v>7.7279218829802293E-2</v>
      </c>
      <c r="Q89" s="42">
        <f t="shared" si="39"/>
        <v>7.7616056711889175E-2</v>
      </c>
    </row>
    <row r="90" spans="1:17">
      <c r="A90" s="8" t="str">
        <f t="shared" si="26"/>
        <v>NextEra Energy, Inc.</v>
      </c>
      <c r="B90" s="67" t="str">
        <f t="shared" si="26"/>
        <v>NEE</v>
      </c>
      <c r="C90" s="68">
        <f t="shared" si="26"/>
        <v>1.54</v>
      </c>
      <c r="D90" s="68">
        <v>77.896166666666673</v>
      </c>
      <c r="E90" s="40">
        <f t="shared" si="33"/>
        <v>1.9769907376700178E-2</v>
      </c>
      <c r="F90" s="45">
        <f t="shared" si="34"/>
        <v>2.0648020762681945E-2</v>
      </c>
      <c r="G90" s="40">
        <f t="shared" si="27"/>
        <v>0.105</v>
      </c>
      <c r="H90" s="40">
        <f t="shared" si="27"/>
        <v>7.85E-2</v>
      </c>
      <c r="I90" s="40">
        <f t="shared" si="27"/>
        <v>8.3000000000000004E-2</v>
      </c>
      <c r="J90" s="40">
        <f t="shared" si="35"/>
        <v>8.8833333333333334E-2</v>
      </c>
      <c r="K90" s="42">
        <f t="shared" si="29"/>
        <v>9.9045876241235661E-2</v>
      </c>
      <c r="L90" s="40">
        <f t="shared" si="36"/>
        <v>0.10948135409601528</v>
      </c>
      <c r="M90" s="40">
        <f t="shared" si="31"/>
        <v>0.12580782751397693</v>
      </c>
      <c r="N90" s="10"/>
      <c r="O90" s="42">
        <f t="shared" si="37"/>
        <v>9.9045876241235661E-2</v>
      </c>
      <c r="P90" s="42">
        <f t="shared" si="38"/>
        <v>0.10948135409601528</v>
      </c>
      <c r="Q90" s="42">
        <f t="shared" si="39"/>
        <v>0.12580782751397693</v>
      </c>
    </row>
    <row r="91" spans="1:17">
      <c r="A91" s="8" t="str">
        <f t="shared" si="26"/>
        <v>NorthWestern Corporation</v>
      </c>
      <c r="B91" s="67" t="str">
        <f t="shared" si="26"/>
        <v>NWE</v>
      </c>
      <c r="C91" s="68">
        <f t="shared" si="26"/>
        <v>2.48</v>
      </c>
      <c r="D91" s="68">
        <v>62.35894444444444</v>
      </c>
      <c r="E91" s="40">
        <f t="shared" si="33"/>
        <v>3.9769755920250241E-2</v>
      </c>
      <c r="F91" s="45">
        <f t="shared" si="34"/>
        <v>4.0585035916615372E-2</v>
      </c>
      <c r="G91" s="40">
        <f t="shared" si="27"/>
        <v>0.03</v>
      </c>
      <c r="H91" s="40">
        <f t="shared" si="27"/>
        <v>4.4999999999999998E-2</v>
      </c>
      <c r="I91" s="40">
        <f t="shared" si="27"/>
        <v>4.8000000000000001E-2</v>
      </c>
      <c r="J91" s="40">
        <f t="shared" si="35"/>
        <v>4.1000000000000002E-2</v>
      </c>
      <c r="K91" s="42">
        <f t="shared" si="29"/>
        <v>7.0366302259053992E-2</v>
      </c>
      <c r="L91" s="40">
        <f t="shared" si="36"/>
        <v>8.1585035916615367E-2</v>
      </c>
      <c r="M91" s="40">
        <f t="shared" si="31"/>
        <v>8.8724230062336248E-2</v>
      </c>
      <c r="N91" s="10"/>
      <c r="O91" s="42">
        <f t="shared" si="37"/>
        <v>7.0366302259053992E-2</v>
      </c>
      <c r="P91" s="42">
        <f t="shared" si="38"/>
        <v>8.1585035916615367E-2</v>
      </c>
      <c r="Q91" s="42">
        <f t="shared" si="39"/>
        <v>8.8724230062336248E-2</v>
      </c>
    </row>
    <row r="92" spans="1:17">
      <c r="A92" s="8" t="str">
        <f t="shared" si="26"/>
        <v>Otter Tail Corporation</v>
      </c>
      <c r="B92" s="67" t="str">
        <f t="shared" si="26"/>
        <v>OTTR</v>
      </c>
      <c r="C92" s="68">
        <f t="shared" si="26"/>
        <v>1.56</v>
      </c>
      <c r="D92" s="68">
        <v>48.203194444444428</v>
      </c>
      <c r="E92" s="40">
        <f t="shared" si="33"/>
        <v>3.2363000377453099E-2</v>
      </c>
      <c r="F92" s="45">
        <f t="shared" si="34"/>
        <v>3.3479523890475232E-2</v>
      </c>
      <c r="G92" s="40">
        <f t="shared" si="27"/>
        <v>7.0000000000000007E-2</v>
      </c>
      <c r="H92" s="40">
        <f t="shared" si="27"/>
        <v>0.09</v>
      </c>
      <c r="I92" s="40">
        <f t="shared" si="27"/>
        <v>4.7E-2</v>
      </c>
      <c r="J92" s="40">
        <f t="shared" si="35"/>
        <v>6.9000000000000006E-2</v>
      </c>
      <c r="K92" s="42">
        <f t="shared" si="29"/>
        <v>8.0123530886323249E-2</v>
      </c>
      <c r="L92" s="40">
        <f t="shared" si="36"/>
        <v>0.10247952389047524</v>
      </c>
      <c r="M92" s="40">
        <f t="shared" si="31"/>
        <v>0.12381933539443848</v>
      </c>
      <c r="N92" s="10"/>
      <c r="O92" s="42">
        <f t="shared" si="37"/>
        <v>8.0123530886323249E-2</v>
      </c>
      <c r="P92" s="42">
        <f t="shared" si="38"/>
        <v>0.10247952389047524</v>
      </c>
      <c r="Q92" s="42">
        <f t="shared" si="39"/>
        <v>0.12381933539443848</v>
      </c>
    </row>
    <row r="93" spans="1:17">
      <c r="A93" s="8" t="str">
        <f t="shared" si="26"/>
        <v>Portland General Electric Company</v>
      </c>
      <c r="B93" s="67" t="str">
        <f t="shared" si="26"/>
        <v>POR</v>
      </c>
      <c r="C93" s="68">
        <f t="shared" si="26"/>
        <v>1.72</v>
      </c>
      <c r="D93" s="68">
        <v>47.626722222222241</v>
      </c>
      <c r="E93" s="40">
        <f t="shared" si="33"/>
        <v>3.6114179598054762E-2</v>
      </c>
      <c r="F93" s="45">
        <f t="shared" si="34"/>
        <v>3.7570784841842973E-2</v>
      </c>
      <c r="G93" s="40">
        <f t="shared" si="27"/>
        <v>8.5000000000000006E-2</v>
      </c>
      <c r="H93" s="40">
        <f t="shared" si="27"/>
        <v>7.0999999999999994E-2</v>
      </c>
      <c r="I93" s="40">
        <f t="shared" si="27"/>
        <v>8.5999999999999993E-2</v>
      </c>
      <c r="J93" s="40">
        <f t="shared" si="35"/>
        <v>8.0666666666666664E-2</v>
      </c>
      <c r="K93" s="42">
        <f t="shared" si="29"/>
        <v>0.1083962329737857</v>
      </c>
      <c r="L93" s="40">
        <f t="shared" si="36"/>
        <v>0.11823745150850964</v>
      </c>
      <c r="M93" s="40">
        <f t="shared" si="31"/>
        <v>0.12366708932077111</v>
      </c>
      <c r="N93" s="10"/>
      <c r="O93" s="42">
        <f t="shared" si="37"/>
        <v>0.1083962329737857</v>
      </c>
      <c r="P93" s="42">
        <f t="shared" si="38"/>
        <v>0.11823745150850964</v>
      </c>
      <c r="Q93" s="42">
        <f t="shared" si="39"/>
        <v>0.12366708932077111</v>
      </c>
    </row>
    <row r="94" spans="1:17">
      <c r="A94" s="8" t="str">
        <f t="shared" si="26"/>
        <v>Southern Company</v>
      </c>
      <c r="B94" s="67" t="str">
        <f t="shared" si="26"/>
        <v>SO</v>
      </c>
      <c r="C94" s="68">
        <f t="shared" si="26"/>
        <v>2.64</v>
      </c>
      <c r="D94" s="68">
        <v>62.883666666666691</v>
      </c>
      <c r="E94" s="40">
        <f t="shared" si="33"/>
        <v>4.1982284748026767E-2</v>
      </c>
      <c r="F94" s="45">
        <f t="shared" si="34"/>
        <v>4.3199771005719541E-2</v>
      </c>
      <c r="G94" s="40">
        <f t="shared" si="27"/>
        <v>0.06</v>
      </c>
      <c r="H94" s="40">
        <f t="shared" si="27"/>
        <v>6.5000000000000002E-2</v>
      </c>
      <c r="I94" s="40">
        <f t="shared" si="27"/>
        <v>4.9000000000000002E-2</v>
      </c>
      <c r="J94" s="40">
        <f t="shared" si="35"/>
        <v>5.7999999999999996E-2</v>
      </c>
      <c r="K94" s="42">
        <f t="shared" si="29"/>
        <v>9.2010850724353416E-2</v>
      </c>
      <c r="L94" s="40">
        <f t="shared" si="36"/>
        <v>0.10119977100571953</v>
      </c>
      <c r="M94" s="40">
        <f t="shared" si="31"/>
        <v>0.10834670900233764</v>
      </c>
      <c r="N94" s="10"/>
      <c r="O94" s="42">
        <f t="shared" si="37"/>
        <v>9.2010850724353416E-2</v>
      </c>
      <c r="P94" s="42">
        <f t="shared" si="38"/>
        <v>0.10119977100571953</v>
      </c>
      <c r="Q94" s="42">
        <f t="shared" si="39"/>
        <v>0.10834670900233764</v>
      </c>
    </row>
    <row r="95" spans="1:17">
      <c r="A95" s="8" t="str">
        <f t="shared" si="26"/>
        <v>Xcel Energy Inc.</v>
      </c>
      <c r="B95" s="67" t="str">
        <f t="shared" si="26"/>
        <v>XEL</v>
      </c>
      <c r="C95" s="68">
        <f t="shared" si="26"/>
        <v>1.83</v>
      </c>
      <c r="D95" s="68">
        <v>66.912194444444438</v>
      </c>
      <c r="E95" s="40">
        <f t="shared" si="33"/>
        <v>2.7349274899650833E-2</v>
      </c>
      <c r="F95" s="45">
        <f t="shared" si="34"/>
        <v>2.8187985996573458E-2</v>
      </c>
      <c r="G95" s="40">
        <f t="shared" si="27"/>
        <v>0.06</v>
      </c>
      <c r="H95" s="40">
        <f t="shared" si="27"/>
        <v>6.3E-2</v>
      </c>
      <c r="I95" s="40">
        <f t="shared" si="27"/>
        <v>6.0999999999999999E-2</v>
      </c>
      <c r="J95" s="40">
        <f t="shared" si="35"/>
        <v>6.133333333333333E-2</v>
      </c>
      <c r="K95" s="42">
        <f t="shared" si="29"/>
        <v>8.8169753146640356E-2</v>
      </c>
      <c r="L95" s="40">
        <f t="shared" si="36"/>
        <v>8.9521319329906784E-2</v>
      </c>
      <c r="M95" s="40">
        <f t="shared" si="31"/>
        <v>9.1210777058989834E-2</v>
      </c>
      <c r="N95" s="10"/>
      <c r="O95" s="210">
        <f t="shared" si="37"/>
        <v>8.8169753146640356E-2</v>
      </c>
      <c r="P95" s="210">
        <f t="shared" si="38"/>
        <v>8.9521319329906784E-2</v>
      </c>
      <c r="Q95" s="210">
        <f t="shared" si="39"/>
        <v>9.1210777058989834E-2</v>
      </c>
    </row>
    <row r="96" spans="1:17">
      <c r="A96" s="41" t="s">
        <v>718</v>
      </c>
      <c r="B96" s="33"/>
      <c r="C96" s="33"/>
      <c r="D96" s="33"/>
      <c r="E96" s="205">
        <f t="shared" ref="E96:M96" si="40">AVERAGE(E81:E95)</f>
        <v>3.2732921158949324E-2</v>
      </c>
      <c r="F96" s="205">
        <f t="shared" si="40"/>
        <v>3.3661306314269085E-2</v>
      </c>
      <c r="G96" s="205">
        <f t="shared" si="40"/>
        <v>5.800000000000001E-2</v>
      </c>
      <c r="H96" s="205">
        <f t="shared" si="40"/>
        <v>6.0266666666666663E-2</v>
      </c>
      <c r="I96" s="205">
        <f t="shared" si="40"/>
        <v>5.5733333333333336E-2</v>
      </c>
      <c r="J96" s="205">
        <f t="shared" si="40"/>
        <v>5.8000000000000003E-2</v>
      </c>
      <c r="K96" s="205">
        <f t="shared" si="40"/>
        <v>8.3286168472413033E-2</v>
      </c>
      <c r="L96" s="205">
        <f t="shared" si="40"/>
        <v>9.1661306314269081E-2</v>
      </c>
      <c r="M96" s="205">
        <f t="shared" si="40"/>
        <v>9.9185337014588482E-2</v>
      </c>
      <c r="N96" s="205"/>
      <c r="O96" s="205">
        <f>AVERAGE(O81:O95)</f>
        <v>8.8931410721361501E-2</v>
      </c>
      <c r="P96" s="205">
        <f>AVERAGE(P81:P95)</f>
        <v>9.5765885478455298E-2</v>
      </c>
      <c r="Q96" s="205">
        <f>AVERAGE(Q81:Q95)</f>
        <v>0.10132740883471834</v>
      </c>
    </row>
    <row r="97" spans="1:17">
      <c r="A97" s="206" t="s">
        <v>853</v>
      </c>
      <c r="B97" s="207"/>
      <c r="C97" s="207"/>
      <c r="D97" s="207"/>
      <c r="E97" s="208">
        <f t="shared" ref="E97:M97" si="41">MEDIAN(E81:E95)</f>
        <v>3.4848207864850683E-2</v>
      </c>
      <c r="F97" s="208">
        <f t="shared" si="41"/>
        <v>3.590701258047773E-2</v>
      </c>
      <c r="G97" s="208">
        <f t="shared" si="41"/>
        <v>0.06</v>
      </c>
      <c r="H97" s="208">
        <f t="shared" si="41"/>
        <v>6.0299999999999999E-2</v>
      </c>
      <c r="I97" s="208">
        <f t="shared" si="41"/>
        <v>5.6000000000000001E-2</v>
      </c>
      <c r="J97" s="208">
        <f t="shared" si="41"/>
        <v>5.7999999999999996E-2</v>
      </c>
      <c r="K97" s="208">
        <f t="shared" si="41"/>
        <v>8.8109055142312653E-2</v>
      </c>
      <c r="L97" s="208">
        <f t="shared" si="41"/>
        <v>9.3779204934325122E-2</v>
      </c>
      <c r="M97" s="208">
        <f t="shared" si="41"/>
        <v>0.10098077462045833</v>
      </c>
      <c r="N97" s="208"/>
      <c r="O97" s="208">
        <f t="shared" ref="O97:Q97" si="42">MEDIAN(O81:O95)</f>
        <v>9.0090301935496886E-2</v>
      </c>
      <c r="P97" s="208">
        <f t="shared" si="42"/>
        <v>9.6673679247144401E-2</v>
      </c>
      <c r="Q97" s="208">
        <f t="shared" si="42"/>
        <v>0.10169672205623756</v>
      </c>
    </row>
    <row r="98" spans="1:17">
      <c r="A98" s="41"/>
      <c r="B98" s="33"/>
      <c r="C98" s="8"/>
      <c r="D98" s="8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</row>
    <row r="99" spans="1:17">
      <c r="A99" s="21" t="s">
        <v>22</v>
      </c>
      <c r="B99" s="20"/>
      <c r="C99" s="6"/>
      <c r="D99" s="6"/>
      <c r="E99" s="5"/>
      <c r="F99" s="5"/>
      <c r="G99" s="5"/>
      <c r="H99" s="5"/>
      <c r="I99" s="5"/>
      <c r="J99" s="5"/>
      <c r="K99" s="5"/>
      <c r="L99" s="5"/>
      <c r="M99" s="5"/>
    </row>
    <row r="100" spans="1:17">
      <c r="A100" s="6" t="s">
        <v>23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7">
      <c r="A101" s="6" t="str">
        <f>A27</f>
        <v>[2] Source: Bloomberg Professional, equals 30-day average as of September 30, 2021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7">
      <c r="A102" s="6" t="s">
        <v>24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7">
      <c r="A103" s="6" t="s">
        <v>648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7">
      <c r="A104" s="6" t="s">
        <v>649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7">
      <c r="A105" s="6" t="s">
        <v>650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7">
      <c r="A106" s="6" t="s">
        <v>651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7">
      <c r="A107" s="9" t="s">
        <v>652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17">
      <c r="A108" s="6" t="s">
        <v>653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7">
      <c r="A109" s="6" t="s">
        <v>25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17">
      <c r="A110" s="6" t="s">
        <v>654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7">
      <c r="A111" s="54" t="s">
        <v>1319</v>
      </c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</row>
    <row r="112" spans="1:17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</sheetData>
  <mergeCells count="7">
    <mergeCell ref="O77:Q77"/>
    <mergeCell ref="O40:Q40"/>
    <mergeCell ref="O3:Q3"/>
    <mergeCell ref="A2:Q2"/>
    <mergeCell ref="A39:Q39"/>
    <mergeCell ref="A76:Q76"/>
    <mergeCell ref="K3:M3"/>
  </mergeCells>
  <conditionalFormatting sqref="A7:B21 A44:B58 A81:B95">
    <cfRule type="expression" dxfId="23" priority="23">
      <formula>"(blank)"</formula>
    </cfRule>
  </conditionalFormatting>
  <conditionalFormatting sqref="A7:B21 A44:B58 A81:B95">
    <cfRule type="expression" dxfId="22" priority="24">
      <formula>#REF!</formula>
    </cfRule>
  </conditionalFormatting>
  <conditionalFormatting sqref="H72">
    <cfRule type="expression" dxfId="21" priority="3">
      <formula>"(blank)"</formula>
    </cfRule>
  </conditionalFormatting>
  <conditionalFormatting sqref="H72">
    <cfRule type="expression" dxfId="20" priority="4">
      <formula>#REF!</formula>
    </cfRule>
  </conditionalFormatting>
  <conditionalFormatting sqref="I72">
    <cfRule type="expression" dxfId="19" priority="1">
      <formula>"(blank)"</formula>
    </cfRule>
  </conditionalFormatting>
  <conditionalFormatting sqref="I72">
    <cfRule type="expression" dxfId="18" priority="2">
      <formula>#REF!</formula>
    </cfRule>
  </conditionalFormatting>
  <printOptions horizontalCentered="1"/>
  <pageMargins left="0.7" right="0.7" top="1.25" bottom="0.75" header="0.3" footer="0.3"/>
  <pageSetup scale="59" orientation="landscape" useFirstPageNumber="1" verticalDpi="4294967293" r:id="rId1"/>
  <headerFooter>
    <oddHeader>&amp;LDRAFT- PRIVILEGED AND CONFIDENTIAL
PREPARED AT THE REQUEST OF COUNSEL
&amp;RSchedule AEB-3
Page &amp;P of 3</oddHeader>
  </headerFooter>
  <rowBreaks count="2" manualBreakCount="2">
    <brk id="37" max="16" man="1"/>
    <brk id="74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I296"/>
  <sheetViews>
    <sheetView zoomScaleNormal="100" zoomScaleSheetLayoutView="100" zoomScalePageLayoutView="90" workbookViewId="0">
      <selection activeCell="E29" sqref="E29"/>
    </sheetView>
  </sheetViews>
  <sheetFormatPr defaultRowHeight="12.75"/>
  <cols>
    <col min="1" max="1" width="5.7109375" customWidth="1"/>
    <col min="2" max="2" width="36" customWidth="1"/>
    <col min="4" max="4" width="20.42578125" customWidth="1"/>
    <col min="5" max="5" width="9.28515625" bestFit="1" customWidth="1"/>
    <col min="7" max="7" width="9.42578125" customWidth="1"/>
    <col min="12" max="12" width="15.85546875" customWidth="1"/>
  </cols>
  <sheetData>
    <row r="2" spans="2:9" ht="13.15" customHeight="1">
      <c r="B2" s="494" t="s">
        <v>1081</v>
      </c>
      <c r="C2" s="494"/>
      <c r="D2" s="494"/>
      <c r="E2" s="494"/>
      <c r="F2" s="494"/>
      <c r="G2" s="494"/>
      <c r="H2" s="494"/>
      <c r="I2" s="494"/>
    </row>
    <row r="3" spans="2:9">
      <c r="B3" s="97"/>
      <c r="C3" s="97"/>
      <c r="D3" s="97"/>
      <c r="E3" s="97"/>
      <c r="F3" s="97"/>
      <c r="G3" s="97"/>
      <c r="H3" s="97"/>
    </row>
    <row r="4" spans="2:9">
      <c r="B4" s="493" t="s">
        <v>1082</v>
      </c>
      <c r="C4" s="493"/>
      <c r="D4" s="493"/>
      <c r="E4" s="493"/>
      <c r="F4" s="493"/>
      <c r="G4" s="493"/>
      <c r="H4" s="493"/>
      <c r="I4" s="493"/>
    </row>
    <row r="5" spans="2:9">
      <c r="B5" s="494" t="s">
        <v>1327</v>
      </c>
      <c r="C5" s="494"/>
      <c r="D5" s="494"/>
      <c r="E5" s="494"/>
      <c r="F5" s="494"/>
      <c r="G5" s="494"/>
      <c r="H5" s="494"/>
      <c r="I5" s="494"/>
    </row>
    <row r="6" spans="2:9">
      <c r="B6" s="97"/>
      <c r="C6" s="97"/>
      <c r="D6" s="97"/>
      <c r="E6" s="97"/>
      <c r="F6" s="97"/>
      <c r="G6" s="97"/>
      <c r="H6" s="97"/>
    </row>
    <row r="7" spans="2:9" ht="13.5" thickBot="1">
      <c r="B7" s="97"/>
      <c r="C7" s="97"/>
      <c r="D7" s="98" t="s">
        <v>0</v>
      </c>
      <c r="E7" s="98" t="s">
        <v>1</v>
      </c>
      <c r="F7" s="98" t="s">
        <v>2</v>
      </c>
      <c r="G7" s="98" t="s">
        <v>3</v>
      </c>
      <c r="H7" s="98" t="s">
        <v>4</v>
      </c>
      <c r="I7" s="98" t="s">
        <v>5</v>
      </c>
    </row>
    <row r="8" spans="2:9" ht="52.5" customHeight="1">
      <c r="B8" s="99" t="s">
        <v>11</v>
      </c>
      <c r="C8" s="99" t="s">
        <v>12</v>
      </c>
      <c r="D8" s="100" t="s">
        <v>1083</v>
      </c>
      <c r="E8" s="101" t="s">
        <v>1084</v>
      </c>
      <c r="F8" s="101" t="s">
        <v>1085</v>
      </c>
      <c r="G8" s="101" t="s">
        <v>1086</v>
      </c>
      <c r="H8" s="102" t="s">
        <v>1087</v>
      </c>
      <c r="I8" s="102" t="s">
        <v>1088</v>
      </c>
    </row>
    <row r="9" spans="2:9">
      <c r="B9" t="str">
        <f>'AEB-2 Proxy Selection'!A6</f>
        <v>ALLETE, Inc.</v>
      </c>
      <c r="C9" s="110" t="str">
        <f>'AEB-2 Proxy Selection'!B6</f>
        <v>ALE</v>
      </c>
      <c r="D9" s="104">
        <v>1.9270000000000002E-2</v>
      </c>
      <c r="E9" s="105">
        <v>0.9</v>
      </c>
      <c r="F9" s="103">
        <f>'AEB-6 Market Return'!B8</f>
        <v>0.1293612513755926</v>
      </c>
      <c r="G9" s="103">
        <f>F9-D9</f>
        <v>0.11009125137559259</v>
      </c>
      <c r="H9" s="103">
        <f>IFERROR(G9*E9+D9, "")</f>
        <v>0.11835212623803334</v>
      </c>
      <c r="I9" s="103">
        <f>IFERROR((0.25*G9)+(0.75*E9*G9)+D9, "")</f>
        <v>0.12110440752242316</v>
      </c>
    </row>
    <row r="10" spans="2:9">
      <c r="B10" t="str">
        <f>'AEB-2 Proxy Selection'!A7</f>
        <v>Alliant Energy Corporation</v>
      </c>
      <c r="C10" s="110" t="str">
        <f>'AEB-2 Proxy Selection'!B7</f>
        <v>LNT</v>
      </c>
      <c r="D10" s="103">
        <f>D9</f>
        <v>1.9270000000000002E-2</v>
      </c>
      <c r="E10" s="105">
        <v>0.85</v>
      </c>
      <c r="F10" s="103">
        <f>F9</f>
        <v>0.1293612513755926</v>
      </c>
      <c r="G10" s="103">
        <f t="shared" ref="G10:G15" si="0">F10-D10</f>
        <v>0.11009125137559259</v>
      </c>
      <c r="H10" s="103">
        <f t="shared" ref="H10:H23" si="1">IFERROR(G10*E10+D10, "")</f>
        <v>0.11284756366925369</v>
      </c>
      <c r="I10" s="103">
        <f t="shared" ref="I10:I23" si="2">IFERROR((0.25*G10)+(0.75*E10*G10)+D10, "")</f>
        <v>0.11697598559583841</v>
      </c>
    </row>
    <row r="11" spans="2:9">
      <c r="B11" t="str">
        <f>'AEB-2 Proxy Selection'!A8</f>
        <v>Ameren Corporation</v>
      </c>
      <c r="C11" s="110" t="str">
        <f>'AEB-2 Proxy Selection'!B8</f>
        <v>AEE</v>
      </c>
      <c r="D11" s="103">
        <f t="shared" ref="D11:D23" si="3">D10</f>
        <v>1.9270000000000002E-2</v>
      </c>
      <c r="E11" s="105">
        <v>0.85</v>
      </c>
      <c r="F11" s="103">
        <f t="shared" ref="F11:F23" si="4">F10</f>
        <v>0.1293612513755926</v>
      </c>
      <c r="G11" s="103">
        <f t="shared" si="0"/>
        <v>0.11009125137559259</v>
      </c>
      <c r="H11" s="103">
        <f t="shared" si="1"/>
        <v>0.11284756366925369</v>
      </c>
      <c r="I11" s="103">
        <f t="shared" si="2"/>
        <v>0.11697598559583841</v>
      </c>
    </row>
    <row r="12" spans="2:9">
      <c r="B12" t="str">
        <f>'AEB-2 Proxy Selection'!A9</f>
        <v>American Electric Power Company, Inc.</v>
      </c>
      <c r="C12" s="110" t="str">
        <f>'AEB-2 Proxy Selection'!B9</f>
        <v>AEP</v>
      </c>
      <c r="D12" s="103">
        <f t="shared" si="3"/>
        <v>1.9270000000000002E-2</v>
      </c>
      <c r="E12" s="105">
        <v>0.75</v>
      </c>
      <c r="F12" s="103">
        <f t="shared" si="4"/>
        <v>0.1293612513755926</v>
      </c>
      <c r="G12" s="103">
        <f t="shared" si="0"/>
        <v>0.11009125137559259</v>
      </c>
      <c r="H12" s="103">
        <f t="shared" si="1"/>
        <v>0.10183843853169444</v>
      </c>
      <c r="I12" s="103">
        <f t="shared" si="2"/>
        <v>0.10871914174266897</v>
      </c>
    </row>
    <row r="13" spans="2:9">
      <c r="B13" t="str">
        <f>'AEB-2 Proxy Selection'!A10</f>
        <v>Avista Corporation</v>
      </c>
      <c r="C13" s="110" t="str">
        <f>'AEB-2 Proxy Selection'!B10</f>
        <v>AVA</v>
      </c>
      <c r="D13" s="103">
        <f t="shared" si="3"/>
        <v>1.9270000000000002E-2</v>
      </c>
      <c r="E13" s="105">
        <v>0.95</v>
      </c>
      <c r="F13" s="103">
        <f t="shared" si="4"/>
        <v>0.1293612513755926</v>
      </c>
      <c r="G13" s="103">
        <f t="shared" si="0"/>
        <v>0.11009125137559259</v>
      </c>
      <c r="H13" s="103">
        <f t="shared" si="1"/>
        <v>0.12385668880681294</v>
      </c>
      <c r="I13" s="103">
        <f t="shared" si="2"/>
        <v>0.12523282944900788</v>
      </c>
    </row>
    <row r="14" spans="2:9">
      <c r="B14" t="str">
        <f>'AEB-2 Proxy Selection'!A11</f>
        <v>Duke Energy Corporation</v>
      </c>
      <c r="C14" s="110" t="str">
        <f>'AEB-2 Proxy Selection'!B11</f>
        <v>DUK</v>
      </c>
      <c r="D14" s="103">
        <f t="shared" si="3"/>
        <v>1.9270000000000002E-2</v>
      </c>
      <c r="E14" s="105">
        <v>0.9</v>
      </c>
      <c r="F14" s="103">
        <f t="shared" si="4"/>
        <v>0.1293612513755926</v>
      </c>
      <c r="G14" s="103">
        <f t="shared" si="0"/>
        <v>0.11009125137559259</v>
      </c>
      <c r="H14" s="103">
        <f t="shared" si="1"/>
        <v>0.11835212623803334</v>
      </c>
      <c r="I14" s="103">
        <f t="shared" si="2"/>
        <v>0.12110440752242316</v>
      </c>
    </row>
    <row r="15" spans="2:9">
      <c r="B15" t="str">
        <f>'AEB-2 Proxy Selection'!A12</f>
        <v>Entergy Corporation</v>
      </c>
      <c r="C15" s="110" t="str">
        <f>'AEB-2 Proxy Selection'!B12</f>
        <v>ETR</v>
      </c>
      <c r="D15" s="103">
        <f t="shared" si="3"/>
        <v>1.9270000000000002E-2</v>
      </c>
      <c r="E15" s="105">
        <v>0.95</v>
      </c>
      <c r="F15" s="103">
        <f t="shared" si="4"/>
        <v>0.1293612513755926</v>
      </c>
      <c r="G15" s="103">
        <f t="shared" si="0"/>
        <v>0.11009125137559259</v>
      </c>
      <c r="H15" s="103">
        <f t="shared" si="1"/>
        <v>0.12385668880681294</v>
      </c>
      <c r="I15" s="103">
        <f t="shared" si="2"/>
        <v>0.12523282944900788</v>
      </c>
    </row>
    <row r="16" spans="2:9">
      <c r="B16" t="str">
        <f>'AEB-2 Proxy Selection'!A13</f>
        <v>IDACORP, Inc.</v>
      </c>
      <c r="C16" s="110" t="str">
        <f>'AEB-2 Proxy Selection'!B13</f>
        <v>IDA</v>
      </c>
      <c r="D16" s="103">
        <f t="shared" si="3"/>
        <v>1.9270000000000002E-2</v>
      </c>
      <c r="E16" s="105">
        <v>0.85</v>
      </c>
      <c r="F16" s="103">
        <f t="shared" si="4"/>
        <v>0.1293612513755926</v>
      </c>
      <c r="G16" s="103">
        <f t="shared" ref="G16:G23" si="5">F16-D16</f>
        <v>0.11009125137559259</v>
      </c>
      <c r="H16" s="103">
        <f t="shared" si="1"/>
        <v>0.11284756366925369</v>
      </c>
      <c r="I16" s="103">
        <f t="shared" si="2"/>
        <v>0.11697598559583841</v>
      </c>
    </row>
    <row r="17" spans="2:9">
      <c r="B17" t="str">
        <f>'AEB-2 Proxy Selection'!A14</f>
        <v>MGE Energy, Inc.</v>
      </c>
      <c r="C17" s="110" t="str">
        <f>'AEB-2 Proxy Selection'!B14</f>
        <v>MGEE</v>
      </c>
      <c r="D17" s="103">
        <f t="shared" si="3"/>
        <v>1.9270000000000002E-2</v>
      </c>
      <c r="E17" s="105">
        <v>0.75</v>
      </c>
      <c r="F17" s="103">
        <f t="shared" si="4"/>
        <v>0.1293612513755926</v>
      </c>
      <c r="G17" s="103">
        <f t="shared" si="5"/>
        <v>0.11009125137559259</v>
      </c>
      <c r="H17" s="103">
        <f t="shared" si="1"/>
        <v>0.10183843853169444</v>
      </c>
      <c r="I17" s="103">
        <f t="shared" si="2"/>
        <v>0.10871914174266897</v>
      </c>
    </row>
    <row r="18" spans="2:9">
      <c r="B18" t="str">
        <f>'AEB-2 Proxy Selection'!A15</f>
        <v>NextEra Energy, Inc.</v>
      </c>
      <c r="C18" s="110" t="str">
        <f>'AEB-2 Proxy Selection'!B15</f>
        <v>NEE</v>
      </c>
      <c r="D18" s="103">
        <f t="shared" si="3"/>
        <v>1.9270000000000002E-2</v>
      </c>
      <c r="E18" s="105">
        <v>0.95</v>
      </c>
      <c r="F18" s="103">
        <f t="shared" si="4"/>
        <v>0.1293612513755926</v>
      </c>
      <c r="G18" s="103">
        <f t="shared" si="5"/>
        <v>0.11009125137559259</v>
      </c>
      <c r="H18" s="103">
        <f t="shared" si="1"/>
        <v>0.12385668880681294</v>
      </c>
      <c r="I18" s="103">
        <f t="shared" si="2"/>
        <v>0.12523282944900788</v>
      </c>
    </row>
    <row r="19" spans="2:9">
      <c r="B19" t="str">
        <f>'AEB-2 Proxy Selection'!A16</f>
        <v>NorthWestern Corporation</v>
      </c>
      <c r="C19" s="110" t="str">
        <f>'AEB-2 Proxy Selection'!B16</f>
        <v>NWE</v>
      </c>
      <c r="D19" s="103">
        <f t="shared" si="3"/>
        <v>1.9270000000000002E-2</v>
      </c>
      <c r="E19" s="105">
        <v>0.95</v>
      </c>
      <c r="F19" s="103">
        <f t="shared" si="4"/>
        <v>0.1293612513755926</v>
      </c>
      <c r="G19" s="103">
        <f t="shared" si="5"/>
        <v>0.11009125137559259</v>
      </c>
      <c r="H19" s="103">
        <f t="shared" si="1"/>
        <v>0.12385668880681294</v>
      </c>
      <c r="I19" s="103">
        <f t="shared" si="2"/>
        <v>0.12523282944900788</v>
      </c>
    </row>
    <row r="20" spans="2:9">
      <c r="B20" t="str">
        <f>'AEB-2 Proxy Selection'!A17</f>
        <v>Otter Tail Corporation</v>
      </c>
      <c r="C20" s="110" t="str">
        <f>'AEB-2 Proxy Selection'!B17</f>
        <v>OTTR</v>
      </c>
      <c r="D20" s="103">
        <f t="shared" si="3"/>
        <v>1.9270000000000002E-2</v>
      </c>
      <c r="E20" s="105">
        <v>0.9</v>
      </c>
      <c r="F20" s="103">
        <f t="shared" si="4"/>
        <v>0.1293612513755926</v>
      </c>
      <c r="G20" s="103">
        <f t="shared" si="5"/>
        <v>0.11009125137559259</v>
      </c>
      <c r="H20" s="103">
        <f t="shared" si="1"/>
        <v>0.11835212623803334</v>
      </c>
      <c r="I20" s="103">
        <f t="shared" si="2"/>
        <v>0.12110440752242316</v>
      </c>
    </row>
    <row r="21" spans="2:9">
      <c r="B21" t="str">
        <f>'AEB-2 Proxy Selection'!A18</f>
        <v>Portland General Electric Company</v>
      </c>
      <c r="C21" s="110" t="str">
        <f>'AEB-2 Proxy Selection'!B18</f>
        <v>POR</v>
      </c>
      <c r="D21" s="103">
        <f>D20</f>
        <v>1.9270000000000002E-2</v>
      </c>
      <c r="E21" s="105">
        <v>0.9</v>
      </c>
      <c r="F21" s="103">
        <f>F20</f>
        <v>0.1293612513755926</v>
      </c>
      <c r="G21" s="103">
        <f t="shared" si="5"/>
        <v>0.11009125137559259</v>
      </c>
      <c r="H21" s="103">
        <f t="shared" si="1"/>
        <v>0.11835212623803334</v>
      </c>
      <c r="I21" s="103">
        <f t="shared" si="2"/>
        <v>0.12110440752242316</v>
      </c>
    </row>
    <row r="22" spans="2:9">
      <c r="B22" t="str">
        <f>'AEB-2 Proxy Selection'!A19</f>
        <v>Southern Company</v>
      </c>
      <c r="C22" s="110" t="str">
        <f>'AEB-2 Proxy Selection'!B19</f>
        <v>SO</v>
      </c>
      <c r="D22" s="103">
        <f t="shared" si="3"/>
        <v>1.9270000000000002E-2</v>
      </c>
      <c r="E22" s="105">
        <v>0.95</v>
      </c>
      <c r="F22" s="103">
        <f t="shared" si="4"/>
        <v>0.1293612513755926</v>
      </c>
      <c r="G22" s="103">
        <f t="shared" si="5"/>
        <v>0.11009125137559259</v>
      </c>
      <c r="H22" s="103">
        <f t="shared" si="1"/>
        <v>0.12385668880681294</v>
      </c>
      <c r="I22" s="103">
        <f t="shared" si="2"/>
        <v>0.12523282944900788</v>
      </c>
    </row>
    <row r="23" spans="2:9">
      <c r="B23" t="str">
        <f>'AEB-2 Proxy Selection'!A20</f>
        <v>Xcel Energy Inc.</v>
      </c>
      <c r="C23" s="110" t="str">
        <f>'AEB-2 Proxy Selection'!B20</f>
        <v>XEL</v>
      </c>
      <c r="D23" s="103">
        <f t="shared" si="3"/>
        <v>1.9270000000000002E-2</v>
      </c>
      <c r="E23" s="105">
        <v>0.8</v>
      </c>
      <c r="F23" s="103">
        <f t="shared" si="4"/>
        <v>0.1293612513755926</v>
      </c>
      <c r="G23" s="103">
        <f t="shared" si="5"/>
        <v>0.11009125137559259</v>
      </c>
      <c r="H23" s="103">
        <f t="shared" si="1"/>
        <v>0.10734300110047407</v>
      </c>
      <c r="I23" s="103">
        <f t="shared" si="2"/>
        <v>0.11284756366925372</v>
      </c>
    </row>
    <row r="24" spans="2:9" ht="13.5" thickBot="1">
      <c r="B24" s="106" t="s">
        <v>718</v>
      </c>
      <c r="C24" s="106"/>
      <c r="D24" s="106"/>
      <c r="E24" s="106"/>
      <c r="F24" s="106"/>
      <c r="G24" s="106"/>
      <c r="H24" s="107">
        <f>AVERAGE(H9:H23)</f>
        <v>0.11615030121052146</v>
      </c>
      <c r="I24" s="107">
        <f>AVERAGE(I9:I23)</f>
        <v>0.11945303875178928</v>
      </c>
    </row>
    <row r="26" spans="2:9">
      <c r="B26" s="108" t="s">
        <v>22</v>
      </c>
    </row>
    <row r="27" spans="2:9">
      <c r="B27" s="109" t="s">
        <v>1328</v>
      </c>
    </row>
    <row r="28" spans="2:9">
      <c r="B28" s="109" t="s">
        <v>1089</v>
      </c>
    </row>
    <row r="29" spans="2:9">
      <c r="B29" s="111" t="s">
        <v>1329</v>
      </c>
    </row>
    <row r="30" spans="2:9">
      <c r="B30" s="97" t="s">
        <v>1090</v>
      </c>
    </row>
    <row r="31" spans="2:9">
      <c r="B31" s="97" t="s">
        <v>1091</v>
      </c>
    </row>
    <row r="32" spans="2:9">
      <c r="B32" s="97" t="s">
        <v>1092</v>
      </c>
    </row>
    <row r="35" spans="2:9" ht="13.15" customHeight="1">
      <c r="B35" s="494" t="s">
        <v>1093</v>
      </c>
      <c r="C35" s="494"/>
      <c r="D35" s="494"/>
      <c r="E35" s="494"/>
      <c r="F35" s="494"/>
      <c r="G35" s="494"/>
      <c r="H35" s="494"/>
      <c r="I35" s="494"/>
    </row>
    <row r="36" spans="2:9">
      <c r="B36" s="97"/>
      <c r="C36" s="97"/>
      <c r="D36" s="97"/>
      <c r="E36" s="97"/>
      <c r="F36" s="97"/>
      <c r="G36" s="97"/>
      <c r="H36" s="97"/>
    </row>
    <row r="37" spans="2:9">
      <c r="B37" s="493" t="s">
        <v>1082</v>
      </c>
      <c r="C37" s="493"/>
      <c r="D37" s="493"/>
      <c r="E37" s="493"/>
      <c r="F37" s="493"/>
      <c r="G37" s="493"/>
      <c r="H37" s="493"/>
      <c r="I37" s="493"/>
    </row>
    <row r="38" spans="2:9">
      <c r="B38" s="494" t="s">
        <v>1327</v>
      </c>
      <c r="C38" s="494"/>
      <c r="D38" s="494"/>
      <c r="E38" s="494"/>
      <c r="F38" s="494"/>
      <c r="G38" s="494"/>
      <c r="H38" s="494"/>
      <c r="I38" s="494"/>
    </row>
    <row r="40" spans="2:9" ht="13.5" thickBot="1">
      <c r="B40" s="97"/>
      <c r="C40" s="97"/>
      <c r="D40" s="98" t="s">
        <v>0</v>
      </c>
      <c r="E40" s="98" t="s">
        <v>1</v>
      </c>
      <c r="F40" s="98" t="s">
        <v>2</v>
      </c>
      <c r="G40" s="98" t="s">
        <v>3</v>
      </c>
      <c r="H40" s="98" t="s">
        <v>4</v>
      </c>
      <c r="I40" s="98" t="s">
        <v>5</v>
      </c>
    </row>
    <row r="41" spans="2:9" ht="51">
      <c r="B41" s="99" t="s">
        <v>11</v>
      </c>
      <c r="C41" s="99" t="s">
        <v>12</v>
      </c>
      <c r="D41" s="100" t="s">
        <v>1330</v>
      </c>
      <c r="E41" s="101" t="s">
        <v>1084</v>
      </c>
      <c r="F41" s="101" t="s">
        <v>1085</v>
      </c>
      <c r="G41" s="101" t="s">
        <v>1086</v>
      </c>
      <c r="H41" s="102" t="s">
        <v>1087</v>
      </c>
      <c r="I41" s="102" t="s">
        <v>1088</v>
      </c>
    </row>
    <row r="42" spans="2:9">
      <c r="B42" t="str">
        <f t="shared" ref="B42:C56" si="6">B9</f>
        <v>ALLETE, Inc.</v>
      </c>
      <c r="C42" t="str">
        <f t="shared" si="6"/>
        <v>ALE</v>
      </c>
      <c r="D42" s="103">
        <f>AVERAGE(2.3%,2.4%,2.5%,2.6%,2.7%)</f>
        <v>2.5000000000000001E-2</v>
      </c>
      <c r="E42" s="105">
        <f t="shared" ref="E42:F56" si="7">E9</f>
        <v>0.9</v>
      </c>
      <c r="F42" s="103">
        <f t="shared" si="7"/>
        <v>0.1293612513755926</v>
      </c>
      <c r="G42" s="103">
        <f>F42-D42</f>
        <v>0.1043612513755926</v>
      </c>
      <c r="H42" s="103">
        <f>IFERROR(G42*E42+D42,"")</f>
        <v>0.11892512623803334</v>
      </c>
      <c r="I42" s="172">
        <f>IFERROR((0.25*G42)+(0.75*E42*G42)+D42,"")</f>
        <v>0.12153415752242316</v>
      </c>
    </row>
    <row r="43" spans="2:9">
      <c r="B43" t="str">
        <f t="shared" si="6"/>
        <v>Alliant Energy Corporation</v>
      </c>
      <c r="C43" t="str">
        <f t="shared" si="6"/>
        <v>LNT</v>
      </c>
      <c r="D43" s="103">
        <f>D42</f>
        <v>2.5000000000000001E-2</v>
      </c>
      <c r="E43" s="105">
        <f t="shared" si="7"/>
        <v>0.85</v>
      </c>
      <c r="F43" s="103">
        <f t="shared" si="7"/>
        <v>0.1293612513755926</v>
      </c>
      <c r="G43" s="103">
        <f t="shared" ref="G43:G56" si="8">F43-D43</f>
        <v>0.1043612513755926</v>
      </c>
      <c r="H43" s="103">
        <f t="shared" ref="H43:H56" si="9">IFERROR(G43*E43+D43,"")</f>
        <v>0.11370706366925371</v>
      </c>
      <c r="I43" s="173">
        <f t="shared" ref="I43:I56" si="10">IFERROR((0.25*G43)+(0.75*E43*G43)+D43,"")</f>
        <v>0.11762061059583842</v>
      </c>
    </row>
    <row r="44" spans="2:9">
      <c r="B44" t="str">
        <f t="shared" si="6"/>
        <v>Ameren Corporation</v>
      </c>
      <c r="C44" t="str">
        <f t="shared" si="6"/>
        <v>AEE</v>
      </c>
      <c r="D44" s="103">
        <f t="shared" ref="D44:D56" si="11">D43</f>
        <v>2.5000000000000001E-2</v>
      </c>
      <c r="E44" s="105">
        <f t="shared" si="7"/>
        <v>0.85</v>
      </c>
      <c r="F44" s="103">
        <f t="shared" si="7"/>
        <v>0.1293612513755926</v>
      </c>
      <c r="G44" s="103">
        <f t="shared" si="8"/>
        <v>0.1043612513755926</v>
      </c>
      <c r="H44" s="103">
        <f t="shared" si="9"/>
        <v>0.11370706366925371</v>
      </c>
      <c r="I44" s="173">
        <f t="shared" si="10"/>
        <v>0.11762061059583842</v>
      </c>
    </row>
    <row r="45" spans="2:9">
      <c r="B45" t="str">
        <f t="shared" si="6"/>
        <v>American Electric Power Company, Inc.</v>
      </c>
      <c r="C45" t="str">
        <f t="shared" si="6"/>
        <v>AEP</v>
      </c>
      <c r="D45" s="103">
        <f t="shared" si="11"/>
        <v>2.5000000000000001E-2</v>
      </c>
      <c r="E45" s="105">
        <f t="shared" si="7"/>
        <v>0.75</v>
      </c>
      <c r="F45" s="103">
        <f t="shared" si="7"/>
        <v>0.1293612513755926</v>
      </c>
      <c r="G45" s="103">
        <f t="shared" si="8"/>
        <v>0.1043612513755926</v>
      </c>
      <c r="H45" s="103">
        <f t="shared" si="9"/>
        <v>0.10327093853169445</v>
      </c>
      <c r="I45" s="173">
        <f t="shared" si="10"/>
        <v>0.10979351674266899</v>
      </c>
    </row>
    <row r="46" spans="2:9">
      <c r="B46" t="str">
        <f t="shared" si="6"/>
        <v>Avista Corporation</v>
      </c>
      <c r="C46" t="str">
        <f t="shared" si="6"/>
        <v>AVA</v>
      </c>
      <c r="D46" s="103">
        <f t="shared" si="11"/>
        <v>2.5000000000000001E-2</v>
      </c>
      <c r="E46" s="105">
        <f t="shared" si="7"/>
        <v>0.95</v>
      </c>
      <c r="F46" s="103">
        <f t="shared" si="7"/>
        <v>0.1293612513755926</v>
      </c>
      <c r="G46" s="103">
        <f t="shared" si="8"/>
        <v>0.1043612513755926</v>
      </c>
      <c r="H46" s="103">
        <f t="shared" si="9"/>
        <v>0.12414318880681297</v>
      </c>
      <c r="I46" s="173">
        <f t="shared" si="10"/>
        <v>0.12544770444900788</v>
      </c>
    </row>
    <row r="47" spans="2:9">
      <c r="B47" t="str">
        <f t="shared" si="6"/>
        <v>Duke Energy Corporation</v>
      </c>
      <c r="C47" t="str">
        <f t="shared" si="6"/>
        <v>DUK</v>
      </c>
      <c r="D47" s="103">
        <f t="shared" si="11"/>
        <v>2.5000000000000001E-2</v>
      </c>
      <c r="E47" s="105">
        <f t="shared" si="7"/>
        <v>0.9</v>
      </c>
      <c r="F47" s="103">
        <f t="shared" si="7"/>
        <v>0.1293612513755926</v>
      </c>
      <c r="G47" s="103">
        <f t="shared" si="8"/>
        <v>0.1043612513755926</v>
      </c>
      <c r="H47" s="103">
        <f t="shared" si="9"/>
        <v>0.11892512623803334</v>
      </c>
      <c r="I47" s="173">
        <f t="shared" si="10"/>
        <v>0.12153415752242316</v>
      </c>
    </row>
    <row r="48" spans="2:9">
      <c r="B48" t="str">
        <f t="shared" si="6"/>
        <v>Entergy Corporation</v>
      </c>
      <c r="C48" t="str">
        <f t="shared" si="6"/>
        <v>ETR</v>
      </c>
      <c r="D48" s="103">
        <f t="shared" si="11"/>
        <v>2.5000000000000001E-2</v>
      </c>
      <c r="E48" s="105">
        <f t="shared" si="7"/>
        <v>0.95</v>
      </c>
      <c r="F48" s="103">
        <f t="shared" si="7"/>
        <v>0.1293612513755926</v>
      </c>
      <c r="G48" s="103">
        <f t="shared" si="8"/>
        <v>0.1043612513755926</v>
      </c>
      <c r="H48" s="103">
        <f t="shared" si="9"/>
        <v>0.12414318880681297</v>
      </c>
      <c r="I48" s="173">
        <f t="shared" si="10"/>
        <v>0.12544770444900788</v>
      </c>
    </row>
    <row r="49" spans="2:9">
      <c r="B49" t="str">
        <f t="shared" si="6"/>
        <v>IDACORP, Inc.</v>
      </c>
      <c r="C49" t="str">
        <f t="shared" si="6"/>
        <v>IDA</v>
      </c>
      <c r="D49" s="103">
        <f t="shared" si="11"/>
        <v>2.5000000000000001E-2</v>
      </c>
      <c r="E49" s="105">
        <f t="shared" si="7"/>
        <v>0.85</v>
      </c>
      <c r="F49" s="103">
        <f t="shared" si="7"/>
        <v>0.1293612513755926</v>
      </c>
      <c r="G49" s="103">
        <f t="shared" si="8"/>
        <v>0.1043612513755926</v>
      </c>
      <c r="H49" s="103">
        <f t="shared" si="9"/>
        <v>0.11370706366925371</v>
      </c>
      <c r="I49" s="173">
        <f t="shared" si="10"/>
        <v>0.11762061059583842</v>
      </c>
    </row>
    <row r="50" spans="2:9">
      <c r="B50" t="str">
        <f t="shared" si="6"/>
        <v>MGE Energy, Inc.</v>
      </c>
      <c r="C50" t="str">
        <f t="shared" si="6"/>
        <v>MGEE</v>
      </c>
      <c r="D50" s="103">
        <f t="shared" si="11"/>
        <v>2.5000000000000001E-2</v>
      </c>
      <c r="E50" s="105">
        <f t="shared" si="7"/>
        <v>0.75</v>
      </c>
      <c r="F50" s="103">
        <f t="shared" si="7"/>
        <v>0.1293612513755926</v>
      </c>
      <c r="G50" s="103">
        <f t="shared" si="8"/>
        <v>0.1043612513755926</v>
      </c>
      <c r="H50" s="103">
        <f t="shared" si="9"/>
        <v>0.10327093853169445</v>
      </c>
      <c r="I50" s="173">
        <f t="shared" si="10"/>
        <v>0.10979351674266899</v>
      </c>
    </row>
    <row r="51" spans="2:9">
      <c r="B51" t="str">
        <f t="shared" si="6"/>
        <v>NextEra Energy, Inc.</v>
      </c>
      <c r="C51" t="str">
        <f t="shared" si="6"/>
        <v>NEE</v>
      </c>
      <c r="D51" s="103">
        <f t="shared" si="11"/>
        <v>2.5000000000000001E-2</v>
      </c>
      <c r="E51" s="105">
        <f t="shared" si="7"/>
        <v>0.95</v>
      </c>
      <c r="F51" s="103">
        <f t="shared" si="7"/>
        <v>0.1293612513755926</v>
      </c>
      <c r="G51" s="103">
        <f t="shared" si="8"/>
        <v>0.1043612513755926</v>
      </c>
      <c r="H51" s="103">
        <f t="shared" si="9"/>
        <v>0.12414318880681297</v>
      </c>
      <c r="I51" s="173">
        <f t="shared" si="10"/>
        <v>0.12544770444900788</v>
      </c>
    </row>
    <row r="52" spans="2:9">
      <c r="B52" t="str">
        <f t="shared" si="6"/>
        <v>NorthWestern Corporation</v>
      </c>
      <c r="C52" t="str">
        <f t="shared" si="6"/>
        <v>NWE</v>
      </c>
      <c r="D52" s="103">
        <f t="shared" si="11"/>
        <v>2.5000000000000001E-2</v>
      </c>
      <c r="E52" s="105">
        <f t="shared" si="7"/>
        <v>0.95</v>
      </c>
      <c r="F52" s="103">
        <f t="shared" si="7"/>
        <v>0.1293612513755926</v>
      </c>
      <c r="G52" s="103">
        <f t="shared" si="8"/>
        <v>0.1043612513755926</v>
      </c>
      <c r="H52" s="103">
        <f t="shared" si="9"/>
        <v>0.12414318880681297</v>
      </c>
      <c r="I52" s="173">
        <f t="shared" si="10"/>
        <v>0.12544770444900788</v>
      </c>
    </row>
    <row r="53" spans="2:9">
      <c r="B53" t="str">
        <f t="shared" si="6"/>
        <v>Otter Tail Corporation</v>
      </c>
      <c r="C53" t="str">
        <f t="shared" si="6"/>
        <v>OTTR</v>
      </c>
      <c r="D53" s="103">
        <f t="shared" si="11"/>
        <v>2.5000000000000001E-2</v>
      </c>
      <c r="E53" s="105">
        <f t="shared" si="7"/>
        <v>0.9</v>
      </c>
      <c r="F53" s="103">
        <f t="shared" si="7"/>
        <v>0.1293612513755926</v>
      </c>
      <c r="G53" s="103">
        <f t="shared" si="8"/>
        <v>0.1043612513755926</v>
      </c>
      <c r="H53" s="103">
        <f t="shared" si="9"/>
        <v>0.11892512623803334</v>
      </c>
      <c r="I53" s="173">
        <f t="shared" si="10"/>
        <v>0.12153415752242316</v>
      </c>
    </row>
    <row r="54" spans="2:9">
      <c r="B54" t="str">
        <f t="shared" si="6"/>
        <v>Portland General Electric Company</v>
      </c>
      <c r="C54" t="str">
        <f t="shared" si="6"/>
        <v>POR</v>
      </c>
      <c r="D54" s="103">
        <f>D53</f>
        <v>2.5000000000000001E-2</v>
      </c>
      <c r="E54" s="105">
        <f t="shared" si="7"/>
        <v>0.9</v>
      </c>
      <c r="F54" s="103">
        <f t="shared" si="7"/>
        <v>0.1293612513755926</v>
      </c>
      <c r="G54" s="103">
        <f t="shared" si="8"/>
        <v>0.1043612513755926</v>
      </c>
      <c r="H54" s="103">
        <f t="shared" si="9"/>
        <v>0.11892512623803334</v>
      </c>
      <c r="I54" s="173">
        <f t="shared" si="10"/>
        <v>0.12153415752242316</v>
      </c>
    </row>
    <row r="55" spans="2:9">
      <c r="B55" t="str">
        <f t="shared" si="6"/>
        <v>Southern Company</v>
      </c>
      <c r="C55" t="str">
        <f t="shared" si="6"/>
        <v>SO</v>
      </c>
      <c r="D55" s="103">
        <f t="shared" si="11"/>
        <v>2.5000000000000001E-2</v>
      </c>
      <c r="E55" s="105">
        <f t="shared" si="7"/>
        <v>0.95</v>
      </c>
      <c r="F55" s="103">
        <f t="shared" si="7"/>
        <v>0.1293612513755926</v>
      </c>
      <c r="G55" s="103">
        <f t="shared" si="8"/>
        <v>0.1043612513755926</v>
      </c>
      <c r="H55" s="103">
        <f t="shared" si="9"/>
        <v>0.12414318880681297</v>
      </c>
      <c r="I55" s="173">
        <f t="shared" si="10"/>
        <v>0.12544770444900788</v>
      </c>
    </row>
    <row r="56" spans="2:9">
      <c r="B56" t="str">
        <f t="shared" si="6"/>
        <v>Xcel Energy Inc.</v>
      </c>
      <c r="C56" t="str">
        <f t="shared" si="6"/>
        <v>XEL</v>
      </c>
      <c r="D56" s="103">
        <f t="shared" si="11"/>
        <v>2.5000000000000001E-2</v>
      </c>
      <c r="E56" s="105">
        <f t="shared" si="7"/>
        <v>0.8</v>
      </c>
      <c r="F56" s="103">
        <f t="shared" si="7"/>
        <v>0.1293612513755926</v>
      </c>
      <c r="G56" s="103">
        <f t="shared" si="8"/>
        <v>0.1043612513755926</v>
      </c>
      <c r="H56" s="103">
        <f t="shared" si="9"/>
        <v>0.10848900110047408</v>
      </c>
      <c r="I56" s="174">
        <f t="shared" si="10"/>
        <v>0.11370706366925373</v>
      </c>
    </row>
    <row r="57" spans="2:9" ht="13.5" thickBot="1">
      <c r="B57" s="106" t="s">
        <v>718</v>
      </c>
      <c r="C57" s="106"/>
      <c r="D57" s="106"/>
      <c r="E57" s="106"/>
      <c r="F57" s="106"/>
      <c r="G57" s="106"/>
      <c r="H57" s="107">
        <f>AVERAGE(H42:H56)</f>
        <v>0.11683790121052147</v>
      </c>
      <c r="I57" s="107">
        <f>AVERAGE(I42:I56)</f>
        <v>0.11996873875178925</v>
      </c>
    </row>
    <row r="59" spans="2:9">
      <c r="B59" s="108" t="s">
        <v>22</v>
      </c>
    </row>
    <row r="60" spans="2:9">
      <c r="B60" s="109" t="s">
        <v>1331</v>
      </c>
    </row>
    <row r="61" spans="2:9">
      <c r="B61" s="109" t="s">
        <v>1094</v>
      </c>
    </row>
    <row r="62" spans="2:9">
      <c r="B62" s="109" t="str">
        <f>B29</f>
        <v>[3] Source: Schedule AEB-6</v>
      </c>
    </row>
    <row r="63" spans="2:9">
      <c r="B63" s="97" t="s">
        <v>1090</v>
      </c>
    </row>
    <row r="64" spans="2:9">
      <c r="B64" s="97" t="s">
        <v>1091</v>
      </c>
    </row>
    <row r="65" spans="2:9">
      <c r="B65" s="97" t="s">
        <v>1092</v>
      </c>
    </row>
    <row r="68" spans="2:9" ht="13.15" customHeight="1">
      <c r="B68" s="494" t="s">
        <v>1095</v>
      </c>
      <c r="C68" s="494"/>
      <c r="D68" s="494"/>
      <c r="E68" s="494"/>
      <c r="F68" s="494"/>
      <c r="G68" s="494"/>
      <c r="H68" s="494"/>
      <c r="I68" s="494"/>
    </row>
    <row r="69" spans="2:9">
      <c r="B69" s="97"/>
      <c r="C69" s="97"/>
      <c r="D69" s="97"/>
      <c r="E69" s="97"/>
      <c r="F69" s="97"/>
      <c r="G69" s="97"/>
      <c r="H69" s="97"/>
    </row>
    <row r="70" spans="2:9">
      <c r="B70" s="493" t="s">
        <v>1082</v>
      </c>
      <c r="C70" s="493"/>
      <c r="D70" s="493"/>
      <c r="E70" s="493"/>
      <c r="F70" s="493"/>
      <c r="G70" s="493"/>
      <c r="H70" s="493"/>
      <c r="I70" s="493"/>
    </row>
    <row r="71" spans="2:9">
      <c r="B71" s="494" t="s">
        <v>1327</v>
      </c>
      <c r="C71" s="494"/>
      <c r="D71" s="494"/>
      <c r="E71" s="494"/>
      <c r="F71" s="494"/>
      <c r="G71" s="494"/>
      <c r="H71" s="494"/>
      <c r="I71" s="494"/>
    </row>
    <row r="72" spans="2:9">
      <c r="B72" s="97"/>
      <c r="C72" s="97"/>
      <c r="D72" s="97"/>
      <c r="E72" s="97"/>
      <c r="F72" s="97"/>
      <c r="G72" s="97"/>
      <c r="H72" s="97"/>
    </row>
    <row r="73" spans="2:9" ht="13.5" thickBot="1">
      <c r="B73" s="97"/>
      <c r="C73" s="97"/>
      <c r="D73" s="98" t="s">
        <v>0</v>
      </c>
      <c r="E73" s="98" t="s">
        <v>1</v>
      </c>
      <c r="F73" s="98" t="s">
        <v>2</v>
      </c>
      <c r="G73" s="98" t="s">
        <v>3</v>
      </c>
      <c r="H73" s="98" t="s">
        <v>4</v>
      </c>
      <c r="I73" s="98" t="s">
        <v>5</v>
      </c>
    </row>
    <row r="74" spans="2:9" ht="51">
      <c r="B74" s="99" t="s">
        <v>11</v>
      </c>
      <c r="C74" s="99" t="s">
        <v>12</v>
      </c>
      <c r="D74" s="100" t="s">
        <v>1096</v>
      </c>
      <c r="E74" s="101" t="s">
        <v>1084</v>
      </c>
      <c r="F74" s="101" t="s">
        <v>1085</v>
      </c>
      <c r="G74" s="101" t="s">
        <v>1086</v>
      </c>
      <c r="H74" s="102" t="s">
        <v>1087</v>
      </c>
      <c r="I74" s="102" t="s">
        <v>1088</v>
      </c>
    </row>
    <row r="75" spans="2:9">
      <c r="B75" t="str">
        <f t="shared" ref="B75:C89" si="12">B9</f>
        <v>ALLETE, Inc.</v>
      </c>
      <c r="C75" t="str">
        <f t="shared" si="12"/>
        <v>ALE</v>
      </c>
      <c r="D75" s="103">
        <v>3.5000000000000003E-2</v>
      </c>
      <c r="E75" s="105">
        <f t="shared" ref="E75:F89" si="13">E9</f>
        <v>0.9</v>
      </c>
      <c r="F75" s="103">
        <f t="shared" si="13"/>
        <v>0.1293612513755926</v>
      </c>
      <c r="G75" s="103">
        <f>F75-D75</f>
        <v>9.4361251375592592E-2</v>
      </c>
      <c r="H75" s="103">
        <f>IFERROR(G75*E75+D75,"")</f>
        <v>0.11992512623803334</v>
      </c>
      <c r="I75" s="172">
        <f>IFERROR((0.25*G75)+(0.75*E75*G75)+D75,"")</f>
        <v>0.12228415752242315</v>
      </c>
    </row>
    <row r="76" spans="2:9">
      <c r="B76" t="str">
        <f t="shared" si="12"/>
        <v>Alliant Energy Corporation</v>
      </c>
      <c r="C76" t="str">
        <f t="shared" si="12"/>
        <v>LNT</v>
      </c>
      <c r="D76" s="103">
        <f>D75</f>
        <v>3.5000000000000003E-2</v>
      </c>
      <c r="E76" s="105">
        <f t="shared" si="13"/>
        <v>0.85</v>
      </c>
      <c r="F76" s="103">
        <f t="shared" si="13"/>
        <v>0.1293612513755926</v>
      </c>
      <c r="G76" s="103">
        <f t="shared" ref="G76:G89" si="14">F76-D76</f>
        <v>9.4361251375592592E-2</v>
      </c>
      <c r="H76" s="103">
        <f t="shared" ref="H76:H89" si="15">IFERROR(G76*E76+D76,"")</f>
        <v>0.11520706366925371</v>
      </c>
      <c r="I76" s="173">
        <f t="shared" ref="I76:I89" si="16">IFERROR((0.25*G76)+(0.75*E76*G76)+D76,"")</f>
        <v>0.11874561059583842</v>
      </c>
    </row>
    <row r="77" spans="2:9">
      <c r="B77" t="str">
        <f t="shared" si="12"/>
        <v>Ameren Corporation</v>
      </c>
      <c r="C77" t="str">
        <f t="shared" si="12"/>
        <v>AEE</v>
      </c>
      <c r="D77" s="103">
        <f t="shared" ref="D77:D89" si="17">D76</f>
        <v>3.5000000000000003E-2</v>
      </c>
      <c r="E77" s="105">
        <f t="shared" si="13"/>
        <v>0.85</v>
      </c>
      <c r="F77" s="103">
        <f t="shared" si="13"/>
        <v>0.1293612513755926</v>
      </c>
      <c r="G77" s="103">
        <f t="shared" si="14"/>
        <v>9.4361251375592592E-2</v>
      </c>
      <c r="H77" s="103">
        <f t="shared" si="15"/>
        <v>0.11520706366925371</v>
      </c>
      <c r="I77" s="173">
        <f t="shared" si="16"/>
        <v>0.11874561059583842</v>
      </c>
    </row>
    <row r="78" spans="2:9">
      <c r="B78" t="str">
        <f t="shared" si="12"/>
        <v>American Electric Power Company, Inc.</v>
      </c>
      <c r="C78" t="str">
        <f t="shared" si="12"/>
        <v>AEP</v>
      </c>
      <c r="D78" s="103">
        <f t="shared" si="17"/>
        <v>3.5000000000000003E-2</v>
      </c>
      <c r="E78" s="105">
        <f t="shared" si="13"/>
        <v>0.75</v>
      </c>
      <c r="F78" s="103">
        <f t="shared" si="13"/>
        <v>0.1293612513755926</v>
      </c>
      <c r="G78" s="103">
        <f t="shared" si="14"/>
        <v>9.4361251375592592E-2</v>
      </c>
      <c r="H78" s="103">
        <f t="shared" si="15"/>
        <v>0.10577093853169445</v>
      </c>
      <c r="I78" s="173">
        <f t="shared" si="16"/>
        <v>0.11166851674266898</v>
      </c>
    </row>
    <row r="79" spans="2:9">
      <c r="B79" t="str">
        <f t="shared" si="12"/>
        <v>Avista Corporation</v>
      </c>
      <c r="C79" t="str">
        <f t="shared" si="12"/>
        <v>AVA</v>
      </c>
      <c r="D79" s="103">
        <f t="shared" si="17"/>
        <v>3.5000000000000003E-2</v>
      </c>
      <c r="E79" s="105">
        <f t="shared" si="13"/>
        <v>0.95</v>
      </c>
      <c r="F79" s="103">
        <f t="shared" si="13"/>
        <v>0.1293612513755926</v>
      </c>
      <c r="G79" s="103">
        <f t="shared" si="14"/>
        <v>9.4361251375592592E-2</v>
      </c>
      <c r="H79" s="103">
        <f t="shared" si="15"/>
        <v>0.12464318880681297</v>
      </c>
      <c r="I79" s="173">
        <f t="shared" si="16"/>
        <v>0.12582270444900787</v>
      </c>
    </row>
    <row r="80" spans="2:9">
      <c r="B80" t="str">
        <f t="shared" si="12"/>
        <v>Duke Energy Corporation</v>
      </c>
      <c r="C80" t="str">
        <f t="shared" si="12"/>
        <v>DUK</v>
      </c>
      <c r="D80" s="103">
        <f t="shared" si="17"/>
        <v>3.5000000000000003E-2</v>
      </c>
      <c r="E80" s="105">
        <f t="shared" si="13"/>
        <v>0.9</v>
      </c>
      <c r="F80" s="103">
        <f t="shared" si="13"/>
        <v>0.1293612513755926</v>
      </c>
      <c r="G80" s="103">
        <f t="shared" si="14"/>
        <v>9.4361251375592592E-2</v>
      </c>
      <c r="H80" s="103">
        <f t="shared" si="15"/>
        <v>0.11992512623803334</v>
      </c>
      <c r="I80" s="173">
        <f t="shared" si="16"/>
        <v>0.12228415752242315</v>
      </c>
    </row>
    <row r="81" spans="2:9">
      <c r="B81" t="str">
        <f t="shared" si="12"/>
        <v>Entergy Corporation</v>
      </c>
      <c r="C81" t="str">
        <f t="shared" si="12"/>
        <v>ETR</v>
      </c>
      <c r="D81" s="103">
        <f t="shared" si="17"/>
        <v>3.5000000000000003E-2</v>
      </c>
      <c r="E81" s="105">
        <f t="shared" si="13"/>
        <v>0.95</v>
      </c>
      <c r="F81" s="103">
        <f t="shared" si="13"/>
        <v>0.1293612513755926</v>
      </c>
      <c r="G81" s="103">
        <f t="shared" si="14"/>
        <v>9.4361251375592592E-2</v>
      </c>
      <c r="H81" s="103">
        <f t="shared" si="15"/>
        <v>0.12464318880681297</v>
      </c>
      <c r="I81" s="173">
        <f t="shared" si="16"/>
        <v>0.12582270444900787</v>
      </c>
    </row>
    <row r="82" spans="2:9">
      <c r="B82" t="str">
        <f t="shared" si="12"/>
        <v>IDACORP, Inc.</v>
      </c>
      <c r="C82" t="str">
        <f t="shared" si="12"/>
        <v>IDA</v>
      </c>
      <c r="D82" s="103">
        <f t="shared" si="17"/>
        <v>3.5000000000000003E-2</v>
      </c>
      <c r="E82" s="105">
        <f t="shared" si="13"/>
        <v>0.85</v>
      </c>
      <c r="F82" s="103">
        <f t="shared" si="13"/>
        <v>0.1293612513755926</v>
      </c>
      <c r="G82" s="103">
        <f t="shared" si="14"/>
        <v>9.4361251375592592E-2</v>
      </c>
      <c r="H82" s="103">
        <f t="shared" si="15"/>
        <v>0.11520706366925371</v>
      </c>
      <c r="I82" s="173">
        <f t="shared" si="16"/>
        <v>0.11874561059583842</v>
      </c>
    </row>
    <row r="83" spans="2:9">
      <c r="B83" t="str">
        <f t="shared" si="12"/>
        <v>MGE Energy, Inc.</v>
      </c>
      <c r="C83" t="str">
        <f t="shared" si="12"/>
        <v>MGEE</v>
      </c>
      <c r="D83" s="103">
        <f t="shared" si="17"/>
        <v>3.5000000000000003E-2</v>
      </c>
      <c r="E83" s="105">
        <f t="shared" si="13"/>
        <v>0.75</v>
      </c>
      <c r="F83" s="103">
        <f t="shared" si="13"/>
        <v>0.1293612513755926</v>
      </c>
      <c r="G83" s="103">
        <f t="shared" si="14"/>
        <v>9.4361251375592592E-2</v>
      </c>
      <c r="H83" s="103">
        <f t="shared" si="15"/>
        <v>0.10577093853169445</v>
      </c>
      <c r="I83" s="173">
        <f t="shared" si="16"/>
        <v>0.11166851674266898</v>
      </c>
    </row>
    <row r="84" spans="2:9">
      <c r="B84" t="str">
        <f t="shared" si="12"/>
        <v>NextEra Energy, Inc.</v>
      </c>
      <c r="C84" t="str">
        <f t="shared" si="12"/>
        <v>NEE</v>
      </c>
      <c r="D84" s="103">
        <f t="shared" si="17"/>
        <v>3.5000000000000003E-2</v>
      </c>
      <c r="E84" s="105">
        <f t="shared" si="13"/>
        <v>0.95</v>
      </c>
      <c r="F84" s="103">
        <f t="shared" si="13"/>
        <v>0.1293612513755926</v>
      </c>
      <c r="G84" s="103">
        <f t="shared" si="14"/>
        <v>9.4361251375592592E-2</v>
      </c>
      <c r="H84" s="103">
        <f t="shared" si="15"/>
        <v>0.12464318880681297</v>
      </c>
      <c r="I84" s="173">
        <f t="shared" si="16"/>
        <v>0.12582270444900787</v>
      </c>
    </row>
    <row r="85" spans="2:9">
      <c r="B85" t="str">
        <f t="shared" si="12"/>
        <v>NorthWestern Corporation</v>
      </c>
      <c r="C85" t="str">
        <f t="shared" si="12"/>
        <v>NWE</v>
      </c>
      <c r="D85" s="103">
        <f t="shared" si="17"/>
        <v>3.5000000000000003E-2</v>
      </c>
      <c r="E85" s="105">
        <f t="shared" si="13"/>
        <v>0.95</v>
      </c>
      <c r="F85" s="103">
        <f t="shared" si="13"/>
        <v>0.1293612513755926</v>
      </c>
      <c r="G85" s="103">
        <f t="shared" si="14"/>
        <v>9.4361251375592592E-2</v>
      </c>
      <c r="H85" s="103">
        <f t="shared" si="15"/>
        <v>0.12464318880681297</v>
      </c>
      <c r="I85" s="173">
        <f t="shared" si="16"/>
        <v>0.12582270444900787</v>
      </c>
    </row>
    <row r="86" spans="2:9">
      <c r="B86" t="str">
        <f t="shared" si="12"/>
        <v>Otter Tail Corporation</v>
      </c>
      <c r="C86" t="str">
        <f t="shared" si="12"/>
        <v>OTTR</v>
      </c>
      <c r="D86" s="103">
        <f t="shared" si="17"/>
        <v>3.5000000000000003E-2</v>
      </c>
      <c r="E86" s="105">
        <f t="shared" si="13"/>
        <v>0.9</v>
      </c>
      <c r="F86" s="103">
        <f t="shared" si="13"/>
        <v>0.1293612513755926</v>
      </c>
      <c r="G86" s="103">
        <f t="shared" si="14"/>
        <v>9.4361251375592592E-2</v>
      </c>
      <c r="H86" s="103">
        <f t="shared" si="15"/>
        <v>0.11992512623803334</v>
      </c>
      <c r="I86" s="173">
        <f t="shared" si="16"/>
        <v>0.12228415752242315</v>
      </c>
    </row>
    <row r="87" spans="2:9">
      <c r="B87" t="str">
        <f t="shared" si="12"/>
        <v>Portland General Electric Company</v>
      </c>
      <c r="C87" t="str">
        <f t="shared" si="12"/>
        <v>POR</v>
      </c>
      <c r="D87" s="103">
        <f>D86</f>
        <v>3.5000000000000003E-2</v>
      </c>
      <c r="E87" s="105">
        <f t="shared" si="13"/>
        <v>0.9</v>
      </c>
      <c r="F87" s="103">
        <f t="shared" si="13"/>
        <v>0.1293612513755926</v>
      </c>
      <c r="G87" s="103">
        <f t="shared" si="14"/>
        <v>9.4361251375592592E-2</v>
      </c>
      <c r="H87" s="103">
        <f t="shared" si="15"/>
        <v>0.11992512623803334</v>
      </c>
      <c r="I87" s="173">
        <f t="shared" si="16"/>
        <v>0.12228415752242315</v>
      </c>
    </row>
    <row r="88" spans="2:9">
      <c r="B88" t="str">
        <f t="shared" si="12"/>
        <v>Southern Company</v>
      </c>
      <c r="C88" t="str">
        <f t="shared" si="12"/>
        <v>SO</v>
      </c>
      <c r="D88" s="103">
        <f t="shared" si="17"/>
        <v>3.5000000000000003E-2</v>
      </c>
      <c r="E88" s="105">
        <f t="shared" si="13"/>
        <v>0.95</v>
      </c>
      <c r="F88" s="103">
        <f t="shared" si="13"/>
        <v>0.1293612513755926</v>
      </c>
      <c r="G88" s="103">
        <f t="shared" si="14"/>
        <v>9.4361251375592592E-2</v>
      </c>
      <c r="H88" s="103">
        <f t="shared" si="15"/>
        <v>0.12464318880681297</v>
      </c>
      <c r="I88" s="173">
        <f t="shared" si="16"/>
        <v>0.12582270444900787</v>
      </c>
    </row>
    <row r="89" spans="2:9">
      <c r="B89" t="str">
        <f t="shared" si="12"/>
        <v>Xcel Energy Inc.</v>
      </c>
      <c r="C89" t="str">
        <f t="shared" si="12"/>
        <v>XEL</v>
      </c>
      <c r="D89" s="103">
        <f t="shared" si="17"/>
        <v>3.5000000000000003E-2</v>
      </c>
      <c r="E89" s="105">
        <f t="shared" si="13"/>
        <v>0.8</v>
      </c>
      <c r="F89" s="103">
        <f t="shared" si="13"/>
        <v>0.1293612513755926</v>
      </c>
      <c r="G89" s="103">
        <f t="shared" si="14"/>
        <v>9.4361251375592592E-2</v>
      </c>
      <c r="H89" s="103">
        <f t="shared" si="15"/>
        <v>0.11048900110047408</v>
      </c>
      <c r="I89" s="174">
        <f t="shared" si="16"/>
        <v>0.11520706366925371</v>
      </c>
    </row>
    <row r="90" spans="2:9" ht="13.5" thickBot="1">
      <c r="B90" s="106" t="s">
        <v>718</v>
      </c>
      <c r="C90" s="106"/>
      <c r="D90" s="106"/>
      <c r="E90" s="106"/>
      <c r="F90" s="106"/>
      <c r="G90" s="106"/>
      <c r="H90" s="107">
        <f>AVERAGE(H75:H89)</f>
        <v>0.11803790121052148</v>
      </c>
      <c r="I90" s="107">
        <f>AVERAGE(I75:I89)</f>
        <v>0.12086873875178927</v>
      </c>
    </row>
    <row r="92" spans="2:9">
      <c r="B92" s="108" t="s">
        <v>22</v>
      </c>
    </row>
    <row r="93" spans="2:9">
      <c r="B93" s="97" t="s">
        <v>1097</v>
      </c>
    </row>
    <row r="94" spans="2:9">
      <c r="B94" s="109" t="s">
        <v>1094</v>
      </c>
    </row>
    <row r="95" spans="2:9">
      <c r="B95" s="109" t="str">
        <f>B29</f>
        <v>[3] Source: Schedule AEB-6</v>
      </c>
    </row>
    <row r="96" spans="2:9">
      <c r="B96" s="97" t="s">
        <v>1090</v>
      </c>
    </row>
    <row r="97" spans="2:9">
      <c r="B97" s="97" t="s">
        <v>1091</v>
      </c>
    </row>
    <row r="98" spans="2:9">
      <c r="B98" t="s">
        <v>1092</v>
      </c>
    </row>
    <row r="101" spans="2:9" ht="13.15" customHeight="1">
      <c r="B101" s="494" t="s">
        <v>1098</v>
      </c>
      <c r="C101" s="494"/>
      <c r="D101" s="494"/>
      <c r="E101" s="494"/>
      <c r="F101" s="494"/>
      <c r="G101" s="494"/>
      <c r="H101" s="494"/>
      <c r="I101" s="494"/>
    </row>
    <row r="102" spans="2:9">
      <c r="B102" s="97"/>
      <c r="C102" s="97"/>
      <c r="D102" s="97"/>
      <c r="E102" s="97"/>
      <c r="F102" s="97"/>
      <c r="G102" s="97"/>
      <c r="H102" s="97"/>
    </row>
    <row r="103" spans="2:9">
      <c r="B103" s="493" t="s">
        <v>1082</v>
      </c>
      <c r="C103" s="493"/>
      <c r="D103" s="493"/>
      <c r="E103" s="493"/>
      <c r="F103" s="493"/>
      <c r="G103" s="493"/>
      <c r="H103" s="493"/>
      <c r="I103" s="493"/>
    </row>
    <row r="104" spans="2:9">
      <c r="B104" s="494" t="s">
        <v>1327</v>
      </c>
      <c r="C104" s="494"/>
      <c r="D104" s="494"/>
      <c r="E104" s="494"/>
      <c r="F104" s="494"/>
      <c r="G104" s="494"/>
      <c r="H104" s="494"/>
      <c r="I104" s="494"/>
    </row>
    <row r="105" spans="2:9">
      <c r="B105" s="97"/>
      <c r="C105" s="97"/>
      <c r="D105" s="97"/>
      <c r="E105" s="97"/>
      <c r="F105" s="97"/>
      <c r="G105" s="97"/>
      <c r="H105" s="97"/>
    </row>
    <row r="106" spans="2:9" ht="13.5" thickBot="1">
      <c r="B106" s="97"/>
      <c r="C106" s="97"/>
      <c r="D106" s="98" t="s">
        <v>0</v>
      </c>
      <c r="E106" s="98" t="s">
        <v>1</v>
      </c>
      <c r="F106" s="98" t="s">
        <v>2</v>
      </c>
      <c r="G106" s="98" t="s">
        <v>3</v>
      </c>
      <c r="H106" s="98" t="s">
        <v>4</v>
      </c>
      <c r="I106" s="98" t="s">
        <v>5</v>
      </c>
    </row>
    <row r="107" spans="2:9" ht="51">
      <c r="B107" s="99" t="s">
        <v>11</v>
      </c>
      <c r="C107" s="99" t="s">
        <v>12</v>
      </c>
      <c r="D107" s="100" t="s">
        <v>1083</v>
      </c>
      <c r="E107" s="101" t="s">
        <v>1084</v>
      </c>
      <c r="F107" s="101" t="s">
        <v>1085</v>
      </c>
      <c r="G107" s="101" t="s">
        <v>1086</v>
      </c>
      <c r="H107" s="102" t="s">
        <v>1087</v>
      </c>
      <c r="I107" s="102" t="s">
        <v>1088</v>
      </c>
    </row>
    <row r="108" spans="2:9">
      <c r="B108" t="str">
        <f t="shared" ref="B108:D122" si="18">B9</f>
        <v>ALLETE, Inc.</v>
      </c>
      <c r="C108" s="110" t="str">
        <f t="shared" si="18"/>
        <v>ALE</v>
      </c>
      <c r="D108" s="103">
        <f t="shared" si="18"/>
        <v>1.9270000000000002E-2</v>
      </c>
      <c r="E108" s="105">
        <v>0.84632684739817232</v>
      </c>
      <c r="F108" s="103">
        <f t="shared" ref="F108:F122" si="19">F9</f>
        <v>0.1293612513755926</v>
      </c>
      <c r="G108" s="103">
        <f>F108-D108</f>
        <v>0.11009125137559259</v>
      </c>
      <c r="H108" s="103">
        <f>IFERROR(G108*E108+D108,"")</f>
        <v>0.11244318170282497</v>
      </c>
      <c r="I108" s="172">
        <f>IFERROR((0.25*G108)+(0.75*E108*G108)+D108,"")</f>
        <v>0.11667269912101688</v>
      </c>
    </row>
    <row r="109" spans="2:9">
      <c r="B109" t="str">
        <f t="shared" si="18"/>
        <v>Alliant Energy Corporation</v>
      </c>
      <c r="C109" s="110" t="str">
        <f t="shared" si="18"/>
        <v>LNT</v>
      </c>
      <c r="D109" s="103">
        <f t="shared" si="18"/>
        <v>1.9270000000000002E-2</v>
      </c>
      <c r="E109" s="105">
        <v>0.79996727424421954</v>
      </c>
      <c r="F109" s="103">
        <f t="shared" si="19"/>
        <v>0.1293612513755926</v>
      </c>
      <c r="G109" s="103">
        <f t="shared" ref="G109:G122" si="20">F109-D109</f>
        <v>0.11009125137559259</v>
      </c>
      <c r="H109" s="103">
        <f t="shared" ref="H109:H122" si="21">IFERROR(G109*E109+D109,"")</f>
        <v>0.10733939828106798</v>
      </c>
      <c r="I109" s="173">
        <f t="shared" ref="I109:I122" si="22">IFERROR((0.25*G109)+(0.75*E109*G109)+D109,"")</f>
        <v>0.11284486155469914</v>
      </c>
    </row>
    <row r="110" spans="2:9">
      <c r="B110" t="str">
        <f t="shared" si="18"/>
        <v>Ameren Corporation</v>
      </c>
      <c r="C110" s="110" t="str">
        <f t="shared" si="18"/>
        <v>AEE</v>
      </c>
      <c r="D110" s="103">
        <f t="shared" si="18"/>
        <v>1.9270000000000002E-2</v>
      </c>
      <c r="E110" s="105">
        <v>0.75417410793983897</v>
      </c>
      <c r="F110" s="103">
        <f t="shared" si="19"/>
        <v>0.1293612513755926</v>
      </c>
      <c r="G110" s="103">
        <f t="shared" si="20"/>
        <v>0.11009125137559259</v>
      </c>
      <c r="H110" s="103">
        <f t="shared" si="21"/>
        <v>0.10229797129816812</v>
      </c>
      <c r="I110" s="173">
        <f t="shared" si="22"/>
        <v>0.10906379131752422</v>
      </c>
    </row>
    <row r="111" spans="2:9">
      <c r="B111" t="str">
        <f t="shared" si="18"/>
        <v>American Electric Power Company, Inc.</v>
      </c>
      <c r="C111" s="110" t="str">
        <f t="shared" si="18"/>
        <v>AEP</v>
      </c>
      <c r="D111" s="103">
        <f t="shared" si="18"/>
        <v>1.9270000000000002E-2</v>
      </c>
      <c r="E111" s="105">
        <v>0.78569989230583237</v>
      </c>
      <c r="F111" s="103">
        <f t="shared" si="19"/>
        <v>0.1293612513755926</v>
      </c>
      <c r="G111" s="103">
        <f t="shared" si="20"/>
        <v>0.11009125137559259</v>
      </c>
      <c r="H111" s="103">
        <f t="shared" si="21"/>
        <v>0.10576868434961742</v>
      </c>
      <c r="I111" s="173">
        <f t="shared" si="22"/>
        <v>0.1116668261061112</v>
      </c>
    </row>
    <row r="112" spans="2:9">
      <c r="B112" t="str">
        <f t="shared" si="18"/>
        <v>Avista Corporation</v>
      </c>
      <c r="C112" s="110" t="str">
        <f t="shared" si="18"/>
        <v>AVA</v>
      </c>
      <c r="D112" s="103">
        <f t="shared" si="18"/>
        <v>1.9270000000000002E-2</v>
      </c>
      <c r="E112" s="105">
        <v>0.78799335930553993</v>
      </c>
      <c r="F112" s="103">
        <f t="shared" si="19"/>
        <v>0.1293612513755926</v>
      </c>
      <c r="G112" s="103">
        <f t="shared" si="20"/>
        <v>0.11009125137559259</v>
      </c>
      <c r="H112" s="103">
        <f t="shared" si="21"/>
        <v>0.10602117500160385</v>
      </c>
      <c r="I112" s="173">
        <f t="shared" si="22"/>
        <v>0.11185619409510103</v>
      </c>
    </row>
    <row r="113" spans="2:9">
      <c r="B113" t="str">
        <f t="shared" si="18"/>
        <v>Duke Energy Corporation</v>
      </c>
      <c r="C113" s="110" t="str">
        <f t="shared" si="18"/>
        <v>DUK</v>
      </c>
      <c r="D113" s="103">
        <f t="shared" si="18"/>
        <v>1.9270000000000002E-2</v>
      </c>
      <c r="E113" s="105">
        <v>0.72802927150842545</v>
      </c>
      <c r="F113" s="103">
        <f t="shared" si="19"/>
        <v>0.1293612513755926</v>
      </c>
      <c r="G113" s="103">
        <f t="shared" si="20"/>
        <v>0.11009125137559259</v>
      </c>
      <c r="H113" s="103">
        <f t="shared" si="21"/>
        <v>9.9419653538423608E-2</v>
      </c>
      <c r="I113" s="173">
        <f t="shared" si="22"/>
        <v>0.10690505299771585</v>
      </c>
    </row>
    <row r="114" spans="2:9">
      <c r="B114" t="str">
        <f t="shared" si="18"/>
        <v>Entergy Corporation</v>
      </c>
      <c r="C114" s="110" t="str">
        <f t="shared" si="18"/>
        <v>ETR</v>
      </c>
      <c r="D114" s="103">
        <f t="shared" si="18"/>
        <v>1.9270000000000002E-2</v>
      </c>
      <c r="E114" s="105">
        <v>0.85947977046206314</v>
      </c>
      <c r="F114" s="103">
        <f t="shared" si="19"/>
        <v>0.1293612513755926</v>
      </c>
      <c r="G114" s="103">
        <f t="shared" si="20"/>
        <v>0.11009125137559259</v>
      </c>
      <c r="H114" s="103">
        <f t="shared" si="21"/>
        <v>0.1138912034621756</v>
      </c>
      <c r="I114" s="173">
        <f t="shared" si="22"/>
        <v>0.11775871544052985</v>
      </c>
    </row>
    <row r="115" spans="2:9">
      <c r="B115" t="str">
        <f t="shared" si="18"/>
        <v>IDACORP, Inc.</v>
      </c>
      <c r="C115" s="110" t="str">
        <f t="shared" si="18"/>
        <v>IDA</v>
      </c>
      <c r="D115" s="103">
        <f t="shared" si="18"/>
        <v>1.9270000000000002E-2</v>
      </c>
      <c r="E115" s="105">
        <v>0.83704375342047732</v>
      </c>
      <c r="F115" s="103">
        <f t="shared" si="19"/>
        <v>0.1293612513755926</v>
      </c>
      <c r="G115" s="103">
        <f t="shared" si="20"/>
        <v>0.11009125137559259</v>
      </c>
      <c r="H115" s="103">
        <f t="shared" si="21"/>
        <v>0.11142119427018332</v>
      </c>
      <c r="I115" s="173">
        <f t="shared" si="22"/>
        <v>0.11590620854653563</v>
      </c>
    </row>
    <row r="116" spans="2:9">
      <c r="B116" t="str">
        <f t="shared" si="18"/>
        <v>MGE Energy, Inc.</v>
      </c>
      <c r="C116" s="110" t="str">
        <f t="shared" si="18"/>
        <v>MGEE</v>
      </c>
      <c r="D116" s="103">
        <f t="shared" si="18"/>
        <v>1.9270000000000002E-2</v>
      </c>
      <c r="E116" s="105">
        <v>0.69845551457542077</v>
      </c>
      <c r="F116" s="103">
        <f t="shared" si="19"/>
        <v>0.1293612513755926</v>
      </c>
      <c r="G116" s="103">
        <f t="shared" si="20"/>
        <v>0.11009125137559259</v>
      </c>
      <c r="H116" s="103">
        <f t="shared" si="21"/>
        <v>9.6163841629791524E-2</v>
      </c>
      <c r="I116" s="173">
        <f t="shared" si="22"/>
        <v>0.1044631940662418</v>
      </c>
    </row>
    <row r="117" spans="2:9">
      <c r="B117" t="str">
        <f t="shared" si="18"/>
        <v>NextEra Energy, Inc.</v>
      </c>
      <c r="C117" s="110" t="str">
        <f t="shared" si="18"/>
        <v>NEE</v>
      </c>
      <c r="D117" s="103">
        <f t="shared" si="18"/>
        <v>1.9270000000000002E-2</v>
      </c>
      <c r="E117" s="105">
        <v>0.78541347282656826</v>
      </c>
      <c r="F117" s="103">
        <f t="shared" si="19"/>
        <v>0.1293612513755926</v>
      </c>
      <c r="G117" s="103">
        <f t="shared" si="20"/>
        <v>0.11009125137559259</v>
      </c>
      <c r="H117" s="103">
        <f t="shared" si="21"/>
        <v>0.1057371520707269</v>
      </c>
      <c r="I117" s="173">
        <f t="shared" si="22"/>
        <v>0.11164317689694331</v>
      </c>
    </row>
    <row r="118" spans="2:9">
      <c r="B118" t="str">
        <f t="shared" si="18"/>
        <v>NorthWestern Corporation</v>
      </c>
      <c r="C118" s="110" t="str">
        <f t="shared" si="18"/>
        <v>NWE</v>
      </c>
      <c r="D118" s="103">
        <f t="shared" si="18"/>
        <v>1.9270000000000002E-2</v>
      </c>
      <c r="E118" s="105">
        <v>0.92509180289954052</v>
      </c>
      <c r="F118" s="103">
        <f t="shared" si="19"/>
        <v>0.1293612513755926</v>
      </c>
      <c r="G118" s="103">
        <f t="shared" si="20"/>
        <v>0.11009125137559259</v>
      </c>
      <c r="H118" s="103">
        <f t="shared" si="21"/>
        <v>0.12111451421851346</v>
      </c>
      <c r="I118" s="173">
        <f t="shared" si="22"/>
        <v>0.12317619850778325</v>
      </c>
    </row>
    <row r="119" spans="2:9">
      <c r="B119" t="str">
        <f t="shared" si="18"/>
        <v>Otter Tail Corporation</v>
      </c>
      <c r="C119" s="110" t="str">
        <f t="shared" si="18"/>
        <v>OTTR</v>
      </c>
      <c r="D119" s="103">
        <f t="shared" si="18"/>
        <v>1.9270000000000002E-2</v>
      </c>
      <c r="E119" s="105">
        <v>0.88577665029363195</v>
      </c>
      <c r="F119" s="103">
        <f t="shared" si="19"/>
        <v>0.1293612513755926</v>
      </c>
      <c r="G119" s="103">
        <f t="shared" si="20"/>
        <v>0.11009125137559259</v>
      </c>
      <c r="H119" s="103">
        <f t="shared" si="21"/>
        <v>0.1167862598701066</v>
      </c>
      <c r="I119" s="173">
        <f t="shared" si="22"/>
        <v>0.11993000774647811</v>
      </c>
    </row>
    <row r="120" spans="2:9">
      <c r="B120" t="str">
        <f t="shared" si="18"/>
        <v>Portland General Electric Company</v>
      </c>
      <c r="C120" s="110" t="str">
        <f t="shared" si="18"/>
        <v>POR</v>
      </c>
      <c r="D120" s="103">
        <f t="shared" si="18"/>
        <v>1.9270000000000002E-2</v>
      </c>
      <c r="E120" s="105">
        <v>0.81244453851862075</v>
      </c>
      <c r="F120" s="103">
        <f t="shared" si="19"/>
        <v>0.1293612513755926</v>
      </c>
      <c r="G120" s="103">
        <f t="shared" si="20"/>
        <v>0.11009125137559259</v>
      </c>
      <c r="H120" s="103">
        <f t="shared" si="21"/>
        <v>0.10871303591878079</v>
      </c>
      <c r="I120" s="173">
        <f t="shared" si="22"/>
        <v>0.11387508978298375</v>
      </c>
    </row>
    <row r="121" spans="2:9">
      <c r="B121" t="str">
        <f t="shared" si="18"/>
        <v>Southern Company</v>
      </c>
      <c r="C121" s="110" t="str">
        <f t="shared" si="18"/>
        <v>SO</v>
      </c>
      <c r="D121" s="103">
        <f t="shared" si="18"/>
        <v>1.9270000000000002E-2</v>
      </c>
      <c r="E121" s="105">
        <v>0.78155316143566411</v>
      </c>
      <c r="F121" s="103">
        <f t="shared" si="19"/>
        <v>0.1293612513755926</v>
      </c>
      <c r="G121" s="103">
        <f t="shared" si="20"/>
        <v>0.11009125137559259</v>
      </c>
      <c r="H121" s="103">
        <f t="shared" si="21"/>
        <v>0.1053121655590028</v>
      </c>
      <c r="I121" s="173">
        <f t="shared" si="22"/>
        <v>0.11132443701315026</v>
      </c>
    </row>
    <row r="122" spans="2:9">
      <c r="B122" t="str">
        <f t="shared" si="18"/>
        <v>Xcel Energy Inc.</v>
      </c>
      <c r="C122" s="110" t="str">
        <f t="shared" si="18"/>
        <v>XEL</v>
      </c>
      <c r="D122" s="103">
        <f t="shared" si="18"/>
        <v>1.9270000000000002E-2</v>
      </c>
      <c r="E122" s="105">
        <v>0.74267971709705749</v>
      </c>
      <c r="F122" s="103">
        <f t="shared" si="19"/>
        <v>0.1293612513755926</v>
      </c>
      <c r="G122" s="103">
        <f t="shared" si="20"/>
        <v>0.11009125137559259</v>
      </c>
      <c r="H122" s="103">
        <f t="shared" si="21"/>
        <v>0.10103253942648616</v>
      </c>
      <c r="I122" s="174">
        <f t="shared" si="22"/>
        <v>0.10811471741376275</v>
      </c>
    </row>
    <row r="123" spans="2:9" ht="13.5" thickBot="1">
      <c r="B123" s="106" t="s">
        <v>718</v>
      </c>
      <c r="C123" s="106"/>
      <c r="D123" s="106"/>
      <c r="E123" s="106"/>
      <c r="F123" s="106"/>
      <c r="G123" s="106"/>
      <c r="H123" s="107">
        <f>AVERAGE(H108:H122)</f>
        <v>0.10756413137316488</v>
      </c>
      <c r="I123" s="107">
        <f>AVERAGE(I108:I122)</f>
        <v>0.1130134113737718</v>
      </c>
    </row>
    <row r="125" spans="2:9">
      <c r="B125" s="108" t="s">
        <v>22</v>
      </c>
    </row>
    <row r="126" spans="2:9">
      <c r="B126" s="97" t="str">
        <f>B27</f>
        <v>[1] Source: Bloomberg Professional, as of September 30, 2021</v>
      </c>
    </row>
    <row r="127" spans="2:9">
      <c r="B127" s="109" t="s">
        <v>1099</v>
      </c>
    </row>
    <row r="128" spans="2:9">
      <c r="B128" s="109" t="str">
        <f>B29</f>
        <v>[3] Source: Schedule AEB-6</v>
      </c>
    </row>
    <row r="129" spans="2:9">
      <c r="B129" s="97" t="s">
        <v>1090</v>
      </c>
    </row>
    <row r="130" spans="2:9">
      <c r="B130" s="97" t="s">
        <v>1091</v>
      </c>
    </row>
    <row r="131" spans="2:9">
      <c r="B131" t="s">
        <v>1092</v>
      </c>
    </row>
    <row r="134" spans="2:9" ht="13.15" customHeight="1">
      <c r="B134" s="494" t="s">
        <v>1100</v>
      </c>
      <c r="C134" s="494"/>
      <c r="D134" s="494"/>
      <c r="E134" s="494"/>
      <c r="F134" s="494"/>
      <c r="G134" s="494"/>
      <c r="H134" s="494"/>
      <c r="I134" s="494"/>
    </row>
    <row r="135" spans="2:9">
      <c r="B135" s="97"/>
      <c r="C135" s="97"/>
      <c r="D135" s="97"/>
      <c r="E135" s="97"/>
      <c r="F135" s="97"/>
      <c r="G135" s="97"/>
      <c r="H135" s="97"/>
    </row>
    <row r="136" spans="2:9">
      <c r="B136" s="493" t="s">
        <v>1082</v>
      </c>
      <c r="C136" s="493"/>
      <c r="D136" s="493"/>
      <c r="E136" s="493"/>
      <c r="F136" s="493"/>
      <c r="G136" s="493"/>
      <c r="H136" s="493"/>
      <c r="I136" s="493"/>
    </row>
    <row r="137" spans="2:9">
      <c r="B137" s="494" t="s">
        <v>1327</v>
      </c>
      <c r="C137" s="494"/>
      <c r="D137" s="494"/>
      <c r="E137" s="494"/>
      <c r="F137" s="494"/>
      <c r="G137" s="494"/>
      <c r="H137" s="494"/>
      <c r="I137" s="494"/>
    </row>
    <row r="138" spans="2:9">
      <c r="B138" s="97"/>
      <c r="C138" s="97"/>
      <c r="D138" s="97"/>
      <c r="E138" s="97"/>
      <c r="F138" s="97"/>
      <c r="G138" s="97"/>
      <c r="H138" s="97"/>
    </row>
    <row r="139" spans="2:9" ht="13.5" thickBot="1">
      <c r="B139" s="97"/>
      <c r="C139" s="97"/>
      <c r="D139" s="98" t="s">
        <v>0</v>
      </c>
      <c r="E139" s="98" t="s">
        <v>1</v>
      </c>
      <c r="F139" s="98" t="s">
        <v>2</v>
      </c>
      <c r="G139" s="98" t="s">
        <v>3</v>
      </c>
      <c r="H139" s="98" t="s">
        <v>4</v>
      </c>
      <c r="I139" s="98" t="s">
        <v>5</v>
      </c>
    </row>
    <row r="140" spans="2:9" ht="51">
      <c r="B140" s="99" t="s">
        <v>11</v>
      </c>
      <c r="C140" s="99" t="s">
        <v>12</v>
      </c>
      <c r="D140" s="100" t="str">
        <f t="shared" ref="D140:D155" si="23">D41</f>
        <v>Near-term projected 30-year U.S. Treasury bond yield 
(Q1 2022 - Q1 2023)</v>
      </c>
      <c r="E140" s="101" t="s">
        <v>1084</v>
      </c>
      <c r="F140" s="101" t="s">
        <v>1085</v>
      </c>
      <c r="G140" s="101" t="s">
        <v>1086</v>
      </c>
      <c r="H140" s="102" t="s">
        <v>1087</v>
      </c>
      <c r="I140" s="102" t="s">
        <v>1088</v>
      </c>
    </row>
    <row r="141" spans="2:9">
      <c r="B141" t="str">
        <f t="shared" ref="B141:C155" si="24">B9</f>
        <v>ALLETE, Inc.</v>
      </c>
      <c r="C141" t="str">
        <f t="shared" si="24"/>
        <v>ALE</v>
      </c>
      <c r="D141" s="103">
        <f t="shared" si="23"/>
        <v>2.5000000000000001E-2</v>
      </c>
      <c r="E141" s="105">
        <f t="shared" ref="E141:E155" si="25">E108</f>
        <v>0.84632684739817232</v>
      </c>
      <c r="F141" s="103">
        <f t="shared" ref="F141:F155" si="26">F9</f>
        <v>0.1293612513755926</v>
      </c>
      <c r="G141" s="103">
        <f>F141-D141</f>
        <v>0.1043612513755926</v>
      </c>
      <c r="H141" s="103">
        <f>IFERROR(G141*E141+D141,"")</f>
        <v>0.11332372886723346</v>
      </c>
      <c r="I141" s="172">
        <f>IFERROR((0.25*G141)+(0.75*E141*G141)+D141,"")</f>
        <v>0.11733310949432324</v>
      </c>
    </row>
    <row r="142" spans="2:9">
      <c r="B142" t="str">
        <f t="shared" si="24"/>
        <v>Alliant Energy Corporation</v>
      </c>
      <c r="C142" t="str">
        <f t="shared" si="24"/>
        <v>LNT</v>
      </c>
      <c r="D142" s="103">
        <f t="shared" si="23"/>
        <v>2.5000000000000001E-2</v>
      </c>
      <c r="E142" s="105">
        <f t="shared" si="25"/>
        <v>0.79996727424421954</v>
      </c>
      <c r="F142" s="103">
        <f t="shared" si="26"/>
        <v>0.1293612513755926</v>
      </c>
      <c r="G142" s="103">
        <f t="shared" ref="G142:G155" si="27">F142-D142</f>
        <v>0.1043612513755926</v>
      </c>
      <c r="H142" s="103">
        <f t="shared" ref="H142:H155" si="28">IFERROR(G142*E142+D142,"")</f>
        <v>0.10848558579964862</v>
      </c>
      <c r="I142" s="173">
        <f t="shared" ref="I142:I155" si="29">IFERROR((0.25*G142)+(0.75*E142*G142)+D142,"")</f>
        <v>0.11370450219363462</v>
      </c>
    </row>
    <row r="143" spans="2:9">
      <c r="B143" t="str">
        <f t="shared" si="24"/>
        <v>Ameren Corporation</v>
      </c>
      <c r="C143" t="str">
        <f t="shared" si="24"/>
        <v>AEE</v>
      </c>
      <c r="D143" s="103">
        <f t="shared" si="23"/>
        <v>2.5000000000000001E-2</v>
      </c>
      <c r="E143" s="105">
        <f t="shared" si="25"/>
        <v>0.75417410793983897</v>
      </c>
      <c r="F143" s="103">
        <f t="shared" si="26"/>
        <v>0.1293612513755926</v>
      </c>
      <c r="G143" s="103">
        <f t="shared" si="27"/>
        <v>0.1043612513755926</v>
      </c>
      <c r="H143" s="103">
        <f t="shared" si="28"/>
        <v>0.10370655365967285</v>
      </c>
      <c r="I143" s="173">
        <f t="shared" si="29"/>
        <v>0.11012022808865277</v>
      </c>
    </row>
    <row r="144" spans="2:9">
      <c r="B144" t="str">
        <f t="shared" si="24"/>
        <v>American Electric Power Company, Inc.</v>
      </c>
      <c r="C144" t="str">
        <f t="shared" si="24"/>
        <v>AEP</v>
      </c>
      <c r="D144" s="103">
        <f t="shared" si="23"/>
        <v>2.5000000000000001E-2</v>
      </c>
      <c r="E144" s="105">
        <f t="shared" si="25"/>
        <v>0.78569989230583237</v>
      </c>
      <c r="F144" s="103">
        <f t="shared" si="26"/>
        <v>0.1293612513755926</v>
      </c>
      <c r="G144" s="103">
        <f t="shared" si="27"/>
        <v>0.1043612513755926</v>
      </c>
      <c r="H144" s="103">
        <f t="shared" si="28"/>
        <v>0.10699662396670501</v>
      </c>
      <c r="I144" s="173">
        <f t="shared" si="29"/>
        <v>0.1125877808189269</v>
      </c>
    </row>
    <row r="145" spans="2:9">
      <c r="B145" t="str">
        <f t="shared" si="24"/>
        <v>Avista Corporation</v>
      </c>
      <c r="C145" t="str">
        <f t="shared" si="24"/>
        <v>AVA</v>
      </c>
      <c r="D145" s="103">
        <f t="shared" si="23"/>
        <v>2.5000000000000001E-2</v>
      </c>
      <c r="E145" s="105">
        <f t="shared" si="25"/>
        <v>0.78799335930553993</v>
      </c>
      <c r="F145" s="103">
        <f t="shared" si="26"/>
        <v>0.1293612513755926</v>
      </c>
      <c r="G145" s="103">
        <f t="shared" si="27"/>
        <v>0.1043612513755926</v>
      </c>
      <c r="H145" s="103">
        <f t="shared" si="28"/>
        <v>0.10723597305278312</v>
      </c>
      <c r="I145" s="173">
        <f t="shared" si="29"/>
        <v>0.11276729263348548</v>
      </c>
    </row>
    <row r="146" spans="2:9">
      <c r="B146" t="str">
        <f t="shared" si="24"/>
        <v>Duke Energy Corporation</v>
      </c>
      <c r="C146" t="str">
        <f t="shared" si="24"/>
        <v>DUK</v>
      </c>
      <c r="D146" s="103">
        <f t="shared" si="23"/>
        <v>2.5000000000000001E-2</v>
      </c>
      <c r="E146" s="105">
        <f t="shared" si="25"/>
        <v>0.72802927150842545</v>
      </c>
      <c r="F146" s="103">
        <f t="shared" si="26"/>
        <v>0.1293612513755926</v>
      </c>
      <c r="G146" s="103">
        <f t="shared" si="27"/>
        <v>0.1043612513755926</v>
      </c>
      <c r="H146" s="103">
        <f t="shared" si="28"/>
        <v>0.10097804581268036</v>
      </c>
      <c r="I146" s="173">
        <f t="shared" si="29"/>
        <v>0.1080738472034084</v>
      </c>
    </row>
    <row r="147" spans="2:9">
      <c r="B147" t="str">
        <f t="shared" si="24"/>
        <v>Entergy Corporation</v>
      </c>
      <c r="C147" t="str">
        <f t="shared" si="24"/>
        <v>ETR</v>
      </c>
      <c r="D147" s="103">
        <f t="shared" si="23"/>
        <v>2.5000000000000001E-2</v>
      </c>
      <c r="E147" s="105">
        <f t="shared" si="25"/>
        <v>0.85947977046206314</v>
      </c>
      <c r="F147" s="103">
        <f t="shared" si="26"/>
        <v>0.1293612513755926</v>
      </c>
      <c r="G147" s="103">
        <f t="shared" si="27"/>
        <v>0.1043612513755926</v>
      </c>
      <c r="H147" s="103">
        <f t="shared" si="28"/>
        <v>0.11469638437742799</v>
      </c>
      <c r="I147" s="173">
        <f t="shared" si="29"/>
        <v>0.11836260112696914</v>
      </c>
    </row>
    <row r="148" spans="2:9">
      <c r="B148" t="str">
        <f t="shared" si="24"/>
        <v>IDACORP, Inc.</v>
      </c>
      <c r="C148" t="str">
        <f t="shared" si="24"/>
        <v>IDA</v>
      </c>
      <c r="D148" s="103">
        <f t="shared" si="23"/>
        <v>2.5000000000000001E-2</v>
      </c>
      <c r="E148" s="105">
        <f t="shared" si="25"/>
        <v>0.83704375342047732</v>
      </c>
      <c r="F148" s="103">
        <f t="shared" si="26"/>
        <v>0.1293612513755926</v>
      </c>
      <c r="G148" s="103">
        <f t="shared" si="27"/>
        <v>0.1043612513755926</v>
      </c>
      <c r="H148" s="103">
        <f t="shared" si="28"/>
        <v>0.11235493356308399</v>
      </c>
      <c r="I148" s="173">
        <f t="shared" si="29"/>
        <v>0.11660651301621114</v>
      </c>
    </row>
    <row r="149" spans="2:9">
      <c r="B149" t="str">
        <f t="shared" si="24"/>
        <v>MGE Energy, Inc.</v>
      </c>
      <c r="C149" t="str">
        <f t="shared" si="24"/>
        <v>MGEE</v>
      </c>
      <c r="D149" s="103">
        <f t="shared" si="23"/>
        <v>2.5000000000000001E-2</v>
      </c>
      <c r="E149" s="105">
        <f t="shared" si="25"/>
        <v>0.69845551457542077</v>
      </c>
      <c r="F149" s="103">
        <f t="shared" si="26"/>
        <v>0.1293612513755926</v>
      </c>
      <c r="G149" s="103">
        <f t="shared" si="27"/>
        <v>0.1043612513755926</v>
      </c>
      <c r="H149" s="103">
        <f t="shared" si="28"/>
        <v>9.7891691531274361E-2</v>
      </c>
      <c r="I149" s="173">
        <f t="shared" si="29"/>
        <v>0.10575908149235394</v>
      </c>
    </row>
    <row r="150" spans="2:9">
      <c r="B150" t="str">
        <f t="shared" si="24"/>
        <v>NextEra Energy, Inc.</v>
      </c>
      <c r="C150" t="str">
        <f t="shared" si="24"/>
        <v>NEE</v>
      </c>
      <c r="D150" s="103">
        <f t="shared" si="23"/>
        <v>2.5000000000000001E-2</v>
      </c>
      <c r="E150" s="105">
        <f t="shared" si="25"/>
        <v>0.78541347282656826</v>
      </c>
      <c r="F150" s="103">
        <f t="shared" si="26"/>
        <v>0.1293612513755926</v>
      </c>
      <c r="G150" s="103">
        <f t="shared" si="27"/>
        <v>0.1043612513755926</v>
      </c>
      <c r="H150" s="103">
        <f t="shared" si="28"/>
        <v>0.10696673287143066</v>
      </c>
      <c r="I150" s="173">
        <f t="shared" si="29"/>
        <v>0.11256536249747115</v>
      </c>
    </row>
    <row r="151" spans="2:9">
      <c r="B151" t="str">
        <f t="shared" si="24"/>
        <v>NorthWestern Corporation</v>
      </c>
      <c r="C151" t="str">
        <f t="shared" si="24"/>
        <v>NWE</v>
      </c>
      <c r="D151" s="103">
        <f t="shared" si="23"/>
        <v>2.5000000000000001E-2</v>
      </c>
      <c r="E151" s="105">
        <f t="shared" si="25"/>
        <v>0.92509180289954052</v>
      </c>
      <c r="F151" s="103">
        <f t="shared" si="26"/>
        <v>0.1293612513755926</v>
      </c>
      <c r="G151" s="103">
        <f t="shared" si="27"/>
        <v>0.1043612513755926</v>
      </c>
      <c r="H151" s="103">
        <f t="shared" si="28"/>
        <v>0.12154373818789913</v>
      </c>
      <c r="I151" s="173">
        <f t="shared" si="29"/>
        <v>0.12349811648482248</v>
      </c>
    </row>
    <row r="152" spans="2:9">
      <c r="B152" t="str">
        <f t="shared" si="24"/>
        <v>Otter Tail Corporation</v>
      </c>
      <c r="C152" t="str">
        <f t="shared" si="24"/>
        <v>OTTR</v>
      </c>
      <c r="D152" s="103">
        <f t="shared" si="23"/>
        <v>2.5000000000000001E-2</v>
      </c>
      <c r="E152" s="105">
        <f t="shared" si="25"/>
        <v>0.88577665029363195</v>
      </c>
      <c r="F152" s="103">
        <f t="shared" si="26"/>
        <v>0.1293612513755926</v>
      </c>
      <c r="G152" s="103">
        <f t="shared" si="27"/>
        <v>0.1043612513755926</v>
      </c>
      <c r="H152" s="103">
        <f t="shared" si="28"/>
        <v>0.11744075966392412</v>
      </c>
      <c r="I152" s="173">
        <f t="shared" si="29"/>
        <v>0.12042088259184122</v>
      </c>
    </row>
    <row r="153" spans="2:9">
      <c r="B153" t="str">
        <f t="shared" si="24"/>
        <v>Portland General Electric Company</v>
      </c>
      <c r="C153" t="str">
        <f t="shared" si="24"/>
        <v>POR</v>
      </c>
      <c r="D153" s="103">
        <f t="shared" si="23"/>
        <v>2.5000000000000001E-2</v>
      </c>
      <c r="E153" s="105">
        <f t="shared" si="25"/>
        <v>0.81244453851862075</v>
      </c>
      <c r="F153" s="103">
        <f t="shared" si="26"/>
        <v>0.1293612513755926</v>
      </c>
      <c r="G153" s="103">
        <f t="shared" si="27"/>
        <v>0.1043612513755926</v>
      </c>
      <c r="H153" s="103">
        <f t="shared" si="28"/>
        <v>0.1097877287130691</v>
      </c>
      <c r="I153" s="173">
        <f t="shared" si="29"/>
        <v>0.11468110937869996</v>
      </c>
    </row>
    <row r="154" spans="2:9">
      <c r="B154" t="str">
        <f t="shared" si="24"/>
        <v>Southern Company</v>
      </c>
      <c r="C154" t="str">
        <f t="shared" si="24"/>
        <v>SO</v>
      </c>
      <c r="D154" s="103">
        <f t="shared" si="23"/>
        <v>2.5000000000000001E-2</v>
      </c>
      <c r="E154" s="105">
        <f t="shared" si="25"/>
        <v>0.78155316143566411</v>
      </c>
      <c r="F154" s="103">
        <f t="shared" si="26"/>
        <v>0.1293612513755926</v>
      </c>
      <c r="G154" s="103">
        <f t="shared" si="27"/>
        <v>0.1043612513755926</v>
      </c>
      <c r="H154" s="103">
        <f t="shared" si="28"/>
        <v>0.10656386594397646</v>
      </c>
      <c r="I154" s="173">
        <f t="shared" si="29"/>
        <v>0.11226321230188049</v>
      </c>
    </row>
    <row r="155" spans="2:9">
      <c r="B155" t="str">
        <f t="shared" si="24"/>
        <v>Xcel Energy Inc.</v>
      </c>
      <c r="C155" t="str">
        <f t="shared" si="24"/>
        <v>XEL</v>
      </c>
      <c r="D155" s="103">
        <f t="shared" si="23"/>
        <v>2.5000000000000001E-2</v>
      </c>
      <c r="E155" s="105">
        <f t="shared" si="25"/>
        <v>0.74267971709705749</v>
      </c>
      <c r="F155" s="103">
        <f t="shared" si="26"/>
        <v>0.1293612513755926</v>
      </c>
      <c r="G155" s="103">
        <f t="shared" si="27"/>
        <v>0.1043612513755926</v>
      </c>
      <c r="H155" s="103">
        <f t="shared" si="28"/>
        <v>0.10250698464752001</v>
      </c>
      <c r="I155" s="174">
        <f t="shared" si="29"/>
        <v>0.10922055132953815</v>
      </c>
    </row>
    <row r="156" spans="2:9" ht="13.5" thickBot="1">
      <c r="B156" s="106" t="s">
        <v>718</v>
      </c>
      <c r="C156" s="106"/>
      <c r="D156" s="106"/>
      <c r="E156" s="106"/>
      <c r="F156" s="106"/>
      <c r="G156" s="106"/>
      <c r="H156" s="107">
        <f>AVERAGE(H141:H155)</f>
        <v>0.10869862204388862</v>
      </c>
      <c r="I156" s="107">
        <f>AVERAGE(I141:I155)</f>
        <v>0.11386427937681461</v>
      </c>
    </row>
    <row r="158" spans="2:9">
      <c r="B158" s="108" t="s">
        <v>22</v>
      </c>
    </row>
    <row r="159" spans="2:9">
      <c r="B159" s="97" t="str">
        <f>B60</f>
        <v>[1] Source: Blue Chip Financial Forecasts, Vol. 40, No. 10, October 1, 2021, at 2</v>
      </c>
    </row>
    <row r="160" spans="2:9">
      <c r="B160" s="97" t="str">
        <f>B127</f>
        <v>[2] Source: Bloomberg Professional, based on 10-year weekly returns</v>
      </c>
    </row>
    <row r="161" spans="2:9">
      <c r="B161" s="109" t="str">
        <f>B29</f>
        <v>[3] Source: Schedule AEB-6</v>
      </c>
    </row>
    <row r="162" spans="2:9">
      <c r="B162" s="97" t="s">
        <v>1090</v>
      </c>
    </row>
    <row r="163" spans="2:9">
      <c r="B163" s="97" t="s">
        <v>1091</v>
      </c>
    </row>
    <row r="164" spans="2:9">
      <c r="B164" t="s">
        <v>1092</v>
      </c>
    </row>
    <row r="167" spans="2:9" ht="13.15" customHeight="1">
      <c r="B167" s="494" t="s">
        <v>1101</v>
      </c>
      <c r="C167" s="494"/>
      <c r="D167" s="494"/>
      <c r="E167" s="494"/>
      <c r="F167" s="494"/>
      <c r="G167" s="494"/>
      <c r="H167" s="494"/>
      <c r="I167" s="494"/>
    </row>
    <row r="168" spans="2:9">
      <c r="B168" s="97"/>
      <c r="C168" s="97"/>
      <c r="D168" s="97"/>
      <c r="E168" s="97"/>
      <c r="F168" s="97"/>
      <c r="G168" s="97"/>
      <c r="H168" s="97"/>
    </row>
    <row r="169" spans="2:9">
      <c r="B169" s="493" t="s">
        <v>1082</v>
      </c>
      <c r="C169" s="493"/>
      <c r="D169" s="493"/>
      <c r="E169" s="493"/>
      <c r="F169" s="493"/>
      <c r="G169" s="493"/>
      <c r="H169" s="493"/>
      <c r="I169" s="493"/>
    </row>
    <row r="170" spans="2:9">
      <c r="B170" s="494" t="s">
        <v>1327</v>
      </c>
      <c r="C170" s="494"/>
      <c r="D170" s="494"/>
      <c r="E170" s="494"/>
      <c r="F170" s="494"/>
      <c r="G170" s="494"/>
      <c r="H170" s="494"/>
      <c r="I170" s="494"/>
    </row>
    <row r="171" spans="2:9">
      <c r="B171" s="97"/>
      <c r="C171" s="97"/>
      <c r="D171" s="97"/>
      <c r="E171" s="97"/>
      <c r="F171" s="97"/>
      <c r="G171" s="97"/>
      <c r="H171" s="97"/>
    </row>
    <row r="172" spans="2:9" ht="13.5" thickBot="1">
      <c r="B172" s="97"/>
      <c r="C172" s="97"/>
      <c r="D172" s="98" t="s">
        <v>0</v>
      </c>
      <c r="E172" s="98" t="s">
        <v>1</v>
      </c>
      <c r="F172" s="98" t="s">
        <v>2</v>
      </c>
      <c r="G172" s="98" t="s">
        <v>3</v>
      </c>
      <c r="H172" s="98" t="s">
        <v>4</v>
      </c>
      <c r="I172" s="98" t="s">
        <v>5</v>
      </c>
    </row>
    <row r="173" spans="2:9" ht="51">
      <c r="B173" s="99" t="s">
        <v>11</v>
      </c>
      <c r="C173" s="99" t="s">
        <v>12</v>
      </c>
      <c r="D173" s="100" t="str">
        <f t="shared" ref="D173:D188" si="30">D74</f>
        <v>Projected 30-year U.S. Treasury bond yield 
(2023 - 2027)</v>
      </c>
      <c r="E173" s="101" t="s">
        <v>1084</v>
      </c>
      <c r="F173" s="101" t="s">
        <v>1085</v>
      </c>
      <c r="G173" s="101" t="s">
        <v>1086</v>
      </c>
      <c r="H173" s="102" t="s">
        <v>1087</v>
      </c>
      <c r="I173" s="102" t="s">
        <v>1088</v>
      </c>
    </row>
    <row r="174" spans="2:9">
      <c r="B174" t="str">
        <f t="shared" ref="B174:C188" si="31">B9</f>
        <v>ALLETE, Inc.</v>
      </c>
      <c r="C174" t="str">
        <f t="shared" si="31"/>
        <v>ALE</v>
      </c>
      <c r="D174" s="103">
        <f t="shared" si="30"/>
        <v>3.5000000000000003E-2</v>
      </c>
      <c r="E174" s="105">
        <f t="shared" ref="E174:E188" si="32">E108</f>
        <v>0.84632684739817232</v>
      </c>
      <c r="F174" s="103">
        <f t="shared" ref="F174:F188" si="33">F9</f>
        <v>0.1293612513755926</v>
      </c>
      <c r="G174" s="103">
        <f>F174-D174</f>
        <v>9.4361251375592592E-2</v>
      </c>
      <c r="H174" s="103">
        <f>IFERROR(G174*E174+D174,"")</f>
        <v>0.11486046039325173</v>
      </c>
      <c r="I174" s="172">
        <f>IFERROR((0.25*G174)+(0.75*E174*G174)+D174,"")</f>
        <v>0.11848565813883694</v>
      </c>
    </row>
    <row r="175" spans="2:9">
      <c r="B175" t="str">
        <f t="shared" si="31"/>
        <v>Alliant Energy Corporation</v>
      </c>
      <c r="C175" t="str">
        <f t="shared" si="31"/>
        <v>LNT</v>
      </c>
      <c r="D175" s="103">
        <f t="shared" si="30"/>
        <v>3.5000000000000003E-2</v>
      </c>
      <c r="E175" s="105">
        <f t="shared" si="32"/>
        <v>0.79996727424421954</v>
      </c>
      <c r="F175" s="103">
        <f t="shared" si="33"/>
        <v>0.1293612513755926</v>
      </c>
      <c r="G175" s="103">
        <f t="shared" ref="G175:G188" si="34">F175-D175</f>
        <v>9.4361251375592592E-2</v>
      </c>
      <c r="H175" s="103">
        <f t="shared" ref="H175:H188" si="35">IFERROR(G175*E175+D175,"")</f>
        <v>0.11048591305720643</v>
      </c>
      <c r="I175" s="173">
        <f t="shared" ref="I175:I188" si="36">IFERROR((0.25*G175)+(0.75*E175*G175)+D175,"")</f>
        <v>0.11520474763680297</v>
      </c>
    </row>
    <row r="176" spans="2:9">
      <c r="B176" t="str">
        <f t="shared" si="31"/>
        <v>Ameren Corporation</v>
      </c>
      <c r="C176" t="str">
        <f t="shared" si="31"/>
        <v>AEE</v>
      </c>
      <c r="D176" s="103">
        <f t="shared" si="30"/>
        <v>3.5000000000000003E-2</v>
      </c>
      <c r="E176" s="105">
        <f t="shared" si="32"/>
        <v>0.75417410793983897</v>
      </c>
      <c r="F176" s="103">
        <f t="shared" si="33"/>
        <v>0.1293612513755926</v>
      </c>
      <c r="G176" s="103">
        <f t="shared" si="34"/>
        <v>9.4361251375592592E-2</v>
      </c>
      <c r="H176" s="103">
        <f t="shared" si="35"/>
        <v>0.10616481258027445</v>
      </c>
      <c r="I176" s="173">
        <f t="shared" si="36"/>
        <v>0.11196392227910398</v>
      </c>
    </row>
    <row r="177" spans="2:9">
      <c r="B177" t="str">
        <f t="shared" si="31"/>
        <v>American Electric Power Company, Inc.</v>
      </c>
      <c r="C177" t="str">
        <f t="shared" si="31"/>
        <v>AEP</v>
      </c>
      <c r="D177" s="103">
        <f t="shared" si="30"/>
        <v>3.5000000000000003E-2</v>
      </c>
      <c r="E177" s="105">
        <f t="shared" si="32"/>
        <v>0.78569989230583237</v>
      </c>
      <c r="F177" s="103">
        <f t="shared" si="33"/>
        <v>0.1293612513755926</v>
      </c>
      <c r="G177" s="103">
        <f t="shared" si="34"/>
        <v>9.4361251375592592E-2</v>
      </c>
      <c r="H177" s="103">
        <f t="shared" si="35"/>
        <v>0.10913962504364667</v>
      </c>
      <c r="I177" s="173">
        <f t="shared" si="36"/>
        <v>0.11419503162663316</v>
      </c>
    </row>
    <row r="178" spans="2:9">
      <c r="B178" t="str">
        <f t="shared" si="31"/>
        <v>Avista Corporation</v>
      </c>
      <c r="C178" t="str">
        <f t="shared" si="31"/>
        <v>AVA</v>
      </c>
      <c r="D178" s="103">
        <f t="shared" si="30"/>
        <v>3.5000000000000003E-2</v>
      </c>
      <c r="E178" s="105">
        <f t="shared" si="32"/>
        <v>0.78799335930553993</v>
      </c>
      <c r="F178" s="103">
        <f t="shared" si="33"/>
        <v>0.1293612513755926</v>
      </c>
      <c r="G178" s="103">
        <f t="shared" si="34"/>
        <v>9.4361251375592592E-2</v>
      </c>
      <c r="H178" s="103">
        <f t="shared" si="35"/>
        <v>0.10935603945972772</v>
      </c>
      <c r="I178" s="173">
        <f t="shared" si="36"/>
        <v>0.11435734243869393</v>
      </c>
    </row>
    <row r="179" spans="2:9">
      <c r="B179" t="str">
        <f t="shared" si="31"/>
        <v>Duke Energy Corporation</v>
      </c>
      <c r="C179" t="str">
        <f t="shared" si="31"/>
        <v>DUK</v>
      </c>
      <c r="D179" s="103">
        <f t="shared" si="30"/>
        <v>3.5000000000000003E-2</v>
      </c>
      <c r="E179" s="105">
        <f t="shared" si="32"/>
        <v>0.72802927150842545</v>
      </c>
      <c r="F179" s="103">
        <f t="shared" si="33"/>
        <v>0.1293612513755926</v>
      </c>
      <c r="G179" s="103">
        <f t="shared" si="34"/>
        <v>9.4361251375592592E-2</v>
      </c>
      <c r="H179" s="103">
        <f t="shared" si="35"/>
        <v>0.10369775309759609</v>
      </c>
      <c r="I179" s="173">
        <f t="shared" si="36"/>
        <v>0.11011362766709522</v>
      </c>
    </row>
    <row r="180" spans="2:9">
      <c r="B180" t="str">
        <f t="shared" si="31"/>
        <v>Entergy Corporation</v>
      </c>
      <c r="C180" t="str">
        <f t="shared" si="31"/>
        <v>ETR</v>
      </c>
      <c r="D180" s="103">
        <f t="shared" si="30"/>
        <v>3.5000000000000003E-2</v>
      </c>
      <c r="E180" s="105">
        <f t="shared" si="32"/>
        <v>0.85947977046206314</v>
      </c>
      <c r="F180" s="103">
        <f t="shared" si="33"/>
        <v>0.1293612513755926</v>
      </c>
      <c r="G180" s="103">
        <f t="shared" si="34"/>
        <v>9.4361251375592592E-2</v>
      </c>
      <c r="H180" s="103">
        <f t="shared" si="35"/>
        <v>0.11610158667280736</v>
      </c>
      <c r="I180" s="173">
        <f t="shared" si="36"/>
        <v>0.11941650284850366</v>
      </c>
    </row>
    <row r="181" spans="2:9">
      <c r="B181" t="str">
        <f t="shared" si="31"/>
        <v>IDACORP, Inc.</v>
      </c>
      <c r="C181" t="str">
        <f t="shared" si="31"/>
        <v>IDA</v>
      </c>
      <c r="D181" s="103">
        <f t="shared" si="30"/>
        <v>3.5000000000000003E-2</v>
      </c>
      <c r="E181" s="105">
        <f t="shared" si="32"/>
        <v>0.83704375342047732</v>
      </c>
      <c r="F181" s="103">
        <f t="shared" si="33"/>
        <v>0.1293612513755926</v>
      </c>
      <c r="G181" s="103">
        <f t="shared" si="34"/>
        <v>9.4361251375592592E-2</v>
      </c>
      <c r="H181" s="103">
        <f t="shared" si="35"/>
        <v>0.11398449602887921</v>
      </c>
      <c r="I181" s="173">
        <f t="shared" si="36"/>
        <v>0.11782868486555755</v>
      </c>
    </row>
    <row r="182" spans="2:9">
      <c r="B182" t="str">
        <f t="shared" si="31"/>
        <v>MGE Energy, Inc.</v>
      </c>
      <c r="C182" t="str">
        <f t="shared" si="31"/>
        <v>MGEE</v>
      </c>
      <c r="D182" s="103">
        <f t="shared" si="30"/>
        <v>3.5000000000000003E-2</v>
      </c>
      <c r="E182" s="105">
        <f t="shared" si="32"/>
        <v>0.69845551457542077</v>
      </c>
      <c r="F182" s="103">
        <f t="shared" si="33"/>
        <v>0.1293612513755926</v>
      </c>
      <c r="G182" s="103">
        <f t="shared" si="34"/>
        <v>9.4361251375592592E-2</v>
      </c>
      <c r="H182" s="103">
        <f t="shared" si="35"/>
        <v>0.10090713638552015</v>
      </c>
      <c r="I182" s="173">
        <f t="shared" si="36"/>
        <v>0.10802066513303826</v>
      </c>
    </row>
    <row r="183" spans="2:9">
      <c r="B183" t="str">
        <f t="shared" si="31"/>
        <v>NextEra Energy, Inc.</v>
      </c>
      <c r="C183" t="str">
        <f t="shared" si="31"/>
        <v>NEE</v>
      </c>
      <c r="D183" s="103">
        <f t="shared" si="30"/>
        <v>3.5000000000000003E-2</v>
      </c>
      <c r="E183" s="105">
        <f t="shared" si="32"/>
        <v>0.78541347282656826</v>
      </c>
      <c r="F183" s="103">
        <f t="shared" si="33"/>
        <v>0.1293612513755926</v>
      </c>
      <c r="G183" s="103">
        <f t="shared" si="34"/>
        <v>9.4361251375592592E-2</v>
      </c>
      <c r="H183" s="103">
        <f t="shared" si="35"/>
        <v>0.10911259814316497</v>
      </c>
      <c r="I183" s="173">
        <f t="shared" si="36"/>
        <v>0.11417476145127188</v>
      </c>
    </row>
    <row r="184" spans="2:9">
      <c r="B184" t="str">
        <f t="shared" si="31"/>
        <v>NorthWestern Corporation</v>
      </c>
      <c r="C184" t="str">
        <f t="shared" si="31"/>
        <v>NWE</v>
      </c>
      <c r="D184" s="103">
        <f t="shared" si="30"/>
        <v>3.5000000000000003E-2</v>
      </c>
      <c r="E184" s="105">
        <f t="shared" si="32"/>
        <v>0.92509180289954052</v>
      </c>
      <c r="F184" s="103">
        <f t="shared" si="33"/>
        <v>0.1293612513755926</v>
      </c>
      <c r="G184" s="103">
        <f t="shared" si="34"/>
        <v>9.4361251375592592E-2</v>
      </c>
      <c r="H184" s="103">
        <f t="shared" si="35"/>
        <v>0.12229282015890371</v>
      </c>
      <c r="I184" s="173">
        <f t="shared" si="36"/>
        <v>0.12405992796307592</v>
      </c>
    </row>
    <row r="185" spans="2:9">
      <c r="B185" t="str">
        <f t="shared" si="31"/>
        <v>Otter Tail Corporation</v>
      </c>
      <c r="C185" t="str">
        <f t="shared" si="31"/>
        <v>OTTR</v>
      </c>
      <c r="D185" s="103">
        <f t="shared" si="30"/>
        <v>3.5000000000000003E-2</v>
      </c>
      <c r="E185" s="105">
        <f t="shared" si="32"/>
        <v>0.88577665029363195</v>
      </c>
      <c r="F185" s="103">
        <f t="shared" si="33"/>
        <v>0.1293612513755926</v>
      </c>
      <c r="G185" s="103">
        <f t="shared" si="34"/>
        <v>9.4361251375592592E-2</v>
      </c>
      <c r="H185" s="103">
        <f t="shared" si="35"/>
        <v>0.11858299316098778</v>
      </c>
      <c r="I185" s="173">
        <f t="shared" si="36"/>
        <v>0.12127755771463898</v>
      </c>
    </row>
    <row r="186" spans="2:9">
      <c r="B186" t="str">
        <f t="shared" si="31"/>
        <v>Portland General Electric Company</v>
      </c>
      <c r="C186" t="str">
        <f t="shared" si="31"/>
        <v>POR</v>
      </c>
      <c r="D186" s="103">
        <f t="shared" si="30"/>
        <v>3.5000000000000003E-2</v>
      </c>
      <c r="E186" s="105">
        <f t="shared" si="32"/>
        <v>0.81244453851862075</v>
      </c>
      <c r="F186" s="103">
        <f t="shared" si="33"/>
        <v>0.1293612513755926</v>
      </c>
      <c r="G186" s="103">
        <f t="shared" si="34"/>
        <v>9.4361251375592592E-2</v>
      </c>
      <c r="H186" s="103">
        <f t="shared" si="35"/>
        <v>0.11166328332788289</v>
      </c>
      <c r="I186" s="173">
        <f t="shared" si="36"/>
        <v>0.11608777533981032</v>
      </c>
    </row>
    <row r="187" spans="2:9">
      <c r="B187" t="str">
        <f t="shared" si="31"/>
        <v>Southern Company</v>
      </c>
      <c r="C187" t="str">
        <f t="shared" si="31"/>
        <v>SO</v>
      </c>
      <c r="D187" s="103">
        <f t="shared" si="30"/>
        <v>3.5000000000000003E-2</v>
      </c>
      <c r="E187" s="105">
        <f t="shared" si="32"/>
        <v>0.78155316143566411</v>
      </c>
      <c r="F187" s="103">
        <f t="shared" si="33"/>
        <v>0.1293612513755926</v>
      </c>
      <c r="G187" s="103">
        <f t="shared" si="34"/>
        <v>9.4361251375592592E-2</v>
      </c>
      <c r="H187" s="103">
        <f t="shared" si="35"/>
        <v>0.10874833432961981</v>
      </c>
      <c r="I187" s="173">
        <f t="shared" si="36"/>
        <v>0.113901563591113</v>
      </c>
    </row>
    <row r="188" spans="2:9">
      <c r="B188" t="str">
        <f t="shared" si="31"/>
        <v>Xcel Energy Inc.</v>
      </c>
      <c r="C188" t="str">
        <f t="shared" si="31"/>
        <v>XEL</v>
      </c>
      <c r="D188" s="103">
        <f t="shared" si="30"/>
        <v>3.5000000000000003E-2</v>
      </c>
      <c r="E188" s="105">
        <f t="shared" si="32"/>
        <v>0.74267971709705749</v>
      </c>
      <c r="F188" s="103">
        <f t="shared" si="33"/>
        <v>0.1293612513755926</v>
      </c>
      <c r="G188" s="103">
        <f t="shared" si="34"/>
        <v>9.4361251375592592E-2</v>
      </c>
      <c r="H188" s="103">
        <f t="shared" si="35"/>
        <v>0.10508018747654943</v>
      </c>
      <c r="I188" s="174">
        <f t="shared" si="36"/>
        <v>0.11115045345131022</v>
      </c>
    </row>
    <row r="189" spans="2:9" ht="13.5" thickBot="1">
      <c r="B189" s="106" t="s">
        <v>718</v>
      </c>
      <c r="C189" s="106"/>
      <c r="D189" s="106"/>
      <c r="E189" s="106"/>
      <c r="F189" s="106"/>
      <c r="G189" s="106"/>
      <c r="H189" s="107">
        <f>AVERAGE(H174:H188)</f>
        <v>0.11067853595440123</v>
      </c>
      <c r="I189" s="107">
        <f>AVERAGE(I174:I188)</f>
        <v>0.11534921480969905</v>
      </c>
    </row>
    <row r="191" spans="2:9">
      <c r="B191" s="108" t="s">
        <v>22</v>
      </c>
    </row>
    <row r="192" spans="2:9">
      <c r="B192" s="97" t="str">
        <f>B93</f>
        <v>[1] Source: Blue Chip Financial Forecasts, Vol. 40, No. 6, June 1, 2021, at 14</v>
      </c>
    </row>
    <row r="193" spans="2:9">
      <c r="B193" s="97" t="str">
        <f>B127</f>
        <v>[2] Source: Bloomberg Professional, based on 10-year weekly returns</v>
      </c>
    </row>
    <row r="194" spans="2:9">
      <c r="B194" s="109" t="str">
        <f>B29</f>
        <v>[3] Source: Schedule AEB-6</v>
      </c>
    </row>
    <row r="195" spans="2:9">
      <c r="B195" s="97" t="s">
        <v>1090</v>
      </c>
    </row>
    <row r="196" spans="2:9">
      <c r="B196" s="97" t="s">
        <v>1091</v>
      </c>
    </row>
    <row r="197" spans="2:9">
      <c r="B197" t="s">
        <v>1092</v>
      </c>
    </row>
    <row r="200" spans="2:9" ht="13.15" customHeight="1">
      <c r="B200" s="494" t="s">
        <v>1270</v>
      </c>
      <c r="C200" s="494"/>
      <c r="D200" s="494"/>
      <c r="E200" s="494"/>
      <c r="F200" s="494"/>
      <c r="G200" s="494"/>
      <c r="H200" s="494"/>
      <c r="I200" s="494"/>
    </row>
    <row r="201" spans="2:9">
      <c r="B201" s="97"/>
      <c r="C201" s="97"/>
      <c r="D201" s="97"/>
      <c r="E201" s="97"/>
      <c r="F201" s="97"/>
      <c r="G201" s="97"/>
      <c r="H201" s="97"/>
    </row>
    <row r="202" spans="2:9">
      <c r="B202" s="493" t="s">
        <v>1082</v>
      </c>
      <c r="C202" s="493"/>
      <c r="D202" s="493"/>
      <c r="E202" s="493"/>
      <c r="F202" s="493"/>
      <c r="G202" s="493"/>
      <c r="H202" s="493"/>
      <c r="I202" s="493"/>
    </row>
    <row r="203" spans="2:9">
      <c r="B203" s="494" t="s">
        <v>1327</v>
      </c>
      <c r="C203" s="494"/>
      <c r="D203" s="494"/>
      <c r="E203" s="494"/>
      <c r="F203" s="494"/>
      <c r="G203" s="494"/>
      <c r="H203" s="494"/>
      <c r="I203" s="494"/>
    </row>
    <row r="204" spans="2:9">
      <c r="B204" s="97"/>
      <c r="C204" s="97"/>
      <c r="D204" s="97"/>
      <c r="E204" s="97"/>
      <c r="F204" s="97"/>
      <c r="G204" s="97"/>
      <c r="H204" s="97"/>
    </row>
    <row r="205" spans="2:9" ht="13.5" thickBot="1">
      <c r="B205" s="97"/>
      <c r="C205" s="97"/>
      <c r="D205" s="98" t="s">
        <v>0</v>
      </c>
      <c r="E205" s="98" t="s">
        <v>1</v>
      </c>
      <c r="F205" s="98" t="s">
        <v>2</v>
      </c>
      <c r="G205" s="98" t="s">
        <v>3</v>
      </c>
      <c r="H205" s="98" t="s">
        <v>4</v>
      </c>
      <c r="I205" s="98" t="s">
        <v>5</v>
      </c>
    </row>
    <row r="206" spans="2:9" ht="51">
      <c r="B206" s="99" t="s">
        <v>11</v>
      </c>
      <c r="C206" s="99" t="s">
        <v>12</v>
      </c>
      <c r="D206" s="100" t="s">
        <v>1083</v>
      </c>
      <c r="E206" s="101" t="s">
        <v>1084</v>
      </c>
      <c r="F206" s="101" t="s">
        <v>1085</v>
      </c>
      <c r="G206" s="101" t="s">
        <v>1086</v>
      </c>
      <c r="H206" s="102" t="s">
        <v>1087</v>
      </c>
      <c r="I206" s="102" t="s">
        <v>1088</v>
      </c>
    </row>
    <row r="207" spans="2:9">
      <c r="B207" t="str">
        <f t="shared" ref="B207:D221" si="37">B108</f>
        <v>ALLETE, Inc.</v>
      </c>
      <c r="C207" s="110" t="str">
        <f t="shared" si="37"/>
        <v>ALE</v>
      </c>
      <c r="D207" s="103">
        <f t="shared" si="37"/>
        <v>1.9270000000000002E-2</v>
      </c>
      <c r="E207" s="105">
        <f>VLOOKUP(C207,'AEB-5 CAPM LT Beta'!B7:M21,12,FALSE)</f>
        <v>0.745</v>
      </c>
      <c r="F207" s="103">
        <f t="shared" ref="F207:F221" si="38">F108</f>
        <v>0.1293612513755926</v>
      </c>
      <c r="G207" s="103">
        <f>F207-D207</f>
        <v>0.11009125137559259</v>
      </c>
      <c r="H207" s="103">
        <f>IFERROR(G207*E207+D207,"")</f>
        <v>0.10128798227481647</v>
      </c>
      <c r="I207" s="172">
        <f>IFERROR((0.25*G207)+(0.75*E207*G207)+D207,"")</f>
        <v>0.1083062995500105</v>
      </c>
    </row>
    <row r="208" spans="2:9">
      <c r="B208" t="str">
        <f t="shared" si="37"/>
        <v>Alliant Energy Corporation</v>
      </c>
      <c r="C208" s="110" t="str">
        <f t="shared" si="37"/>
        <v>LNT</v>
      </c>
      <c r="D208" s="103">
        <f t="shared" si="37"/>
        <v>1.9270000000000002E-2</v>
      </c>
      <c r="E208" s="105">
        <f>VLOOKUP(C208,'AEB-5 CAPM LT Beta'!B8:M22,12,FALSE)</f>
        <v>0.72499999999999987</v>
      </c>
      <c r="F208" s="103">
        <f t="shared" si="38"/>
        <v>0.1293612513755926</v>
      </c>
      <c r="G208" s="103">
        <f t="shared" ref="G208:G221" si="39">F208-D208</f>
        <v>0.11009125137559259</v>
      </c>
      <c r="H208" s="103">
        <f t="shared" ref="H208:H221" si="40">IFERROR(G208*E208+D208,"")</f>
        <v>9.9086157247304602E-2</v>
      </c>
      <c r="I208" s="173">
        <f t="shared" ref="I208:I221" si="41">IFERROR((0.25*G208)+(0.75*E208*G208)+D208,"")</f>
        <v>0.10665493077937663</v>
      </c>
    </row>
    <row r="209" spans="2:9">
      <c r="B209" t="str">
        <f t="shared" si="37"/>
        <v>Ameren Corporation</v>
      </c>
      <c r="C209" s="110" t="str">
        <f t="shared" si="37"/>
        <v>AEE</v>
      </c>
      <c r="D209" s="103">
        <f t="shared" si="37"/>
        <v>1.9270000000000002E-2</v>
      </c>
      <c r="E209" s="105">
        <f>VLOOKUP(C209,'AEB-5 CAPM LT Beta'!B9:M23,12,FALSE)</f>
        <v>0.72</v>
      </c>
      <c r="F209" s="103">
        <f t="shared" si="38"/>
        <v>0.1293612513755926</v>
      </c>
      <c r="G209" s="103">
        <f t="shared" si="39"/>
        <v>0.11009125137559259</v>
      </c>
      <c r="H209" s="103">
        <f t="shared" si="40"/>
        <v>9.8535700990426661E-2</v>
      </c>
      <c r="I209" s="173">
        <f t="shared" si="41"/>
        <v>0.10624208858671816</v>
      </c>
    </row>
    <row r="210" spans="2:9">
      <c r="B210" t="str">
        <f t="shared" si="37"/>
        <v>American Electric Power Company, Inc.</v>
      </c>
      <c r="C210" s="110" t="str">
        <f t="shared" si="37"/>
        <v>AEP</v>
      </c>
      <c r="D210" s="103">
        <f t="shared" si="37"/>
        <v>1.9270000000000002E-2</v>
      </c>
      <c r="E210" s="105">
        <f>VLOOKUP(C210,'AEB-5 CAPM LT Beta'!B10:M24,12,FALSE)</f>
        <v>0.66</v>
      </c>
      <c r="F210" s="103">
        <f t="shared" si="38"/>
        <v>0.1293612513755926</v>
      </c>
      <c r="G210" s="103">
        <f t="shared" si="39"/>
        <v>0.11009125137559259</v>
      </c>
      <c r="H210" s="103">
        <f t="shared" si="40"/>
        <v>9.19302259078911E-2</v>
      </c>
      <c r="I210" s="173">
        <f t="shared" si="41"/>
        <v>0.10128798227481647</v>
      </c>
    </row>
    <row r="211" spans="2:9">
      <c r="B211" t="str">
        <f t="shared" si="37"/>
        <v>Avista Corporation</v>
      </c>
      <c r="C211" s="110" t="str">
        <f t="shared" si="37"/>
        <v>AVA</v>
      </c>
      <c r="D211" s="103">
        <f t="shared" si="37"/>
        <v>1.9270000000000002E-2</v>
      </c>
      <c r="E211" s="105">
        <f>VLOOKUP(C211,'AEB-5 CAPM LT Beta'!B11:M25,12,FALSE)</f>
        <v>0.73</v>
      </c>
      <c r="F211" s="103">
        <f t="shared" si="38"/>
        <v>0.1293612513755926</v>
      </c>
      <c r="G211" s="103">
        <f t="shared" si="39"/>
        <v>0.11009125137559259</v>
      </c>
      <c r="H211" s="103">
        <f t="shared" si="40"/>
        <v>9.9636613504182597E-2</v>
      </c>
      <c r="I211" s="173">
        <f t="shared" si="41"/>
        <v>0.1070677729720351</v>
      </c>
    </row>
    <row r="212" spans="2:9">
      <c r="B212" t="str">
        <f t="shared" si="37"/>
        <v>Duke Energy Corporation</v>
      </c>
      <c r="C212" s="110" t="str">
        <f t="shared" si="37"/>
        <v>DUK</v>
      </c>
      <c r="D212" s="103">
        <f t="shared" si="37"/>
        <v>1.9270000000000002E-2</v>
      </c>
      <c r="E212" s="105">
        <f>VLOOKUP(C212,'AEB-5 CAPM LT Beta'!B12:M26,12,FALSE)</f>
        <v>0.61999999999999988</v>
      </c>
      <c r="F212" s="103">
        <f t="shared" si="38"/>
        <v>0.1293612513755926</v>
      </c>
      <c r="G212" s="103">
        <f t="shared" si="39"/>
        <v>0.11009125137559259</v>
      </c>
      <c r="H212" s="103">
        <f t="shared" si="40"/>
        <v>8.7526575852867383E-2</v>
      </c>
      <c r="I212" s="173">
        <f t="shared" si="41"/>
        <v>9.7985244733548693E-2</v>
      </c>
    </row>
    <row r="213" spans="2:9">
      <c r="B213" t="str">
        <f t="shared" si="37"/>
        <v>Entergy Corporation</v>
      </c>
      <c r="C213" s="110" t="str">
        <f t="shared" si="37"/>
        <v>ETR</v>
      </c>
      <c r="D213" s="103">
        <f t="shared" si="37"/>
        <v>1.9270000000000002E-2</v>
      </c>
      <c r="E213" s="105">
        <f>VLOOKUP(C213,'AEB-5 CAPM LT Beta'!B13:M27,12,FALSE)</f>
        <v>0.69500000000000006</v>
      </c>
      <c r="F213" s="103">
        <f t="shared" si="38"/>
        <v>0.1293612513755926</v>
      </c>
      <c r="G213" s="103">
        <f t="shared" si="39"/>
        <v>0.11009125137559259</v>
      </c>
      <c r="H213" s="103">
        <f t="shared" si="40"/>
        <v>9.5783419706036849E-2</v>
      </c>
      <c r="I213" s="173">
        <f t="shared" si="41"/>
        <v>0.10417787762342579</v>
      </c>
    </row>
    <row r="214" spans="2:9">
      <c r="B214" t="str">
        <f t="shared" si="37"/>
        <v>IDACORP, Inc.</v>
      </c>
      <c r="C214" s="110" t="str">
        <f t="shared" si="37"/>
        <v>IDA</v>
      </c>
      <c r="D214" s="103">
        <f t="shared" si="37"/>
        <v>1.9270000000000002E-2</v>
      </c>
      <c r="E214" s="105">
        <f>VLOOKUP(C214,'AEB-5 CAPM LT Beta'!B14:M29,12,FALSE)</f>
        <v>0.70999999999999985</v>
      </c>
      <c r="F214" s="103">
        <f t="shared" si="38"/>
        <v>0.1293612513755926</v>
      </c>
      <c r="G214" s="103">
        <f t="shared" si="39"/>
        <v>0.11009125137559259</v>
      </c>
      <c r="H214" s="103">
        <f t="shared" si="40"/>
        <v>9.7434788476670725E-2</v>
      </c>
      <c r="I214" s="173">
        <f t="shared" si="41"/>
        <v>0.10541640420140119</v>
      </c>
    </row>
    <row r="215" spans="2:9">
      <c r="B215" t="str">
        <f t="shared" si="37"/>
        <v>MGE Energy, Inc.</v>
      </c>
      <c r="C215" s="110" t="str">
        <f t="shared" si="37"/>
        <v>MGEE</v>
      </c>
      <c r="D215" s="103">
        <f t="shared" si="37"/>
        <v>1.9270000000000002E-2</v>
      </c>
      <c r="E215" s="105">
        <f>VLOOKUP(C215,'AEB-5 CAPM LT Beta'!B15:M30,12,FALSE)</f>
        <v>0.65999999999999992</v>
      </c>
      <c r="F215" s="103">
        <f t="shared" si="38"/>
        <v>0.1293612513755926</v>
      </c>
      <c r="G215" s="103">
        <f t="shared" si="39"/>
        <v>0.11009125137559259</v>
      </c>
      <c r="H215" s="103">
        <f t="shared" si="40"/>
        <v>9.19302259078911E-2</v>
      </c>
      <c r="I215" s="173">
        <f t="shared" si="41"/>
        <v>0.10128798227481647</v>
      </c>
    </row>
    <row r="216" spans="2:9">
      <c r="B216" t="str">
        <f t="shared" si="37"/>
        <v>NextEra Energy, Inc.</v>
      </c>
      <c r="C216" s="110" t="str">
        <f t="shared" si="37"/>
        <v>NEE</v>
      </c>
      <c r="D216" s="103">
        <f t="shared" si="37"/>
        <v>1.9270000000000002E-2</v>
      </c>
      <c r="E216" s="105">
        <f>VLOOKUP(C216,'AEB-5 CAPM LT Beta'!B16:M31,12,FALSE)</f>
        <v>0.69000000000000006</v>
      </c>
      <c r="F216" s="103">
        <f t="shared" si="38"/>
        <v>0.1293612513755926</v>
      </c>
      <c r="G216" s="103">
        <f t="shared" si="39"/>
        <v>0.11009125137559259</v>
      </c>
      <c r="H216" s="103">
        <f t="shared" si="40"/>
        <v>9.5232963449158881E-2</v>
      </c>
      <c r="I216" s="173">
        <f t="shared" si="41"/>
        <v>0.10376503543076732</v>
      </c>
    </row>
    <row r="217" spans="2:9">
      <c r="B217" t="str">
        <f t="shared" si="37"/>
        <v>NorthWestern Corporation</v>
      </c>
      <c r="C217" s="110" t="str">
        <f t="shared" si="37"/>
        <v>NWE</v>
      </c>
      <c r="D217" s="103">
        <f t="shared" si="37"/>
        <v>1.9270000000000002E-2</v>
      </c>
      <c r="E217" s="105">
        <f>VLOOKUP(C217,'AEB-5 CAPM LT Beta'!B17:M32,12,FALSE)</f>
        <v>0.7</v>
      </c>
      <c r="F217" s="103">
        <f t="shared" si="38"/>
        <v>0.1293612513755926</v>
      </c>
      <c r="G217" s="103">
        <f t="shared" si="39"/>
        <v>0.11009125137559259</v>
      </c>
      <c r="H217" s="103">
        <f t="shared" si="40"/>
        <v>9.6333875962914817E-2</v>
      </c>
      <c r="I217" s="173">
        <f t="shared" si="41"/>
        <v>0.10459071981608425</v>
      </c>
    </row>
    <row r="218" spans="2:9">
      <c r="B218" t="str">
        <f t="shared" si="37"/>
        <v>Otter Tail Corporation</v>
      </c>
      <c r="C218" s="110" t="str">
        <f t="shared" si="37"/>
        <v>OTTR</v>
      </c>
      <c r="D218" s="103">
        <f t="shared" si="37"/>
        <v>1.9270000000000002E-2</v>
      </c>
      <c r="E218" s="105">
        <f>VLOOKUP(C218,'AEB-5 CAPM LT Beta'!B18:M34,12,FALSE)</f>
        <v>0.85500000000000009</v>
      </c>
      <c r="F218" s="103">
        <f t="shared" si="38"/>
        <v>0.1293612513755926</v>
      </c>
      <c r="G218" s="103">
        <f t="shared" si="39"/>
        <v>0.11009125137559259</v>
      </c>
      <c r="H218" s="103">
        <f t="shared" si="40"/>
        <v>0.11339801992613166</v>
      </c>
      <c r="I218" s="173">
        <f t="shared" si="41"/>
        <v>0.11738882778849691</v>
      </c>
    </row>
    <row r="219" spans="2:9">
      <c r="B219" t="str">
        <f t="shared" si="37"/>
        <v>Portland General Electric Company</v>
      </c>
      <c r="C219" s="110" t="str">
        <f t="shared" si="37"/>
        <v>POR</v>
      </c>
      <c r="D219" s="103">
        <f t="shared" si="37"/>
        <v>1.9270000000000002E-2</v>
      </c>
      <c r="E219" s="105">
        <f>VLOOKUP(C219,'AEB-5 CAPM LT Beta'!B19:M36,12,FALSE)</f>
        <v>0.72999999999999987</v>
      </c>
      <c r="F219" s="103">
        <f t="shared" si="38"/>
        <v>0.1293612513755926</v>
      </c>
      <c r="G219" s="103">
        <f t="shared" si="39"/>
        <v>0.11009125137559259</v>
      </c>
      <c r="H219" s="103">
        <f t="shared" si="40"/>
        <v>9.963661350418257E-2</v>
      </c>
      <c r="I219" s="173">
        <f t="shared" si="41"/>
        <v>0.10706777297203507</v>
      </c>
    </row>
    <row r="220" spans="2:9">
      <c r="B220" t="str">
        <f t="shared" si="37"/>
        <v>Southern Company</v>
      </c>
      <c r="C220" s="110" t="str">
        <f t="shared" si="37"/>
        <v>SO</v>
      </c>
      <c r="D220" s="103">
        <f t="shared" si="37"/>
        <v>1.9270000000000002E-2</v>
      </c>
      <c r="E220" s="105">
        <f>VLOOKUP(C220,'AEB-5 CAPM LT Beta'!B20:M37,12,FALSE)</f>
        <v>0.58000000000000007</v>
      </c>
      <c r="F220" s="103">
        <f t="shared" si="38"/>
        <v>0.1293612513755926</v>
      </c>
      <c r="G220" s="103">
        <f t="shared" si="39"/>
        <v>0.11009125137559259</v>
      </c>
      <c r="H220" s="103">
        <f t="shared" si="40"/>
        <v>8.3122925797843722E-2</v>
      </c>
      <c r="I220" s="173">
        <f t="shared" si="41"/>
        <v>9.468250719228094E-2</v>
      </c>
    </row>
    <row r="221" spans="2:9">
      <c r="B221" t="str">
        <f t="shared" si="37"/>
        <v>Xcel Energy Inc.</v>
      </c>
      <c r="C221" s="110" t="str">
        <f t="shared" si="37"/>
        <v>XEL</v>
      </c>
      <c r="D221" s="103">
        <f t="shared" si="37"/>
        <v>1.9270000000000002E-2</v>
      </c>
      <c r="E221" s="105">
        <f>VLOOKUP(C221,'AEB-5 CAPM LT Beta'!B21:M38,12,FALSE)</f>
        <v>0.63500000000000001</v>
      </c>
      <c r="F221" s="103">
        <f t="shared" si="38"/>
        <v>0.1293612513755926</v>
      </c>
      <c r="G221" s="103">
        <f t="shared" si="39"/>
        <v>0.11009125137559259</v>
      </c>
      <c r="H221" s="103">
        <f t="shared" si="40"/>
        <v>8.9177944623501287E-2</v>
      </c>
      <c r="I221" s="174">
        <f t="shared" si="41"/>
        <v>9.9223771311524128E-2</v>
      </c>
    </row>
    <row r="222" spans="2:9" ht="13.5" thickBot="1">
      <c r="B222" s="106" t="s">
        <v>718</v>
      </c>
      <c r="C222" s="106"/>
      <c r="D222" s="106"/>
      <c r="E222" s="106"/>
      <c r="F222" s="106"/>
      <c r="G222" s="106"/>
      <c r="H222" s="107">
        <f>AVERAGE(H207:H221)</f>
        <v>9.6003602208788036E-2</v>
      </c>
      <c r="I222" s="107">
        <f>AVERAGE(I207:I221)</f>
        <v>0.10434301450048916</v>
      </c>
    </row>
    <row r="224" spans="2:9">
      <c r="B224" s="108" t="s">
        <v>22</v>
      </c>
    </row>
    <row r="225" spans="2:9">
      <c r="B225" s="97" t="str">
        <f>B126</f>
        <v>[1] Source: Bloomberg Professional, as of September 30, 2021</v>
      </c>
    </row>
    <row r="226" spans="2:9">
      <c r="B226" s="109" t="s">
        <v>1332</v>
      </c>
    </row>
    <row r="227" spans="2:9">
      <c r="B227" s="109" t="str">
        <f>B128</f>
        <v>[3] Source: Schedule AEB-6</v>
      </c>
    </row>
    <row r="228" spans="2:9">
      <c r="B228" s="97" t="s">
        <v>1090</v>
      </c>
    </row>
    <row r="229" spans="2:9">
      <c r="B229" s="97" t="s">
        <v>1091</v>
      </c>
    </row>
    <row r="230" spans="2:9">
      <c r="B230" t="s">
        <v>1092</v>
      </c>
    </row>
    <row r="233" spans="2:9" ht="13.15" customHeight="1">
      <c r="B233" s="494" t="s">
        <v>1271</v>
      </c>
      <c r="C233" s="494"/>
      <c r="D233" s="494"/>
      <c r="E233" s="494"/>
      <c r="F233" s="494"/>
      <c r="G233" s="494"/>
      <c r="H233" s="494"/>
      <c r="I233" s="494"/>
    </row>
    <row r="234" spans="2:9">
      <c r="B234" s="97"/>
      <c r="C234" s="97"/>
      <c r="D234" s="97"/>
      <c r="E234" s="97"/>
      <c r="F234" s="97"/>
      <c r="G234" s="97"/>
      <c r="H234" s="97"/>
    </row>
    <row r="235" spans="2:9">
      <c r="B235" s="493" t="s">
        <v>1082</v>
      </c>
      <c r="C235" s="493"/>
      <c r="D235" s="493"/>
      <c r="E235" s="493"/>
      <c r="F235" s="493"/>
      <c r="G235" s="493"/>
      <c r="H235" s="493"/>
      <c r="I235" s="493"/>
    </row>
    <row r="236" spans="2:9">
      <c r="B236" s="494" t="s">
        <v>1327</v>
      </c>
      <c r="C236" s="494"/>
      <c r="D236" s="494"/>
      <c r="E236" s="494"/>
      <c r="F236" s="494"/>
      <c r="G236" s="494"/>
      <c r="H236" s="494"/>
      <c r="I236" s="494"/>
    </row>
    <row r="237" spans="2:9">
      <c r="B237" s="97"/>
      <c r="C237" s="97"/>
      <c r="D237" s="97"/>
      <c r="E237" s="97"/>
      <c r="F237" s="97"/>
      <c r="G237" s="97"/>
      <c r="H237" s="97"/>
    </row>
    <row r="238" spans="2:9" ht="13.5" thickBot="1">
      <c r="B238" s="97"/>
      <c r="C238" s="97"/>
      <c r="D238" s="98" t="s">
        <v>0</v>
      </c>
      <c r="E238" s="98" t="s">
        <v>1</v>
      </c>
      <c r="F238" s="98" t="s">
        <v>2</v>
      </c>
      <c r="G238" s="98" t="s">
        <v>3</v>
      </c>
      <c r="H238" s="98" t="s">
        <v>4</v>
      </c>
      <c r="I238" s="98" t="s">
        <v>5</v>
      </c>
    </row>
    <row r="239" spans="2:9" ht="51">
      <c r="B239" s="99" t="s">
        <v>11</v>
      </c>
      <c r="C239" s="99" t="s">
        <v>12</v>
      </c>
      <c r="D239" s="100" t="str">
        <f t="shared" ref="D239:D254" si="42">D140</f>
        <v>Near-term projected 30-year U.S. Treasury bond yield 
(Q1 2022 - Q1 2023)</v>
      </c>
      <c r="E239" s="101" t="s">
        <v>1084</v>
      </c>
      <c r="F239" s="101" t="s">
        <v>1085</v>
      </c>
      <c r="G239" s="101" t="s">
        <v>1086</v>
      </c>
      <c r="H239" s="102" t="s">
        <v>1087</v>
      </c>
      <c r="I239" s="102" t="s">
        <v>1088</v>
      </c>
    </row>
    <row r="240" spans="2:9">
      <c r="B240" t="str">
        <f t="shared" ref="B240:C254" si="43">B108</f>
        <v>ALLETE, Inc.</v>
      </c>
      <c r="C240" t="str">
        <f t="shared" si="43"/>
        <v>ALE</v>
      </c>
      <c r="D240" s="103">
        <f t="shared" si="42"/>
        <v>2.5000000000000001E-2</v>
      </c>
      <c r="E240" s="121">
        <f t="shared" ref="E240:E254" si="44">E207</f>
        <v>0.745</v>
      </c>
      <c r="F240" s="103">
        <f t="shared" ref="F240:F254" si="45">F108</f>
        <v>0.1293612513755926</v>
      </c>
      <c r="G240" s="103">
        <f>F240-D240</f>
        <v>0.1043612513755926</v>
      </c>
      <c r="H240" s="103">
        <f>IFERROR(G240*E240+D240,"")</f>
        <v>0.1027491322748165</v>
      </c>
      <c r="I240" s="172">
        <f>IFERROR((0.25*G240)+(0.75*E240*G240)+D240,"")</f>
        <v>0.10940216205001052</v>
      </c>
    </row>
    <row r="241" spans="2:9">
      <c r="B241" t="str">
        <f t="shared" si="43"/>
        <v>Alliant Energy Corporation</v>
      </c>
      <c r="C241" t="str">
        <f t="shared" si="43"/>
        <v>LNT</v>
      </c>
      <c r="D241" s="103">
        <f t="shared" si="42"/>
        <v>2.5000000000000001E-2</v>
      </c>
      <c r="E241" s="122">
        <f t="shared" si="44"/>
        <v>0.72499999999999987</v>
      </c>
      <c r="F241" s="103">
        <f t="shared" si="45"/>
        <v>0.1293612513755926</v>
      </c>
      <c r="G241" s="103">
        <f t="shared" ref="G241:G254" si="46">F241-D241</f>
        <v>0.1043612513755926</v>
      </c>
      <c r="H241" s="103">
        <f t="shared" ref="H241:H254" si="47">IFERROR(G241*E241+D241,"")</f>
        <v>0.10066190724730462</v>
      </c>
      <c r="I241" s="173">
        <f t="shared" ref="I241:I254" si="48">IFERROR((0.25*G241)+(0.75*E241*G241)+D241,"")</f>
        <v>0.10783674327937662</v>
      </c>
    </row>
    <row r="242" spans="2:9">
      <c r="B242" t="str">
        <f t="shared" si="43"/>
        <v>Ameren Corporation</v>
      </c>
      <c r="C242" t="str">
        <f t="shared" si="43"/>
        <v>AEE</v>
      </c>
      <c r="D242" s="103">
        <f t="shared" si="42"/>
        <v>2.5000000000000001E-2</v>
      </c>
      <c r="E242" s="122">
        <f t="shared" si="44"/>
        <v>0.72</v>
      </c>
      <c r="F242" s="103">
        <f t="shared" si="45"/>
        <v>0.1293612513755926</v>
      </c>
      <c r="G242" s="103">
        <f t="shared" si="46"/>
        <v>0.1043612513755926</v>
      </c>
      <c r="H242" s="103">
        <f t="shared" si="47"/>
        <v>0.10014010099042667</v>
      </c>
      <c r="I242" s="173">
        <f t="shared" si="48"/>
        <v>0.10744538858671815</v>
      </c>
    </row>
    <row r="243" spans="2:9">
      <c r="B243" t="str">
        <f t="shared" si="43"/>
        <v>American Electric Power Company, Inc.</v>
      </c>
      <c r="C243" t="str">
        <f t="shared" si="43"/>
        <v>AEP</v>
      </c>
      <c r="D243" s="103">
        <f t="shared" si="42"/>
        <v>2.5000000000000001E-2</v>
      </c>
      <c r="E243" s="122">
        <f t="shared" si="44"/>
        <v>0.66</v>
      </c>
      <c r="F243" s="103">
        <f t="shared" si="45"/>
        <v>0.1293612513755926</v>
      </c>
      <c r="G243" s="103">
        <f t="shared" si="46"/>
        <v>0.1043612513755926</v>
      </c>
      <c r="H243" s="103">
        <f t="shared" si="47"/>
        <v>9.3878425907891111E-2</v>
      </c>
      <c r="I243" s="173">
        <f t="shared" si="48"/>
        <v>0.1027491322748165</v>
      </c>
    </row>
    <row r="244" spans="2:9">
      <c r="B244" t="str">
        <f t="shared" si="43"/>
        <v>Avista Corporation</v>
      </c>
      <c r="C244" t="str">
        <f t="shared" si="43"/>
        <v>AVA</v>
      </c>
      <c r="D244" s="103">
        <f t="shared" si="42"/>
        <v>2.5000000000000001E-2</v>
      </c>
      <c r="E244" s="122">
        <f t="shared" si="44"/>
        <v>0.73</v>
      </c>
      <c r="F244" s="103">
        <f t="shared" si="45"/>
        <v>0.1293612513755926</v>
      </c>
      <c r="G244" s="103">
        <f t="shared" si="46"/>
        <v>0.1043612513755926</v>
      </c>
      <c r="H244" s="103">
        <f t="shared" si="47"/>
        <v>0.10118371350418259</v>
      </c>
      <c r="I244" s="173">
        <f t="shared" si="48"/>
        <v>0.10822809797203509</v>
      </c>
    </row>
    <row r="245" spans="2:9">
      <c r="B245" t="str">
        <f t="shared" si="43"/>
        <v>Duke Energy Corporation</v>
      </c>
      <c r="C245" t="str">
        <f t="shared" si="43"/>
        <v>DUK</v>
      </c>
      <c r="D245" s="103">
        <f t="shared" si="42"/>
        <v>2.5000000000000001E-2</v>
      </c>
      <c r="E245" s="122">
        <f t="shared" si="44"/>
        <v>0.61999999999999988</v>
      </c>
      <c r="F245" s="103">
        <f t="shared" si="45"/>
        <v>0.1293612513755926</v>
      </c>
      <c r="G245" s="103">
        <f t="shared" si="46"/>
        <v>0.1043612513755926</v>
      </c>
      <c r="H245" s="103">
        <f t="shared" si="47"/>
        <v>8.9703975852867407E-2</v>
      </c>
      <c r="I245" s="173">
        <f t="shared" si="48"/>
        <v>9.961829473354869E-2</v>
      </c>
    </row>
    <row r="246" spans="2:9">
      <c r="B246" t="str">
        <f t="shared" si="43"/>
        <v>Entergy Corporation</v>
      </c>
      <c r="C246" t="str">
        <f t="shared" si="43"/>
        <v>ETR</v>
      </c>
      <c r="D246" s="103">
        <f t="shared" si="42"/>
        <v>2.5000000000000001E-2</v>
      </c>
      <c r="E246" s="122">
        <f t="shared" si="44"/>
        <v>0.69500000000000006</v>
      </c>
      <c r="F246" s="103">
        <f t="shared" si="45"/>
        <v>0.1293612513755926</v>
      </c>
      <c r="G246" s="103">
        <f t="shared" si="46"/>
        <v>0.1043612513755926</v>
      </c>
      <c r="H246" s="103">
        <f t="shared" si="47"/>
        <v>9.7531069706036866E-2</v>
      </c>
      <c r="I246" s="173">
        <f t="shared" si="48"/>
        <v>0.10548861512342578</v>
      </c>
    </row>
    <row r="247" spans="2:9">
      <c r="B247" t="str">
        <f t="shared" si="43"/>
        <v>IDACORP, Inc.</v>
      </c>
      <c r="C247" t="str">
        <f t="shared" si="43"/>
        <v>IDA</v>
      </c>
      <c r="D247" s="103">
        <f t="shared" si="42"/>
        <v>2.5000000000000001E-2</v>
      </c>
      <c r="E247" s="122">
        <f t="shared" si="44"/>
        <v>0.70999999999999985</v>
      </c>
      <c r="F247" s="103">
        <f t="shared" si="45"/>
        <v>0.1293612513755926</v>
      </c>
      <c r="G247" s="103">
        <f t="shared" si="46"/>
        <v>0.1043612513755926</v>
      </c>
      <c r="H247" s="103">
        <f t="shared" si="47"/>
        <v>9.9096488476670741E-2</v>
      </c>
      <c r="I247" s="173">
        <f t="shared" si="48"/>
        <v>0.10666267920140118</v>
      </c>
    </row>
    <row r="248" spans="2:9">
      <c r="B248" t="str">
        <f t="shared" si="43"/>
        <v>MGE Energy, Inc.</v>
      </c>
      <c r="C248" t="str">
        <f t="shared" si="43"/>
        <v>MGEE</v>
      </c>
      <c r="D248" s="103">
        <f t="shared" si="42"/>
        <v>2.5000000000000001E-2</v>
      </c>
      <c r="E248" s="122">
        <f t="shared" si="44"/>
        <v>0.65999999999999992</v>
      </c>
      <c r="F248" s="103">
        <f t="shared" si="45"/>
        <v>0.1293612513755926</v>
      </c>
      <c r="G248" s="103">
        <f t="shared" si="46"/>
        <v>0.1043612513755926</v>
      </c>
      <c r="H248" s="103">
        <f t="shared" si="47"/>
        <v>9.3878425907891111E-2</v>
      </c>
      <c r="I248" s="173">
        <f t="shared" si="48"/>
        <v>0.10274913227481647</v>
      </c>
    </row>
    <row r="249" spans="2:9">
      <c r="B249" t="str">
        <f t="shared" si="43"/>
        <v>NextEra Energy, Inc.</v>
      </c>
      <c r="C249" t="str">
        <f t="shared" si="43"/>
        <v>NEE</v>
      </c>
      <c r="D249" s="103">
        <f t="shared" si="42"/>
        <v>2.5000000000000001E-2</v>
      </c>
      <c r="E249" s="122">
        <f t="shared" si="44"/>
        <v>0.69000000000000006</v>
      </c>
      <c r="F249" s="103">
        <f t="shared" si="45"/>
        <v>0.1293612513755926</v>
      </c>
      <c r="G249" s="103">
        <f t="shared" si="46"/>
        <v>0.1043612513755926</v>
      </c>
      <c r="H249" s="103">
        <f t="shared" si="47"/>
        <v>9.7009263449158889E-2</v>
      </c>
      <c r="I249" s="173">
        <f t="shared" si="48"/>
        <v>0.10509726043076734</v>
      </c>
    </row>
    <row r="250" spans="2:9">
      <c r="B250" t="str">
        <f t="shared" si="43"/>
        <v>NorthWestern Corporation</v>
      </c>
      <c r="C250" t="str">
        <f t="shared" si="43"/>
        <v>NWE</v>
      </c>
      <c r="D250" s="103">
        <f t="shared" si="42"/>
        <v>2.5000000000000001E-2</v>
      </c>
      <c r="E250" s="122">
        <f t="shared" si="44"/>
        <v>0.7</v>
      </c>
      <c r="F250" s="103">
        <f t="shared" si="45"/>
        <v>0.1293612513755926</v>
      </c>
      <c r="G250" s="103">
        <f t="shared" si="46"/>
        <v>0.1043612513755926</v>
      </c>
      <c r="H250" s="103">
        <f t="shared" si="47"/>
        <v>9.8052875962914815E-2</v>
      </c>
      <c r="I250" s="173">
        <f t="shared" si="48"/>
        <v>0.10587996981608425</v>
      </c>
    </row>
    <row r="251" spans="2:9">
      <c r="B251" t="str">
        <f t="shared" si="43"/>
        <v>Otter Tail Corporation</v>
      </c>
      <c r="C251" t="str">
        <f t="shared" si="43"/>
        <v>OTTR</v>
      </c>
      <c r="D251" s="103">
        <f t="shared" si="42"/>
        <v>2.5000000000000001E-2</v>
      </c>
      <c r="E251" s="122">
        <f t="shared" si="44"/>
        <v>0.85500000000000009</v>
      </c>
      <c r="F251" s="103">
        <f t="shared" si="45"/>
        <v>0.1293612513755926</v>
      </c>
      <c r="G251" s="103">
        <f t="shared" si="46"/>
        <v>0.1043612513755926</v>
      </c>
      <c r="H251" s="103">
        <f t="shared" si="47"/>
        <v>0.11422886992613168</v>
      </c>
      <c r="I251" s="173">
        <f t="shared" si="48"/>
        <v>0.11801196528849692</v>
      </c>
    </row>
    <row r="252" spans="2:9">
      <c r="B252" t="str">
        <f t="shared" si="43"/>
        <v>Portland General Electric Company</v>
      </c>
      <c r="C252" t="str">
        <f t="shared" si="43"/>
        <v>POR</v>
      </c>
      <c r="D252" s="103">
        <f t="shared" si="42"/>
        <v>2.5000000000000001E-2</v>
      </c>
      <c r="E252" s="122">
        <f t="shared" si="44"/>
        <v>0.72999999999999987</v>
      </c>
      <c r="F252" s="103">
        <f t="shared" si="45"/>
        <v>0.1293612513755926</v>
      </c>
      <c r="G252" s="103">
        <f t="shared" si="46"/>
        <v>0.1043612513755926</v>
      </c>
      <c r="H252" s="103">
        <f t="shared" si="47"/>
        <v>0.10118371350418259</v>
      </c>
      <c r="I252" s="173">
        <f t="shared" si="48"/>
        <v>0.10822809797203509</v>
      </c>
    </row>
    <row r="253" spans="2:9">
      <c r="B253" t="str">
        <f t="shared" si="43"/>
        <v>Southern Company</v>
      </c>
      <c r="C253" t="str">
        <f t="shared" si="43"/>
        <v>SO</v>
      </c>
      <c r="D253" s="103">
        <f t="shared" si="42"/>
        <v>2.5000000000000001E-2</v>
      </c>
      <c r="E253" s="122">
        <f t="shared" si="44"/>
        <v>0.58000000000000007</v>
      </c>
      <c r="F253" s="103">
        <f t="shared" si="45"/>
        <v>0.1293612513755926</v>
      </c>
      <c r="G253" s="103">
        <f t="shared" si="46"/>
        <v>0.1043612513755926</v>
      </c>
      <c r="H253" s="103">
        <f t="shared" si="47"/>
        <v>8.5529525797843717E-2</v>
      </c>
      <c r="I253" s="173">
        <f t="shared" si="48"/>
        <v>9.648745719228094E-2</v>
      </c>
    </row>
    <row r="254" spans="2:9">
      <c r="B254" t="str">
        <f t="shared" si="43"/>
        <v>Xcel Energy Inc.</v>
      </c>
      <c r="C254" t="str">
        <f t="shared" si="43"/>
        <v>XEL</v>
      </c>
      <c r="D254" s="103">
        <f t="shared" si="42"/>
        <v>2.5000000000000001E-2</v>
      </c>
      <c r="E254" s="123">
        <f t="shared" si="44"/>
        <v>0.63500000000000001</v>
      </c>
      <c r="F254" s="103">
        <f t="shared" si="45"/>
        <v>0.1293612513755926</v>
      </c>
      <c r="G254" s="103">
        <f t="shared" si="46"/>
        <v>0.1043612513755926</v>
      </c>
      <c r="H254" s="103">
        <f t="shared" si="47"/>
        <v>9.126939462350131E-2</v>
      </c>
      <c r="I254" s="174">
        <f t="shared" si="48"/>
        <v>0.10079235881152412</v>
      </c>
    </row>
    <row r="255" spans="2:9" ht="13.5" thickBot="1">
      <c r="B255" s="106" t="s">
        <v>718</v>
      </c>
      <c r="C255" s="106"/>
      <c r="D255" s="106"/>
      <c r="E255" s="106"/>
      <c r="F255" s="106"/>
      <c r="G255" s="106"/>
      <c r="H255" s="107">
        <f>AVERAGE(H240:H254)</f>
        <v>9.7739792208788048E-2</v>
      </c>
      <c r="I255" s="107">
        <f>AVERAGE(I240:I254)</f>
        <v>0.10564515700048918</v>
      </c>
    </row>
    <row r="257" spans="2:9">
      <c r="B257" s="108" t="s">
        <v>22</v>
      </c>
    </row>
    <row r="258" spans="2:9">
      <c r="B258" s="97" t="str">
        <f>B159</f>
        <v>[1] Source: Blue Chip Financial Forecasts, Vol. 40, No. 10, October 1, 2021, at 2</v>
      </c>
    </row>
    <row r="259" spans="2:9">
      <c r="B259" s="97" t="str">
        <f>B226</f>
        <v>[2] Source: Schedule AEB-5</v>
      </c>
    </row>
    <row r="260" spans="2:9">
      <c r="B260" s="109" t="str">
        <f>B128</f>
        <v>[3] Source: Schedule AEB-6</v>
      </c>
    </row>
    <row r="261" spans="2:9">
      <c r="B261" s="97" t="s">
        <v>1090</v>
      </c>
    </row>
    <row r="262" spans="2:9">
      <c r="B262" s="97" t="s">
        <v>1091</v>
      </c>
    </row>
    <row r="263" spans="2:9">
      <c r="B263" t="s">
        <v>1092</v>
      </c>
    </row>
    <row r="266" spans="2:9" ht="13.15" customHeight="1">
      <c r="B266" s="494" t="s">
        <v>1272</v>
      </c>
      <c r="C266" s="494"/>
      <c r="D266" s="494"/>
      <c r="E266" s="494"/>
      <c r="F266" s="494"/>
      <c r="G266" s="494"/>
      <c r="H266" s="494"/>
      <c r="I266" s="494"/>
    </row>
    <row r="267" spans="2:9">
      <c r="B267" s="97"/>
      <c r="C267" s="97"/>
      <c r="D267" s="97"/>
      <c r="E267" s="97"/>
      <c r="F267" s="97"/>
      <c r="G267" s="97"/>
      <c r="H267" s="97"/>
    </row>
    <row r="268" spans="2:9">
      <c r="B268" s="493" t="s">
        <v>1082</v>
      </c>
      <c r="C268" s="493"/>
      <c r="D268" s="493"/>
      <c r="E268" s="493"/>
      <c r="F268" s="493"/>
      <c r="G268" s="493"/>
      <c r="H268" s="493"/>
      <c r="I268" s="493"/>
    </row>
    <row r="269" spans="2:9">
      <c r="B269" s="494" t="s">
        <v>1327</v>
      </c>
      <c r="C269" s="494"/>
      <c r="D269" s="494"/>
      <c r="E269" s="494"/>
      <c r="F269" s="494"/>
      <c r="G269" s="494"/>
      <c r="H269" s="494"/>
      <c r="I269" s="494"/>
    </row>
    <row r="270" spans="2:9">
      <c r="B270" s="97"/>
      <c r="C270" s="97"/>
      <c r="D270" s="97"/>
      <c r="E270" s="97"/>
      <c r="F270" s="97"/>
      <c r="G270" s="97"/>
      <c r="H270" s="97"/>
    </row>
    <row r="271" spans="2:9" ht="13.5" thickBot="1">
      <c r="B271" s="97"/>
      <c r="C271" s="97"/>
      <c r="D271" s="98" t="s">
        <v>0</v>
      </c>
      <c r="E271" s="98" t="s">
        <v>1</v>
      </c>
      <c r="F271" s="98" t="s">
        <v>2</v>
      </c>
      <c r="G271" s="98" t="s">
        <v>3</v>
      </c>
      <c r="H271" s="98" t="s">
        <v>4</v>
      </c>
      <c r="I271" s="98" t="s">
        <v>5</v>
      </c>
    </row>
    <row r="272" spans="2:9" ht="51">
      <c r="B272" s="99" t="s">
        <v>11</v>
      </c>
      <c r="C272" s="99" t="s">
        <v>12</v>
      </c>
      <c r="D272" s="100" t="str">
        <f t="shared" ref="D272:D283" si="49">D173</f>
        <v>Projected 30-year U.S. Treasury bond yield 
(2023 - 2027)</v>
      </c>
      <c r="E272" s="101" t="s">
        <v>1084</v>
      </c>
      <c r="F272" s="101" t="s">
        <v>1085</v>
      </c>
      <c r="G272" s="101" t="s">
        <v>1086</v>
      </c>
      <c r="H272" s="102" t="s">
        <v>1087</v>
      </c>
      <c r="I272" s="102" t="s">
        <v>1088</v>
      </c>
    </row>
    <row r="273" spans="2:9">
      <c r="B273" t="str">
        <f t="shared" ref="B273:C284" si="50">B108</f>
        <v>ALLETE, Inc.</v>
      </c>
      <c r="C273" t="str">
        <f t="shared" si="50"/>
        <v>ALE</v>
      </c>
      <c r="D273" s="103">
        <f t="shared" si="49"/>
        <v>3.5000000000000003E-2</v>
      </c>
      <c r="E273" s="105">
        <f t="shared" ref="E273:E287" si="51">E240</f>
        <v>0.745</v>
      </c>
      <c r="F273" s="103">
        <f t="shared" ref="F273:F287" si="52">F108</f>
        <v>0.1293612513755926</v>
      </c>
      <c r="G273" s="103">
        <f>F273-D273</f>
        <v>9.4361251375592592E-2</v>
      </c>
      <c r="H273" s="103">
        <f>IFERROR(G273*E273+D273,"")</f>
        <v>0.10529913227481648</v>
      </c>
      <c r="I273" s="172">
        <f>IFERROR((0.25*G273)+(0.75*E273*G273)+D273,"")</f>
        <v>0.1113146620500105</v>
      </c>
    </row>
    <row r="274" spans="2:9">
      <c r="B274" t="str">
        <f t="shared" si="50"/>
        <v>Alliant Energy Corporation</v>
      </c>
      <c r="C274" t="str">
        <f t="shared" si="50"/>
        <v>LNT</v>
      </c>
      <c r="D274" s="103">
        <f t="shared" si="49"/>
        <v>3.5000000000000003E-2</v>
      </c>
      <c r="E274" s="105">
        <f t="shared" si="51"/>
        <v>0.72499999999999987</v>
      </c>
      <c r="F274" s="103">
        <f t="shared" si="52"/>
        <v>0.1293612513755926</v>
      </c>
      <c r="G274" s="103">
        <f t="shared" ref="G274:G287" si="53">F274-D274</f>
        <v>9.4361251375592592E-2</v>
      </c>
      <c r="H274" s="103">
        <f t="shared" ref="H274:H287" si="54">IFERROR(G274*E274+D274,"")</f>
        <v>0.10341190724730462</v>
      </c>
      <c r="I274" s="173">
        <f t="shared" ref="I274:I287" si="55">IFERROR((0.25*G274)+(0.75*E274*G274)+D274,"")</f>
        <v>0.10989924327937661</v>
      </c>
    </row>
    <row r="275" spans="2:9">
      <c r="B275" t="str">
        <f t="shared" si="50"/>
        <v>Ameren Corporation</v>
      </c>
      <c r="C275" t="str">
        <f t="shared" si="50"/>
        <v>AEE</v>
      </c>
      <c r="D275" s="103">
        <f t="shared" si="49"/>
        <v>3.5000000000000003E-2</v>
      </c>
      <c r="E275" s="105">
        <f t="shared" si="51"/>
        <v>0.72</v>
      </c>
      <c r="F275" s="103">
        <f t="shared" si="52"/>
        <v>0.1293612513755926</v>
      </c>
      <c r="G275" s="103">
        <f t="shared" si="53"/>
        <v>9.4361251375592592E-2</v>
      </c>
      <c r="H275" s="103">
        <f t="shared" si="54"/>
        <v>0.10294010099042666</v>
      </c>
      <c r="I275" s="173">
        <f t="shared" si="55"/>
        <v>0.10954538858671815</v>
      </c>
    </row>
    <row r="276" spans="2:9">
      <c r="B276" t="str">
        <f t="shared" si="50"/>
        <v>American Electric Power Company, Inc.</v>
      </c>
      <c r="C276" t="str">
        <f t="shared" si="50"/>
        <v>AEP</v>
      </c>
      <c r="D276" s="103">
        <f t="shared" si="49"/>
        <v>3.5000000000000003E-2</v>
      </c>
      <c r="E276" s="105">
        <f t="shared" si="51"/>
        <v>0.66</v>
      </c>
      <c r="F276" s="103">
        <f t="shared" si="52"/>
        <v>0.1293612513755926</v>
      </c>
      <c r="G276" s="103">
        <f t="shared" si="53"/>
        <v>9.4361251375592592E-2</v>
      </c>
      <c r="H276" s="103">
        <f t="shared" si="54"/>
        <v>9.7278425907891125E-2</v>
      </c>
      <c r="I276" s="173">
        <f t="shared" si="55"/>
        <v>0.10529913227481649</v>
      </c>
    </row>
    <row r="277" spans="2:9">
      <c r="B277" t="str">
        <f t="shared" si="50"/>
        <v>Avista Corporation</v>
      </c>
      <c r="C277" t="str">
        <f t="shared" si="50"/>
        <v>AVA</v>
      </c>
      <c r="D277" s="103">
        <f t="shared" si="49"/>
        <v>3.5000000000000003E-2</v>
      </c>
      <c r="E277" s="105">
        <f t="shared" si="51"/>
        <v>0.73</v>
      </c>
      <c r="F277" s="103">
        <f t="shared" si="52"/>
        <v>0.1293612513755926</v>
      </c>
      <c r="G277" s="103">
        <f t="shared" si="53"/>
        <v>9.4361251375592592E-2</v>
      </c>
      <c r="H277" s="103">
        <f t="shared" si="54"/>
        <v>0.10388371350418259</v>
      </c>
      <c r="I277" s="173">
        <f t="shared" si="55"/>
        <v>0.11025309797203509</v>
      </c>
    </row>
    <row r="278" spans="2:9">
      <c r="B278" t="str">
        <f t="shared" si="50"/>
        <v>Duke Energy Corporation</v>
      </c>
      <c r="C278" t="str">
        <f t="shared" si="50"/>
        <v>DUK</v>
      </c>
      <c r="D278" s="103">
        <f t="shared" si="49"/>
        <v>3.5000000000000003E-2</v>
      </c>
      <c r="E278" s="105">
        <f t="shared" si="51"/>
        <v>0.61999999999999988</v>
      </c>
      <c r="F278" s="103">
        <f t="shared" si="52"/>
        <v>0.1293612513755926</v>
      </c>
      <c r="G278" s="103">
        <f t="shared" si="53"/>
        <v>9.4361251375592592E-2</v>
      </c>
      <c r="H278" s="103">
        <f t="shared" si="54"/>
        <v>9.3503975852867405E-2</v>
      </c>
      <c r="I278" s="173">
        <f t="shared" si="55"/>
        <v>0.1024682947335487</v>
      </c>
    </row>
    <row r="279" spans="2:9">
      <c r="B279" t="str">
        <f t="shared" si="50"/>
        <v>Entergy Corporation</v>
      </c>
      <c r="C279" t="str">
        <f t="shared" si="50"/>
        <v>ETR</v>
      </c>
      <c r="D279" s="103">
        <f t="shared" si="49"/>
        <v>3.5000000000000003E-2</v>
      </c>
      <c r="E279" s="105">
        <f t="shared" si="51"/>
        <v>0.69500000000000006</v>
      </c>
      <c r="F279" s="103">
        <f t="shared" si="52"/>
        <v>0.1293612513755926</v>
      </c>
      <c r="G279" s="103">
        <f t="shared" si="53"/>
        <v>9.4361251375592592E-2</v>
      </c>
      <c r="H279" s="103">
        <f t="shared" si="54"/>
        <v>0.10058106970603686</v>
      </c>
      <c r="I279" s="173">
        <f t="shared" si="55"/>
        <v>0.10777611512342579</v>
      </c>
    </row>
    <row r="280" spans="2:9">
      <c r="B280" t="str">
        <f t="shared" si="50"/>
        <v>IDACORP, Inc.</v>
      </c>
      <c r="C280" t="str">
        <f t="shared" si="50"/>
        <v>IDA</v>
      </c>
      <c r="D280" s="103">
        <f t="shared" si="49"/>
        <v>3.5000000000000003E-2</v>
      </c>
      <c r="E280" s="105">
        <f t="shared" si="51"/>
        <v>0.70999999999999985</v>
      </c>
      <c r="F280" s="103">
        <f t="shared" si="52"/>
        <v>0.1293612513755926</v>
      </c>
      <c r="G280" s="103">
        <f t="shared" si="53"/>
        <v>9.4361251375592592E-2</v>
      </c>
      <c r="H280" s="103">
        <f t="shared" si="54"/>
        <v>0.10199648847667073</v>
      </c>
      <c r="I280" s="173">
        <f t="shared" si="55"/>
        <v>0.10883767920140119</v>
      </c>
    </row>
    <row r="281" spans="2:9">
      <c r="B281" t="str">
        <f t="shared" si="50"/>
        <v>MGE Energy, Inc.</v>
      </c>
      <c r="C281" t="str">
        <f t="shared" si="50"/>
        <v>MGEE</v>
      </c>
      <c r="D281" s="103">
        <f t="shared" si="49"/>
        <v>3.5000000000000003E-2</v>
      </c>
      <c r="E281" s="105">
        <f t="shared" si="51"/>
        <v>0.65999999999999992</v>
      </c>
      <c r="F281" s="103">
        <f t="shared" si="52"/>
        <v>0.1293612513755926</v>
      </c>
      <c r="G281" s="103">
        <f t="shared" si="53"/>
        <v>9.4361251375592592E-2</v>
      </c>
      <c r="H281" s="103">
        <f t="shared" si="54"/>
        <v>9.7278425907891097E-2</v>
      </c>
      <c r="I281" s="173">
        <f t="shared" si="55"/>
        <v>0.10529913227481648</v>
      </c>
    </row>
    <row r="282" spans="2:9">
      <c r="B282" t="str">
        <f t="shared" si="50"/>
        <v>NextEra Energy, Inc.</v>
      </c>
      <c r="C282" t="str">
        <f t="shared" si="50"/>
        <v>NEE</v>
      </c>
      <c r="D282" s="103">
        <f t="shared" si="49"/>
        <v>3.5000000000000003E-2</v>
      </c>
      <c r="E282" s="105">
        <f t="shared" si="51"/>
        <v>0.69000000000000006</v>
      </c>
      <c r="F282" s="103">
        <f t="shared" si="52"/>
        <v>0.1293612513755926</v>
      </c>
      <c r="G282" s="103">
        <f t="shared" si="53"/>
        <v>9.4361251375592592E-2</v>
      </c>
      <c r="H282" s="103">
        <f t="shared" si="54"/>
        <v>0.10010926344915889</v>
      </c>
      <c r="I282" s="173">
        <f t="shared" si="55"/>
        <v>0.10742226043076733</v>
      </c>
    </row>
    <row r="283" spans="2:9">
      <c r="B283" t="str">
        <f t="shared" si="50"/>
        <v>NorthWestern Corporation</v>
      </c>
      <c r="C283" t="str">
        <f t="shared" si="50"/>
        <v>NWE</v>
      </c>
      <c r="D283" s="103">
        <f t="shared" si="49"/>
        <v>3.5000000000000003E-2</v>
      </c>
      <c r="E283" s="105">
        <f t="shared" si="51"/>
        <v>0.7</v>
      </c>
      <c r="F283" s="103">
        <f t="shared" si="52"/>
        <v>0.1293612513755926</v>
      </c>
      <c r="G283" s="103">
        <f t="shared" si="53"/>
        <v>9.4361251375592592E-2</v>
      </c>
      <c r="H283" s="103">
        <f t="shared" si="54"/>
        <v>0.10105287596291482</v>
      </c>
      <c r="I283" s="173">
        <f t="shared" si="55"/>
        <v>0.10812996981608425</v>
      </c>
    </row>
    <row r="284" spans="2:9">
      <c r="B284" t="str">
        <f t="shared" si="50"/>
        <v>Otter Tail Corporation</v>
      </c>
      <c r="C284" t="str">
        <f t="shared" si="50"/>
        <v>OTTR</v>
      </c>
      <c r="D284" s="103">
        <f>D283</f>
        <v>3.5000000000000003E-2</v>
      </c>
      <c r="E284" s="105">
        <f t="shared" si="51"/>
        <v>0.85500000000000009</v>
      </c>
      <c r="F284" s="103">
        <f t="shared" si="52"/>
        <v>0.1293612513755926</v>
      </c>
      <c r="G284" s="103">
        <f t="shared" si="53"/>
        <v>9.4361251375592592E-2</v>
      </c>
      <c r="H284" s="103">
        <f t="shared" si="54"/>
        <v>0.11567886992613167</v>
      </c>
      <c r="I284" s="173">
        <f t="shared" si="55"/>
        <v>0.11909946528849691</v>
      </c>
    </row>
    <row r="285" spans="2:9">
      <c r="B285" t="str">
        <f t="shared" ref="B285:C285" si="56">B120</f>
        <v>Portland General Electric Company</v>
      </c>
      <c r="C285" t="str">
        <f t="shared" si="56"/>
        <v>POR</v>
      </c>
      <c r="D285" s="103">
        <f>D284</f>
        <v>3.5000000000000003E-2</v>
      </c>
      <c r="E285" s="105">
        <f t="shared" si="51"/>
        <v>0.72999999999999987</v>
      </c>
      <c r="F285" s="103">
        <f t="shared" si="52"/>
        <v>0.1293612513755926</v>
      </c>
      <c r="G285" s="103">
        <f t="shared" si="53"/>
        <v>9.4361251375592592E-2</v>
      </c>
      <c r="H285" s="103">
        <f t="shared" si="54"/>
        <v>0.10388371350418259</v>
      </c>
      <c r="I285" s="173">
        <f t="shared" si="55"/>
        <v>0.11025309797203509</v>
      </c>
    </row>
    <row r="286" spans="2:9">
      <c r="B286" t="str">
        <f t="shared" ref="B286:C286" si="57">B121</f>
        <v>Southern Company</v>
      </c>
      <c r="C286" t="str">
        <f t="shared" si="57"/>
        <v>SO</v>
      </c>
      <c r="D286" s="103">
        <f t="shared" ref="D286:D287" si="58">D285</f>
        <v>3.5000000000000003E-2</v>
      </c>
      <c r="E286" s="105">
        <f t="shared" si="51"/>
        <v>0.58000000000000007</v>
      </c>
      <c r="F286" s="103">
        <f t="shared" si="52"/>
        <v>0.1293612513755926</v>
      </c>
      <c r="G286" s="103">
        <f t="shared" si="53"/>
        <v>9.4361251375592592E-2</v>
      </c>
      <c r="H286" s="103">
        <f t="shared" si="54"/>
        <v>8.9729525797843712E-2</v>
      </c>
      <c r="I286" s="173">
        <f t="shared" si="55"/>
        <v>9.9637457192280926E-2</v>
      </c>
    </row>
    <row r="287" spans="2:9">
      <c r="B287" t="str">
        <f t="shared" ref="B287:C287" si="59">B122</f>
        <v>Xcel Energy Inc.</v>
      </c>
      <c r="C287" t="str">
        <f t="shared" si="59"/>
        <v>XEL</v>
      </c>
      <c r="D287" s="103">
        <f t="shared" si="58"/>
        <v>3.5000000000000003E-2</v>
      </c>
      <c r="E287" s="105">
        <f t="shared" si="51"/>
        <v>0.63500000000000001</v>
      </c>
      <c r="F287" s="103">
        <f t="shared" si="52"/>
        <v>0.1293612513755926</v>
      </c>
      <c r="G287" s="103">
        <f t="shared" si="53"/>
        <v>9.4361251375592592E-2</v>
      </c>
      <c r="H287" s="103">
        <f t="shared" si="54"/>
        <v>9.4919394623501296E-2</v>
      </c>
      <c r="I287" s="174">
        <f t="shared" si="55"/>
        <v>0.10352985881152413</v>
      </c>
    </row>
    <row r="288" spans="2:9" ht="13.5" thickBot="1">
      <c r="B288" s="106" t="s">
        <v>718</v>
      </c>
      <c r="C288" s="106"/>
      <c r="D288" s="106"/>
      <c r="E288" s="106"/>
      <c r="F288" s="106"/>
      <c r="G288" s="106"/>
      <c r="H288" s="107">
        <f>AVERAGE(H273:H287)</f>
        <v>0.10076979220878804</v>
      </c>
      <c r="I288" s="107">
        <f>AVERAGE(I273:I287)</f>
        <v>0.10791765700048916</v>
      </c>
    </row>
    <row r="290" spans="2:2">
      <c r="B290" s="108" t="s">
        <v>22</v>
      </c>
    </row>
    <row r="291" spans="2:2">
      <c r="B291" s="97" t="str">
        <f>B192</f>
        <v>[1] Source: Blue Chip Financial Forecasts, Vol. 40, No. 6, June 1, 2021, at 14</v>
      </c>
    </row>
    <row r="292" spans="2:2">
      <c r="B292" s="97" t="str">
        <f>B226</f>
        <v>[2] Source: Schedule AEB-5</v>
      </c>
    </row>
    <row r="293" spans="2:2">
      <c r="B293" s="109" t="str">
        <f>B128</f>
        <v>[3] Source: Schedule AEB-6</v>
      </c>
    </row>
    <row r="294" spans="2:2">
      <c r="B294" s="97" t="s">
        <v>1090</v>
      </c>
    </row>
    <row r="295" spans="2:2">
      <c r="B295" s="97" t="s">
        <v>1091</v>
      </c>
    </row>
    <row r="296" spans="2:2">
      <c r="B296" t="s">
        <v>1092</v>
      </c>
    </row>
  </sheetData>
  <mergeCells count="27">
    <mergeCell ref="B2:I2"/>
    <mergeCell ref="B38:I38"/>
    <mergeCell ref="B5:I5"/>
    <mergeCell ref="B4:I4"/>
    <mergeCell ref="B37:I37"/>
    <mergeCell ref="B35:I35"/>
    <mergeCell ref="B137:I137"/>
    <mergeCell ref="B170:I170"/>
    <mergeCell ref="B203:I203"/>
    <mergeCell ref="B202:I202"/>
    <mergeCell ref="B269:I269"/>
    <mergeCell ref="B268:I268"/>
    <mergeCell ref="B169:I169"/>
    <mergeCell ref="B167:I167"/>
    <mergeCell ref="B200:I200"/>
    <mergeCell ref="B233:I233"/>
    <mergeCell ref="B266:I266"/>
    <mergeCell ref="B235:I235"/>
    <mergeCell ref="B236:I236"/>
    <mergeCell ref="B136:I136"/>
    <mergeCell ref="B134:I134"/>
    <mergeCell ref="B103:I103"/>
    <mergeCell ref="B101:I101"/>
    <mergeCell ref="B68:I68"/>
    <mergeCell ref="B70:I70"/>
    <mergeCell ref="B71:I71"/>
    <mergeCell ref="B104:I104"/>
  </mergeCells>
  <pageMargins left="0.7" right="0.7" top="0.75" bottom="0.75" header="0.3" footer="0.3"/>
  <pageSetup scale="72" orientation="portrait" useFirstPageNumber="1" r:id="rId1"/>
  <headerFooter>
    <oddHeader>&amp;LDRAFT- PRIVILEGED AND CONFIDENTIAL
PREPARED AT THE REQUEST OF COUNSEL
&amp;RSchedule AEB-4
Page &amp;P of 5</oddHeader>
  </headerFooter>
  <rowBreaks count="4" manualBreakCount="4">
    <brk id="66" max="16383" man="1"/>
    <brk id="132" max="16383" man="1"/>
    <brk id="198" max="16383" man="1"/>
    <brk id="264" max="16383" man="1"/>
  </rowBreaks>
  <ignoredErrors>
    <ignoredError sqref="D43:D48 D76:D8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M35"/>
  <sheetViews>
    <sheetView zoomScaleNormal="100" zoomScaleSheetLayoutView="80" workbookViewId="0">
      <selection activeCell="H32" sqref="H32"/>
    </sheetView>
  </sheetViews>
  <sheetFormatPr defaultRowHeight="12.75"/>
  <cols>
    <col min="1" max="1" width="31.28515625" customWidth="1"/>
    <col min="3" max="3" width="11.28515625" customWidth="1"/>
    <col min="4" max="4" width="12.42578125" customWidth="1"/>
    <col min="5" max="5" width="11.42578125" customWidth="1"/>
    <col min="6" max="11" width="11.5703125" customWidth="1"/>
    <col min="12" max="12" width="12.140625" customWidth="1"/>
  </cols>
  <sheetData>
    <row r="2" spans="1:13">
      <c r="A2" s="491" t="s">
        <v>1269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</row>
    <row r="4" spans="1:13" ht="13.5" thickBot="1">
      <c r="A4" s="116"/>
      <c r="B4" s="116"/>
      <c r="C4" s="117" t="s">
        <v>0</v>
      </c>
      <c r="D4" s="117" t="s">
        <v>1</v>
      </c>
      <c r="E4" s="117" t="s">
        <v>2</v>
      </c>
      <c r="F4" s="117" t="s">
        <v>3</v>
      </c>
      <c r="G4" s="117" t="s">
        <v>4</v>
      </c>
      <c r="H4" s="118" t="s">
        <v>5</v>
      </c>
      <c r="I4" s="118" t="s">
        <v>6</v>
      </c>
      <c r="J4" s="118" t="s">
        <v>7</v>
      </c>
      <c r="K4" s="118" t="s">
        <v>8</v>
      </c>
      <c r="L4" s="118" t="s">
        <v>9</v>
      </c>
      <c r="M4" s="118" t="s">
        <v>10</v>
      </c>
    </row>
    <row r="5" spans="1:13" ht="13.5" thickBot="1"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45"/>
    </row>
    <row r="6" spans="1:13">
      <c r="A6" s="56" t="s">
        <v>11</v>
      </c>
      <c r="B6" s="57" t="s">
        <v>12</v>
      </c>
      <c r="C6" s="112">
        <v>40908</v>
      </c>
      <c r="D6" s="112">
        <v>41274</v>
      </c>
      <c r="E6" s="112">
        <v>41639</v>
      </c>
      <c r="F6" s="112">
        <v>42004</v>
      </c>
      <c r="G6" s="112">
        <v>42369</v>
      </c>
      <c r="H6" s="112">
        <v>42735</v>
      </c>
      <c r="I6" s="113">
        <v>43100</v>
      </c>
      <c r="J6" s="112">
        <v>43465</v>
      </c>
      <c r="K6" s="113">
        <v>43830</v>
      </c>
      <c r="L6" s="112">
        <v>44196</v>
      </c>
      <c r="M6" s="112" t="s">
        <v>1054</v>
      </c>
    </row>
    <row r="7" spans="1:13">
      <c r="A7" s="33" t="s">
        <v>1022</v>
      </c>
      <c r="B7" s="46" t="s">
        <v>1023</v>
      </c>
      <c r="C7" s="105">
        <v>0.7</v>
      </c>
      <c r="D7" s="105">
        <v>0.7</v>
      </c>
      <c r="E7" s="105">
        <v>0.75</v>
      </c>
      <c r="F7" s="105">
        <v>0.8</v>
      </c>
      <c r="G7" s="105">
        <v>0.8</v>
      </c>
      <c r="H7" s="105">
        <v>0.75</v>
      </c>
      <c r="I7" s="105">
        <v>0.8</v>
      </c>
      <c r="J7" s="105">
        <v>0.65</v>
      </c>
      <c r="K7" s="105">
        <v>0.65</v>
      </c>
      <c r="L7" s="105">
        <v>0.85</v>
      </c>
      <c r="M7" s="124">
        <f>AVERAGE(C7:L7)</f>
        <v>0.745</v>
      </c>
    </row>
    <row r="8" spans="1:13">
      <c r="A8" s="8" t="s">
        <v>1024</v>
      </c>
      <c r="B8" s="47" t="s">
        <v>792</v>
      </c>
      <c r="C8" s="105">
        <v>0.75</v>
      </c>
      <c r="D8" s="105">
        <v>0.7</v>
      </c>
      <c r="E8" s="105">
        <v>0.75</v>
      </c>
      <c r="F8" s="105">
        <v>0.8</v>
      </c>
      <c r="G8" s="105">
        <v>0.8</v>
      </c>
      <c r="H8" s="105">
        <v>0.7</v>
      </c>
      <c r="I8" s="105">
        <v>0.7</v>
      </c>
      <c r="J8" s="105">
        <v>0.6</v>
      </c>
      <c r="K8" s="105">
        <v>0.6</v>
      </c>
      <c r="L8" s="105">
        <v>0.85</v>
      </c>
      <c r="M8" s="124">
        <f t="shared" ref="M8:M21" si="0">AVERAGE(C8:L8)</f>
        <v>0.72499999999999987</v>
      </c>
    </row>
    <row r="9" spans="1:13">
      <c r="A9" s="8" t="s">
        <v>1025</v>
      </c>
      <c r="B9" s="47" t="s">
        <v>350</v>
      </c>
      <c r="C9" s="105">
        <v>0.8</v>
      </c>
      <c r="D9" s="105">
        <v>0.8</v>
      </c>
      <c r="E9" s="105">
        <v>0.8</v>
      </c>
      <c r="F9" s="105">
        <v>0.75</v>
      </c>
      <c r="G9" s="105">
        <v>0.75</v>
      </c>
      <c r="H9" s="105">
        <v>0.65</v>
      </c>
      <c r="I9" s="105">
        <v>0.7</v>
      </c>
      <c r="J9" s="105">
        <v>0.55000000000000004</v>
      </c>
      <c r="K9" s="105">
        <v>0.55000000000000004</v>
      </c>
      <c r="L9" s="105">
        <v>0.85</v>
      </c>
      <c r="M9" s="124">
        <f t="shared" si="0"/>
        <v>0.72</v>
      </c>
    </row>
    <row r="10" spans="1:13">
      <c r="A10" s="8" t="s">
        <v>1026</v>
      </c>
      <c r="B10" s="47" t="s">
        <v>19</v>
      </c>
      <c r="C10" s="105">
        <v>0.7</v>
      </c>
      <c r="D10" s="105">
        <v>0.65</v>
      </c>
      <c r="E10" s="105">
        <v>0.7</v>
      </c>
      <c r="F10" s="105">
        <v>0.7</v>
      </c>
      <c r="G10" s="105">
        <v>0.7</v>
      </c>
      <c r="H10" s="105">
        <v>0.65</v>
      </c>
      <c r="I10" s="105">
        <v>0.65</v>
      </c>
      <c r="J10" s="105">
        <v>0.55000000000000004</v>
      </c>
      <c r="K10" s="105">
        <v>0.55000000000000004</v>
      </c>
      <c r="L10" s="105">
        <v>0.75</v>
      </c>
      <c r="M10" s="124">
        <f t="shared" si="0"/>
        <v>0.66</v>
      </c>
    </row>
    <row r="11" spans="1:13">
      <c r="A11" s="8" t="s">
        <v>1064</v>
      </c>
      <c r="B11" s="47" t="s">
        <v>1075</v>
      </c>
      <c r="C11" s="105">
        <v>0.7</v>
      </c>
      <c r="D11" s="105">
        <v>0.7</v>
      </c>
      <c r="E11" s="105">
        <v>0.7</v>
      </c>
      <c r="F11" s="105">
        <v>0.8</v>
      </c>
      <c r="G11" s="105">
        <v>0.8</v>
      </c>
      <c r="H11" s="105">
        <v>0.7</v>
      </c>
      <c r="I11" s="105">
        <v>0.75</v>
      </c>
      <c r="J11" s="105">
        <v>0.65</v>
      </c>
      <c r="K11" s="105">
        <v>0.6</v>
      </c>
      <c r="L11" s="105">
        <v>0.9</v>
      </c>
      <c r="M11" s="124">
        <f t="shared" si="0"/>
        <v>0.73</v>
      </c>
    </row>
    <row r="12" spans="1:13">
      <c r="A12" s="8" t="s">
        <v>1031</v>
      </c>
      <c r="B12" s="47" t="s">
        <v>438</v>
      </c>
      <c r="C12" s="105">
        <v>0.65</v>
      </c>
      <c r="D12" s="105">
        <v>0.6</v>
      </c>
      <c r="E12" s="105">
        <v>0.65</v>
      </c>
      <c r="F12" s="105">
        <v>0.6</v>
      </c>
      <c r="G12" s="105">
        <v>0.65</v>
      </c>
      <c r="H12" s="105">
        <v>0.6</v>
      </c>
      <c r="I12" s="105">
        <v>0.6</v>
      </c>
      <c r="J12" s="105">
        <v>0.5</v>
      </c>
      <c r="K12" s="105">
        <v>0.5</v>
      </c>
      <c r="L12" s="105">
        <v>0.85</v>
      </c>
      <c r="M12" s="124">
        <f t="shared" si="0"/>
        <v>0.61999999999999988</v>
      </c>
    </row>
    <row r="13" spans="1:13">
      <c r="A13" s="8" t="s">
        <v>1065</v>
      </c>
      <c r="B13" s="47" t="s">
        <v>448</v>
      </c>
      <c r="C13" s="105">
        <v>0.7</v>
      </c>
      <c r="D13" s="105">
        <v>0.7</v>
      </c>
      <c r="E13" s="105">
        <v>0.7</v>
      </c>
      <c r="F13" s="105">
        <v>0.7</v>
      </c>
      <c r="G13" s="105">
        <v>0.7</v>
      </c>
      <c r="H13" s="105">
        <v>0.65</v>
      </c>
      <c r="I13" s="105">
        <v>0.65</v>
      </c>
      <c r="J13" s="105">
        <v>0.6</v>
      </c>
      <c r="K13" s="105">
        <v>0.6</v>
      </c>
      <c r="L13" s="105">
        <v>0.95</v>
      </c>
      <c r="M13" s="124">
        <f t="shared" si="0"/>
        <v>0.69500000000000006</v>
      </c>
    </row>
    <row r="14" spans="1:13">
      <c r="A14" s="8" t="s">
        <v>1066</v>
      </c>
      <c r="B14" s="47" t="s">
        <v>1076</v>
      </c>
      <c r="C14" s="105">
        <v>0.7</v>
      </c>
      <c r="D14" s="105">
        <v>0.7</v>
      </c>
      <c r="E14" s="105">
        <v>0.7</v>
      </c>
      <c r="F14" s="105">
        <v>0.8</v>
      </c>
      <c r="G14" s="105">
        <v>0.8</v>
      </c>
      <c r="H14" s="105">
        <v>0.75</v>
      </c>
      <c r="I14" s="105">
        <v>0.7</v>
      </c>
      <c r="J14" s="105">
        <v>0.6</v>
      </c>
      <c r="K14" s="105">
        <v>0.55000000000000004</v>
      </c>
      <c r="L14" s="105">
        <v>0.8</v>
      </c>
      <c r="M14" s="124">
        <f t="shared" si="0"/>
        <v>0.70999999999999985</v>
      </c>
    </row>
    <row r="15" spans="1:13">
      <c r="A15" s="8" t="s">
        <v>1067</v>
      </c>
      <c r="B15" s="47" t="s">
        <v>1077</v>
      </c>
      <c r="C15" s="155">
        <v>0.6</v>
      </c>
      <c r="D15" s="105">
        <v>0.6</v>
      </c>
      <c r="E15" s="105">
        <v>0.65</v>
      </c>
      <c r="F15" s="105">
        <v>0.7</v>
      </c>
      <c r="G15" s="105">
        <v>0.75</v>
      </c>
      <c r="H15" s="105">
        <v>0.7</v>
      </c>
      <c r="I15" s="105">
        <v>0.75</v>
      </c>
      <c r="J15" s="105">
        <v>0.6</v>
      </c>
      <c r="K15" s="105">
        <v>0.55000000000000004</v>
      </c>
      <c r="L15" s="105">
        <v>0.7</v>
      </c>
      <c r="M15" s="124">
        <f t="shared" si="0"/>
        <v>0.65999999999999992</v>
      </c>
    </row>
    <row r="16" spans="1:13">
      <c r="A16" s="8" t="s">
        <v>1291</v>
      </c>
      <c r="B16" s="47" t="s">
        <v>546</v>
      </c>
      <c r="C16" s="155">
        <v>0.75</v>
      </c>
      <c r="D16" s="105">
        <v>0.7</v>
      </c>
      <c r="E16" s="105">
        <v>0.7</v>
      </c>
      <c r="F16" s="105">
        <v>0.7</v>
      </c>
      <c r="G16" s="105">
        <v>0.75</v>
      </c>
      <c r="H16" s="105">
        <v>0.65</v>
      </c>
      <c r="I16" s="105">
        <v>0.65</v>
      </c>
      <c r="J16" s="105">
        <v>0.55000000000000004</v>
      </c>
      <c r="K16" s="105">
        <v>0.55000000000000004</v>
      </c>
      <c r="L16" s="105">
        <v>0.9</v>
      </c>
      <c r="M16" s="124">
        <f t="shared" si="0"/>
        <v>0.69000000000000006</v>
      </c>
    </row>
    <row r="17" spans="1:13">
      <c r="A17" s="8" t="s">
        <v>1027</v>
      </c>
      <c r="B17" s="47" t="s">
        <v>1028</v>
      </c>
      <c r="C17" s="155">
        <v>0.7</v>
      </c>
      <c r="D17" s="105">
        <v>0.7</v>
      </c>
      <c r="E17" s="105">
        <v>0.7</v>
      </c>
      <c r="F17" s="105">
        <v>0.7</v>
      </c>
      <c r="G17" s="105">
        <v>0.7</v>
      </c>
      <c r="H17" s="105">
        <v>0.7</v>
      </c>
      <c r="I17" s="105">
        <v>0.7</v>
      </c>
      <c r="J17" s="105">
        <v>0.6</v>
      </c>
      <c r="K17" s="105">
        <v>0.6</v>
      </c>
      <c r="L17" s="105">
        <v>0.9</v>
      </c>
      <c r="M17" s="124">
        <f t="shared" si="0"/>
        <v>0.7</v>
      </c>
    </row>
    <row r="18" spans="1:13">
      <c r="A18" s="8" t="s">
        <v>1029</v>
      </c>
      <c r="B18" s="47" t="s">
        <v>1030</v>
      </c>
      <c r="C18" s="155">
        <v>0.9</v>
      </c>
      <c r="D18" s="105">
        <v>0.9</v>
      </c>
      <c r="E18" s="105">
        <v>0.95</v>
      </c>
      <c r="F18" s="105">
        <v>0.9</v>
      </c>
      <c r="G18" s="105">
        <v>0.85</v>
      </c>
      <c r="H18" s="105">
        <v>0.85</v>
      </c>
      <c r="I18" s="105">
        <v>0.9</v>
      </c>
      <c r="J18" s="105">
        <v>0.75</v>
      </c>
      <c r="K18" s="105">
        <v>0.7</v>
      </c>
      <c r="L18" s="105">
        <v>0.85</v>
      </c>
      <c r="M18" s="124">
        <f t="shared" si="0"/>
        <v>0.85500000000000009</v>
      </c>
    </row>
    <row r="19" spans="1:13">
      <c r="A19" s="8" t="s">
        <v>1069</v>
      </c>
      <c r="B19" s="47" t="s">
        <v>1078</v>
      </c>
      <c r="C19" s="105">
        <v>0.75</v>
      </c>
      <c r="D19" s="105">
        <v>0.75</v>
      </c>
      <c r="E19" s="105">
        <v>0.75</v>
      </c>
      <c r="F19" s="105">
        <v>0.8</v>
      </c>
      <c r="G19" s="105">
        <v>0.8</v>
      </c>
      <c r="H19" s="105">
        <v>0.7</v>
      </c>
      <c r="I19" s="105">
        <v>0.7</v>
      </c>
      <c r="J19" s="105">
        <v>0.6</v>
      </c>
      <c r="K19" s="105">
        <v>0.6</v>
      </c>
      <c r="L19" s="105">
        <v>0.85</v>
      </c>
      <c r="M19" s="124">
        <f t="shared" si="0"/>
        <v>0.72999999999999987</v>
      </c>
    </row>
    <row r="20" spans="1:13">
      <c r="A20" s="8" t="s">
        <v>1070</v>
      </c>
      <c r="B20" s="47" t="s">
        <v>21</v>
      </c>
      <c r="C20" s="105">
        <v>0.55000000000000004</v>
      </c>
      <c r="D20" s="105">
        <v>0.55000000000000004</v>
      </c>
      <c r="E20" s="105">
        <v>0.55000000000000004</v>
      </c>
      <c r="F20" s="105">
        <v>0.55000000000000004</v>
      </c>
      <c r="G20" s="105">
        <v>0.6</v>
      </c>
      <c r="H20" s="105">
        <v>0.55000000000000004</v>
      </c>
      <c r="I20" s="105">
        <v>0.55000000000000004</v>
      </c>
      <c r="J20" s="105">
        <v>0.5</v>
      </c>
      <c r="K20" s="105">
        <v>0.5</v>
      </c>
      <c r="L20" s="105">
        <v>0.9</v>
      </c>
      <c r="M20" s="124">
        <f t="shared" si="0"/>
        <v>0.58000000000000007</v>
      </c>
    </row>
    <row r="21" spans="1:13">
      <c r="A21" s="8" t="s">
        <v>1032</v>
      </c>
      <c r="B21" s="47" t="s">
        <v>640</v>
      </c>
      <c r="C21" s="105">
        <v>0.65</v>
      </c>
      <c r="D21" s="105">
        <v>0.65</v>
      </c>
      <c r="E21" s="105">
        <v>0.65</v>
      </c>
      <c r="F21" s="105">
        <v>0.7</v>
      </c>
      <c r="G21" s="105">
        <v>0.65</v>
      </c>
      <c r="H21" s="105">
        <v>0.6</v>
      </c>
      <c r="I21" s="105">
        <v>0.6</v>
      </c>
      <c r="J21" s="105">
        <v>0.55000000000000004</v>
      </c>
      <c r="K21" s="105">
        <v>0.5</v>
      </c>
      <c r="L21" s="105">
        <v>0.8</v>
      </c>
      <c r="M21" s="125">
        <f t="shared" si="0"/>
        <v>0.63500000000000001</v>
      </c>
    </row>
    <row r="22" spans="1:13">
      <c r="A22" s="119" t="s">
        <v>718</v>
      </c>
      <c r="B22" s="120"/>
      <c r="C22" s="156">
        <f>AVERAGE(C7:C21)</f>
        <v>0.70666666666666678</v>
      </c>
      <c r="D22" s="156">
        <f t="shared" ref="D22:M22" si="1">AVERAGE(D7:D21)</f>
        <v>0.69333333333333336</v>
      </c>
      <c r="E22" s="156">
        <f t="shared" si="1"/>
        <v>0.71333333333333349</v>
      </c>
      <c r="F22" s="156">
        <f t="shared" si="1"/>
        <v>0.73333333333333328</v>
      </c>
      <c r="G22" s="156">
        <f t="shared" si="1"/>
        <v>0.74</v>
      </c>
      <c r="H22" s="156">
        <f t="shared" si="1"/>
        <v>0.68</v>
      </c>
      <c r="I22" s="156">
        <f t="shared" si="1"/>
        <v>0.69333333333333336</v>
      </c>
      <c r="J22" s="156">
        <f t="shared" si="1"/>
        <v>0.58999999999999986</v>
      </c>
      <c r="K22" s="156">
        <f t="shared" si="1"/>
        <v>0.57333333333333314</v>
      </c>
      <c r="L22" s="156">
        <f t="shared" si="1"/>
        <v>0.84666666666666679</v>
      </c>
      <c r="M22" s="156">
        <f t="shared" si="1"/>
        <v>0.69699999999999995</v>
      </c>
    </row>
    <row r="24" spans="1:13">
      <c r="A24" s="115" t="s">
        <v>22</v>
      </c>
    </row>
    <row r="25" spans="1:13">
      <c r="A25" s="5" t="s">
        <v>1258</v>
      </c>
    </row>
    <row r="26" spans="1:13">
      <c r="A26" s="5" t="s">
        <v>1259</v>
      </c>
    </row>
    <row r="27" spans="1:13">
      <c r="A27" s="5" t="s">
        <v>1260</v>
      </c>
    </row>
    <row r="28" spans="1:13">
      <c r="A28" s="5" t="s">
        <v>1261</v>
      </c>
    </row>
    <row r="29" spans="1:13">
      <c r="A29" s="5" t="s">
        <v>1262</v>
      </c>
    </row>
    <row r="30" spans="1:13">
      <c r="A30" s="5" t="s">
        <v>1263</v>
      </c>
    </row>
    <row r="31" spans="1:13">
      <c r="A31" t="s">
        <v>1264</v>
      </c>
    </row>
    <row r="32" spans="1:13">
      <c r="A32" t="s">
        <v>1265</v>
      </c>
    </row>
    <row r="33" spans="1:1">
      <c r="A33" s="110" t="s">
        <v>1266</v>
      </c>
    </row>
    <row r="34" spans="1:1">
      <c r="A34" t="s">
        <v>1267</v>
      </c>
    </row>
    <row r="35" spans="1:1">
      <c r="A35" t="s">
        <v>1268</v>
      </c>
    </row>
  </sheetData>
  <mergeCells count="1">
    <mergeCell ref="A2:M2"/>
  </mergeCells>
  <conditionalFormatting sqref="A7:B21">
    <cfRule type="expression" dxfId="17" priority="1">
      <formula>"(blank)"</formula>
    </cfRule>
  </conditionalFormatting>
  <conditionalFormatting sqref="A7:B21">
    <cfRule type="expression" dxfId="16" priority="2">
      <formula>#REF!</formula>
    </cfRule>
  </conditionalFormatting>
  <pageMargins left="0.7" right="0.7" top="0.75" bottom="0.75" header="0.3" footer="0.3"/>
  <pageSetup scale="74" orientation="landscape" useFirstPageNumber="1" r:id="rId1"/>
  <headerFooter>
    <oddHeader>&amp;LDRAFT- PRIVILEGED AND CONFIDENTIAL
PREPARED AT THE REQUEST OF COUNSEL
&amp;RSchedule AEB-5
Page &amp;P of 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539"/>
  <sheetViews>
    <sheetView zoomScaleNormal="100" zoomScaleSheetLayoutView="85" zoomScalePageLayoutView="85" workbookViewId="0">
      <pane ySplit="17" topLeftCell="A18" activePane="bottomLeft" state="frozen"/>
      <selection pane="bottomLeft" activeCell="H58" sqref="H58"/>
    </sheetView>
  </sheetViews>
  <sheetFormatPr defaultColWidth="9.140625" defaultRowHeight="12.75"/>
  <cols>
    <col min="1" max="1" width="49.28515625" style="3" customWidth="1"/>
    <col min="2" max="2" width="15.5703125" style="3" customWidth="1"/>
    <col min="3" max="3" width="10.42578125" style="16" customWidth="1"/>
    <col min="4" max="4" width="12.5703125" style="16" bestFit="1" customWidth="1"/>
    <col min="5" max="5" width="12.7109375" style="16" bestFit="1" customWidth="1"/>
    <col min="6" max="6" width="10.85546875" style="16" bestFit="1" customWidth="1"/>
    <col min="7" max="7" width="12.28515625" style="16" bestFit="1" customWidth="1"/>
    <col min="8" max="8" width="12.42578125" style="3" bestFit="1" customWidth="1"/>
    <col min="9" max="9" width="10.28515625" style="3" bestFit="1" customWidth="1"/>
    <col min="10" max="10" width="13" style="3" bestFit="1" customWidth="1"/>
    <col min="11" max="16384" width="9.140625" style="3"/>
  </cols>
  <sheetData>
    <row r="1" spans="1:11">
      <c r="A1" s="495" t="s">
        <v>1254</v>
      </c>
      <c r="B1" s="495"/>
      <c r="C1" s="495"/>
      <c r="D1" s="495"/>
      <c r="E1" s="495"/>
      <c r="F1" s="495"/>
      <c r="G1" s="495"/>
    </row>
    <row r="2" spans="1:11" s="4" customFormat="1">
      <c r="C2" s="10"/>
      <c r="D2" s="10"/>
      <c r="E2" s="10"/>
      <c r="F2" s="10"/>
      <c r="G2" s="10"/>
    </row>
    <row r="3" spans="1:11" s="4" customFormat="1">
      <c r="B3" s="10"/>
      <c r="C3" s="10"/>
      <c r="D3" s="10"/>
      <c r="E3" s="10"/>
      <c r="F3" s="10"/>
      <c r="G3" s="10"/>
    </row>
    <row r="4" spans="1:11" s="4" customFormat="1">
      <c r="A4" t="s">
        <v>1255</v>
      </c>
      <c r="B4" s="496">
        <f>SUM(H19:H523)</f>
        <v>1.5607038290288566E-2</v>
      </c>
      <c r="C4" s="497"/>
      <c r="D4" s="10"/>
      <c r="E4" s="10"/>
      <c r="F4" s="10"/>
      <c r="G4" s="10"/>
    </row>
    <row r="5" spans="1:11" s="4" customFormat="1">
      <c r="B5" s="10"/>
      <c r="C5" s="10"/>
      <c r="D5" s="10"/>
      <c r="E5" s="10"/>
      <c r="F5" s="10"/>
      <c r="G5" s="10"/>
    </row>
    <row r="6" spans="1:11" s="4" customFormat="1">
      <c r="A6" t="s">
        <v>1256</v>
      </c>
      <c r="B6" s="496">
        <f>SUM(J19:J523)</f>
        <v>0.11287340332150705</v>
      </c>
      <c r="C6" s="497"/>
      <c r="D6" s="10"/>
      <c r="E6" s="10"/>
      <c r="F6" s="10"/>
      <c r="G6" s="10"/>
    </row>
    <row r="7" spans="1:11" s="4" customFormat="1">
      <c r="B7" s="10"/>
      <c r="C7" s="10"/>
      <c r="D7" s="10"/>
      <c r="E7" s="10"/>
      <c r="F7" s="10"/>
      <c r="G7" s="10"/>
    </row>
    <row r="8" spans="1:11" s="4" customFormat="1">
      <c r="A8" t="s">
        <v>1257</v>
      </c>
      <c r="B8" s="498">
        <f>B4*(1+0.5*B6)+B6</f>
        <v>0.1293612513755926</v>
      </c>
      <c r="C8" s="499"/>
      <c r="D8" s="10"/>
      <c r="E8" s="10"/>
      <c r="F8" s="10"/>
      <c r="G8" s="10"/>
    </row>
    <row r="9" spans="1:11" s="4" customFormat="1">
      <c r="B9" s="10"/>
      <c r="C9" s="10"/>
      <c r="D9" s="10"/>
      <c r="E9" s="10"/>
      <c r="F9" s="10"/>
      <c r="G9" s="10"/>
    </row>
    <row r="10" spans="1:11" s="4" customFormat="1">
      <c r="B10" s="10"/>
      <c r="C10" s="10"/>
      <c r="D10" s="10"/>
      <c r="E10" s="10"/>
      <c r="F10" s="10"/>
      <c r="G10" s="10"/>
    </row>
    <row r="11" spans="1:11" s="4" customFormat="1">
      <c r="C11" s="10"/>
      <c r="D11" s="10"/>
      <c r="E11" s="10"/>
      <c r="F11" s="10"/>
      <c r="G11" s="10"/>
      <c r="H11" s="10"/>
    </row>
    <row r="12" spans="1:11">
      <c r="A12" s="2" t="s">
        <v>28</v>
      </c>
      <c r="B12" s="2"/>
      <c r="C12" s="2"/>
      <c r="D12" s="2"/>
      <c r="E12" s="2"/>
      <c r="F12" s="11"/>
      <c r="G12" s="11"/>
      <c r="H12" s="11"/>
      <c r="I12" s="11"/>
      <c r="J12" s="11"/>
      <c r="K12" s="16"/>
    </row>
    <row r="13" spans="1:11">
      <c r="C13" s="3"/>
      <c r="D13" s="3"/>
      <c r="E13" s="3"/>
      <c r="H13" s="16"/>
      <c r="I13" s="16"/>
      <c r="J13" s="16"/>
      <c r="K13" s="16"/>
    </row>
    <row r="14" spans="1:11" ht="13.5" thickBot="1">
      <c r="A14" s="16"/>
      <c r="B14" s="16"/>
      <c r="C14" s="388" t="s">
        <v>3</v>
      </c>
      <c r="D14" s="388" t="s">
        <v>4</v>
      </c>
      <c r="E14" s="388" t="s">
        <v>5</v>
      </c>
      <c r="F14" s="388" t="s">
        <v>6</v>
      </c>
      <c r="G14" s="388" t="s">
        <v>7</v>
      </c>
      <c r="H14" s="388" t="s">
        <v>8</v>
      </c>
      <c r="I14" s="388" t="s">
        <v>9</v>
      </c>
      <c r="J14" s="388" t="s">
        <v>10</v>
      </c>
      <c r="K14" s="16"/>
    </row>
    <row r="15" spans="1:11">
      <c r="A15" s="12"/>
      <c r="B15" s="12"/>
      <c r="C15" s="389"/>
      <c r="D15" s="389"/>
      <c r="E15" s="389"/>
      <c r="F15" s="27"/>
      <c r="G15" s="26"/>
      <c r="H15" s="12"/>
      <c r="I15" s="13" t="s">
        <v>1675</v>
      </c>
      <c r="J15" s="13" t="s">
        <v>29</v>
      </c>
      <c r="K15" s="16"/>
    </row>
    <row r="16" spans="1:11">
      <c r="A16" s="30"/>
      <c r="B16" s="30"/>
      <c r="C16" s="388" t="s">
        <v>1665</v>
      </c>
      <c r="D16" s="390"/>
      <c r="E16" s="388" t="s">
        <v>1666</v>
      </c>
      <c r="F16" s="7" t="s">
        <v>30</v>
      </c>
      <c r="G16" s="7" t="s">
        <v>31</v>
      </c>
      <c r="H16" s="14" t="s">
        <v>32</v>
      </c>
      <c r="I16" s="7" t="s">
        <v>33</v>
      </c>
      <c r="J16" s="14" t="s">
        <v>33</v>
      </c>
      <c r="K16" s="16"/>
    </row>
    <row r="17" spans="1:12">
      <c r="A17" s="43" t="s">
        <v>34</v>
      </c>
      <c r="B17" s="43" t="s">
        <v>12</v>
      </c>
      <c r="C17" s="391" t="s">
        <v>1667</v>
      </c>
      <c r="D17" s="391" t="s">
        <v>1668</v>
      </c>
      <c r="E17" s="391" t="s">
        <v>1346</v>
      </c>
      <c r="F17" s="44" t="s">
        <v>35</v>
      </c>
      <c r="G17" s="44" t="s">
        <v>15</v>
      </c>
      <c r="H17" s="43" t="s">
        <v>15</v>
      </c>
      <c r="I17" s="44" t="s">
        <v>36</v>
      </c>
      <c r="J17" s="43" t="s">
        <v>36</v>
      </c>
      <c r="K17" s="16"/>
    </row>
    <row r="18" spans="1:12" s="4" customForma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2">
      <c r="A19" s="1" t="s">
        <v>226</v>
      </c>
      <c r="B19" s="17" t="s">
        <v>517</v>
      </c>
      <c r="C19" s="387">
        <v>334.51499999999999</v>
      </c>
      <c r="D19" s="387">
        <v>93.85</v>
      </c>
      <c r="E19" s="387">
        <f>IFERROR(C19*D19,"")</f>
        <v>31394.232749999996</v>
      </c>
      <c r="F19" s="15">
        <f>IF(AND(ISNUMBER($I19)), IF(AND($I19&lt;=20%,$I19&gt;0%), $E19/SUMIFS($E$19:$E$523,$I$19:$I$523, "&gt;"&amp;0%,$I$19:$I$523, "&lt;="&amp;20%),""),"")</f>
        <v>1.0395321379912416E-3</v>
      </c>
      <c r="G19" s="95">
        <v>4.8161960575386263E-2</v>
      </c>
      <c r="H19" s="15">
        <f>IFERROR($G19*$F19,"")</f>
        <v>5.0065905846781173E-5</v>
      </c>
      <c r="I19" s="95">
        <v>0.08</v>
      </c>
      <c r="J19" s="15">
        <f>IFERROR($I19*$F19,"")</f>
        <v>8.316257103929933E-5</v>
      </c>
      <c r="K19" s="16"/>
      <c r="L19" s="392"/>
    </row>
    <row r="20" spans="1:12">
      <c r="A20" s="1" t="s">
        <v>78</v>
      </c>
      <c r="B20" s="17" t="s">
        <v>351</v>
      </c>
      <c r="C20" s="387">
        <v>794.43299999999999</v>
      </c>
      <c r="D20" s="387">
        <v>167.53</v>
      </c>
      <c r="E20" s="387">
        <f t="shared" ref="E20:E83" si="0">IFERROR(C20*D20,"")</f>
        <v>133091.36048999999</v>
      </c>
      <c r="F20" s="15">
        <f t="shared" ref="F20:F83" si="1">IF(AND(ISNUMBER($I20)), IF(AND($I20&lt;=20%,$I20&gt;0%), $E20/SUMIFS($E$19:$E$523,$I$19:$I$523, "&gt;"&amp;0%,$I$19:$I$523, "&lt;="&amp;20%),""),"")</f>
        <v>4.4069478499465086E-3</v>
      </c>
      <c r="G20" s="95">
        <v>1.0266817883364173E-2</v>
      </c>
      <c r="H20" s="15">
        <f t="shared" ref="H20:H83" si="2">IFERROR($G20*$F20,"")</f>
        <v>4.5245330996884108E-5</v>
      </c>
      <c r="I20" s="95">
        <v>8.5000000000000006E-2</v>
      </c>
      <c r="J20" s="15">
        <f t="shared" ref="J20:J83" si="3">IFERROR($I20*$F20,"")</f>
        <v>3.7459056724545325E-4</v>
      </c>
      <c r="K20" s="16"/>
      <c r="L20" s="392"/>
    </row>
    <row r="21" spans="1:12">
      <c r="A21" s="1" t="s">
        <v>318</v>
      </c>
      <c r="B21" s="17" t="s">
        <v>622</v>
      </c>
      <c r="C21" s="387">
        <v>4140.116</v>
      </c>
      <c r="D21" s="387">
        <v>54.01</v>
      </c>
      <c r="E21" s="387">
        <f t="shared" si="0"/>
        <v>223607.66516</v>
      </c>
      <c r="F21" s="15">
        <f t="shared" si="1"/>
        <v>7.404141903579551E-3</v>
      </c>
      <c r="G21" s="95">
        <v>4.7398629883354942E-2</v>
      </c>
      <c r="H21" s="15">
        <f t="shared" si="2"/>
        <v>3.5094618169160624E-4</v>
      </c>
      <c r="I21" s="95">
        <v>3.5000000000000003E-2</v>
      </c>
      <c r="J21" s="15">
        <f t="shared" si="3"/>
        <v>2.5914496662528432E-4</v>
      </c>
      <c r="K21" s="16"/>
      <c r="L21" s="392"/>
    </row>
    <row r="22" spans="1:12">
      <c r="A22" s="1" t="s">
        <v>1002</v>
      </c>
      <c r="B22" s="17" t="s">
        <v>656</v>
      </c>
      <c r="C22" s="387">
        <v>411.61599999999999</v>
      </c>
      <c r="D22" s="387">
        <v>484.93</v>
      </c>
      <c r="E22" s="387">
        <f t="shared" si="0"/>
        <v>199604.94688</v>
      </c>
      <c r="F22" s="15" t="str">
        <f t="shared" si="1"/>
        <v/>
      </c>
      <c r="G22" s="95">
        <v>2.9695007526859548E-2</v>
      </c>
      <c r="H22" s="15" t="str">
        <f t="shared" si="2"/>
        <v/>
      </c>
      <c r="I22" s="95">
        <v>0.27</v>
      </c>
      <c r="J22" s="15" t="str">
        <f t="shared" si="3"/>
        <v/>
      </c>
      <c r="K22" s="16"/>
      <c r="L22" s="392"/>
    </row>
    <row r="23" spans="1:12">
      <c r="A23" s="1" t="s">
        <v>105</v>
      </c>
      <c r="B23" s="17" t="s">
        <v>380</v>
      </c>
      <c r="C23" s="387">
        <v>586.15200000000004</v>
      </c>
      <c r="D23" s="387">
        <v>219.94</v>
      </c>
      <c r="E23" s="387">
        <f t="shared" si="0"/>
        <v>128918.27088000001</v>
      </c>
      <c r="F23" s="15" t="str">
        <f t="shared" si="1"/>
        <v/>
      </c>
      <c r="G23" s="95" t="s">
        <v>719</v>
      </c>
      <c r="H23" s="15" t="str">
        <f t="shared" si="2"/>
        <v/>
      </c>
      <c r="I23" s="95" t="s">
        <v>719</v>
      </c>
      <c r="J23" s="15" t="str">
        <f t="shared" si="3"/>
        <v/>
      </c>
      <c r="K23" s="16"/>
      <c r="L23" s="392"/>
    </row>
    <row r="24" spans="1:12">
      <c r="A24" s="1" t="s">
        <v>117</v>
      </c>
      <c r="B24" s="17" t="s">
        <v>392</v>
      </c>
      <c r="C24" s="387">
        <v>547.471</v>
      </c>
      <c r="D24" s="387">
        <v>191.97</v>
      </c>
      <c r="E24" s="387">
        <f t="shared" si="0"/>
        <v>105098.00787</v>
      </c>
      <c r="F24" s="15">
        <f t="shared" si="1"/>
        <v>3.4800263376311195E-3</v>
      </c>
      <c r="G24" s="95">
        <v>2.3128613845913425E-2</v>
      </c>
      <c r="H24" s="15">
        <f t="shared" si="2"/>
        <v>8.0488185336678492E-5</v>
      </c>
      <c r="I24" s="95">
        <v>0.09</v>
      </c>
      <c r="J24" s="15">
        <f t="shared" si="3"/>
        <v>3.1320237038680077E-4</v>
      </c>
      <c r="K24" s="16"/>
      <c r="L24" s="392"/>
    </row>
    <row r="25" spans="1:12">
      <c r="A25" s="1" t="s">
        <v>211</v>
      </c>
      <c r="B25" s="17" t="s">
        <v>501</v>
      </c>
      <c r="C25" s="387">
        <v>2988.1550000000002</v>
      </c>
      <c r="D25" s="387">
        <v>163.69</v>
      </c>
      <c r="E25" s="387">
        <f t="shared" si="0"/>
        <v>489131.09195000003</v>
      </c>
      <c r="F25" s="15">
        <f t="shared" si="1"/>
        <v>1.6196206921883578E-2</v>
      </c>
      <c r="G25" s="95">
        <v>2.4436434724173742E-2</v>
      </c>
      <c r="H25" s="15">
        <f t="shared" si="2"/>
        <v>3.9577755322581899E-4</v>
      </c>
      <c r="I25" s="95">
        <v>6.5000000000000002E-2</v>
      </c>
      <c r="J25" s="15">
        <f t="shared" si="3"/>
        <v>1.0527534499224327E-3</v>
      </c>
      <c r="K25" s="16"/>
      <c r="L25" s="392"/>
    </row>
    <row r="26" spans="1:12">
      <c r="A26" s="1" t="s">
        <v>124</v>
      </c>
      <c r="B26" s="17" t="s">
        <v>398</v>
      </c>
      <c r="C26" s="387">
        <v>1933.912</v>
      </c>
      <c r="D26" s="387">
        <v>101.45</v>
      </c>
      <c r="E26" s="387">
        <f t="shared" si="0"/>
        <v>196195.37240000002</v>
      </c>
      <c r="F26" s="15" t="str">
        <f t="shared" si="1"/>
        <v/>
      </c>
      <c r="G26" s="95">
        <v>5.2833908329226222E-2</v>
      </c>
      <c r="H26" s="15" t="str">
        <f t="shared" si="2"/>
        <v/>
      </c>
      <c r="I26" s="95">
        <v>0.23499999999999999</v>
      </c>
      <c r="J26" s="15" t="str">
        <f t="shared" si="3"/>
        <v/>
      </c>
      <c r="K26" s="16"/>
      <c r="L26" s="392"/>
    </row>
    <row r="27" spans="1:12">
      <c r="A27" s="1" t="s">
        <v>133</v>
      </c>
      <c r="B27" s="17" t="s">
        <v>410</v>
      </c>
      <c r="C27" s="387">
        <v>4316.6189999999997</v>
      </c>
      <c r="D27" s="387">
        <v>52.47</v>
      </c>
      <c r="E27" s="387">
        <f t="shared" si="0"/>
        <v>226492.99892999997</v>
      </c>
      <c r="F27" s="15">
        <f t="shared" si="1"/>
        <v>7.4996816546743254E-3</v>
      </c>
      <c r="G27" s="95">
        <v>3.2018296169239568E-2</v>
      </c>
      <c r="H27" s="15">
        <f t="shared" si="2"/>
        <v>2.4012702839437523E-4</v>
      </c>
      <c r="I27" s="95">
        <v>7.0000000000000007E-2</v>
      </c>
      <c r="J27" s="15">
        <f t="shared" si="3"/>
        <v>5.2497771582720278E-4</v>
      </c>
      <c r="K27" s="16"/>
      <c r="L27" s="392"/>
    </row>
    <row r="28" spans="1:12">
      <c r="A28" s="1" t="s">
        <v>657</v>
      </c>
      <c r="B28" s="17" t="s">
        <v>658</v>
      </c>
      <c r="C28" s="387">
        <v>1767.1759999999999</v>
      </c>
      <c r="D28" s="387">
        <v>107.87</v>
      </c>
      <c r="E28" s="387">
        <f t="shared" si="0"/>
        <v>190625.27512000001</v>
      </c>
      <c r="F28" s="15">
        <f t="shared" si="1"/>
        <v>6.3120223825397443E-3</v>
      </c>
      <c r="G28" s="95">
        <v>4.8206174098451841E-2</v>
      </c>
      <c r="H28" s="15">
        <f t="shared" si="2"/>
        <v>3.0427844988603571E-4</v>
      </c>
      <c r="I28" s="95">
        <v>6.5000000000000002E-2</v>
      </c>
      <c r="J28" s="15">
        <f t="shared" si="3"/>
        <v>4.1028145486508339E-4</v>
      </c>
      <c r="K28" s="16"/>
      <c r="L28" s="392"/>
    </row>
    <row r="29" spans="1:12">
      <c r="A29" s="1" t="s">
        <v>323</v>
      </c>
      <c r="B29" s="17" t="s">
        <v>628</v>
      </c>
      <c r="C29" s="387">
        <v>1817.127</v>
      </c>
      <c r="D29" s="387">
        <v>169.17</v>
      </c>
      <c r="E29" s="387">
        <f t="shared" si="0"/>
        <v>307403.37458999996</v>
      </c>
      <c r="F29" s="15">
        <f t="shared" si="1"/>
        <v>1.0178802258299025E-2</v>
      </c>
      <c r="G29" s="95" t="s">
        <v>719</v>
      </c>
      <c r="H29" s="15" t="str">
        <f t="shared" si="2"/>
        <v/>
      </c>
      <c r="I29" s="95">
        <v>0.14000000000000001</v>
      </c>
      <c r="J29" s="15">
        <f t="shared" si="3"/>
        <v>1.4250323161618637E-3</v>
      </c>
      <c r="K29" s="16"/>
      <c r="L29" s="392"/>
    </row>
    <row r="30" spans="1:12">
      <c r="A30" s="1" t="s">
        <v>1034</v>
      </c>
      <c r="B30" s="17" t="s">
        <v>1035</v>
      </c>
      <c r="C30" s="387">
        <v>82.603999999999999</v>
      </c>
      <c r="D30" s="387">
        <v>261.27</v>
      </c>
      <c r="E30" s="387">
        <f t="shared" si="0"/>
        <v>21581.947079999998</v>
      </c>
      <c r="F30" s="15">
        <f t="shared" si="1"/>
        <v>7.1462576482574601E-4</v>
      </c>
      <c r="G30" s="95" t="s">
        <v>719</v>
      </c>
      <c r="H30" s="15" t="str">
        <f t="shared" si="2"/>
        <v/>
      </c>
      <c r="I30" s="95">
        <v>0.11</v>
      </c>
      <c r="J30" s="15">
        <f t="shared" si="3"/>
        <v>7.8608834130832064E-5</v>
      </c>
      <c r="K30" s="16"/>
      <c r="L30" s="392"/>
    </row>
    <row r="31" spans="1:12">
      <c r="A31" s="1" t="s">
        <v>720</v>
      </c>
      <c r="B31" s="17" t="s">
        <v>721</v>
      </c>
      <c r="C31" s="387">
        <v>133.80699999999999</v>
      </c>
      <c r="D31" s="387">
        <v>167.99</v>
      </c>
      <c r="E31" s="387">
        <f t="shared" si="0"/>
        <v>22478.237929999999</v>
      </c>
      <c r="F31" s="15">
        <f t="shared" si="1"/>
        <v>7.4430392740363184E-4</v>
      </c>
      <c r="G31" s="95">
        <v>2.9763676409310075E-2</v>
      </c>
      <c r="H31" s="15">
        <f t="shared" si="2"/>
        <v>2.2153221245420316E-5</v>
      </c>
      <c r="I31" s="95">
        <v>0.05</v>
      </c>
      <c r="J31" s="15">
        <f t="shared" si="3"/>
        <v>3.7215196370181592E-5</v>
      </c>
      <c r="K31" s="16"/>
      <c r="L31" s="392"/>
    </row>
    <row r="32" spans="1:12">
      <c r="A32" s="1" t="s">
        <v>171</v>
      </c>
      <c r="B32" s="17" t="s">
        <v>456</v>
      </c>
      <c r="C32" s="387">
        <v>4233.5630000000001</v>
      </c>
      <c r="D32" s="387">
        <v>58.82</v>
      </c>
      <c r="E32" s="387">
        <f t="shared" si="0"/>
        <v>249018.17566000001</v>
      </c>
      <c r="F32" s="15" t="str">
        <f t="shared" si="1"/>
        <v/>
      </c>
      <c r="G32" s="95">
        <v>5.9163549812988776E-2</v>
      </c>
      <c r="H32" s="15" t="str">
        <f t="shared" si="2"/>
        <v/>
      </c>
      <c r="I32" s="95" t="s">
        <v>719</v>
      </c>
      <c r="J32" s="15" t="str">
        <f t="shared" si="3"/>
        <v/>
      </c>
      <c r="K32" s="16"/>
      <c r="L32" s="392"/>
    </row>
    <row r="33" spans="1:12">
      <c r="A33" s="1" t="s">
        <v>270</v>
      </c>
      <c r="B33" s="17" t="s">
        <v>569</v>
      </c>
      <c r="C33" s="387">
        <v>437.98899999999998</v>
      </c>
      <c r="D33" s="387">
        <v>70.03</v>
      </c>
      <c r="E33" s="387">
        <f t="shared" si="0"/>
        <v>30672.36967</v>
      </c>
      <c r="F33" s="15">
        <f t="shared" si="1"/>
        <v>1.0156296627543101E-3</v>
      </c>
      <c r="G33" s="95">
        <v>5.1406540054262456E-2</v>
      </c>
      <c r="H33" s="15">
        <f t="shared" si="2"/>
        <v>5.2210006938676511E-5</v>
      </c>
      <c r="I33" s="95">
        <v>0.2</v>
      </c>
      <c r="J33" s="15">
        <f t="shared" si="3"/>
        <v>2.0312593255086202E-4</v>
      </c>
      <c r="K33" s="16"/>
      <c r="L33" s="392"/>
    </row>
    <row r="34" spans="1:12">
      <c r="A34" s="1" t="s">
        <v>184</v>
      </c>
      <c r="B34" s="17" t="s">
        <v>468</v>
      </c>
      <c r="C34" s="387">
        <v>1097.663</v>
      </c>
      <c r="D34" s="387">
        <v>103.03</v>
      </c>
      <c r="E34" s="387">
        <f t="shared" si="0"/>
        <v>113092.21889</v>
      </c>
      <c r="F34" s="15">
        <f t="shared" si="1"/>
        <v>3.7447322579620993E-3</v>
      </c>
      <c r="G34" s="95">
        <v>3.105891487916141E-3</v>
      </c>
      <c r="H34" s="15">
        <f t="shared" si="2"/>
        <v>1.1630732044529475E-5</v>
      </c>
      <c r="I34" s="95">
        <v>0.15</v>
      </c>
      <c r="J34" s="15">
        <f t="shared" si="3"/>
        <v>5.6170983869431492E-4</v>
      </c>
      <c r="K34" s="16"/>
      <c r="L34" s="392"/>
    </row>
    <row r="35" spans="1:12">
      <c r="A35" s="1" t="s">
        <v>722</v>
      </c>
      <c r="B35" s="17" t="s">
        <v>479</v>
      </c>
      <c r="C35" s="387">
        <v>1152.519</v>
      </c>
      <c r="D35" s="387">
        <v>27.36</v>
      </c>
      <c r="E35" s="387">
        <f t="shared" si="0"/>
        <v>31532.919839999999</v>
      </c>
      <c r="F35" s="15">
        <f t="shared" si="1"/>
        <v>1.0441243727602051E-3</v>
      </c>
      <c r="G35" s="95">
        <v>2.8333333333333335E-2</v>
      </c>
      <c r="H35" s="15">
        <f t="shared" si="2"/>
        <v>2.9583523894872479E-5</v>
      </c>
      <c r="I35" s="95">
        <v>0.125</v>
      </c>
      <c r="J35" s="15">
        <f t="shared" si="3"/>
        <v>1.3051554659502564E-4</v>
      </c>
      <c r="K35" s="16"/>
      <c r="L35" s="392"/>
    </row>
    <row r="36" spans="1:12">
      <c r="A36" s="1" t="s">
        <v>193</v>
      </c>
      <c r="B36" s="17" t="s">
        <v>480</v>
      </c>
      <c r="C36" s="387">
        <v>1055.3589999999999</v>
      </c>
      <c r="D36" s="387">
        <v>328.26</v>
      </c>
      <c r="E36" s="387">
        <f t="shared" si="0"/>
        <v>346432.14533999999</v>
      </c>
      <c r="F36" s="15">
        <f t="shared" si="1"/>
        <v>1.14711307513697E-2</v>
      </c>
      <c r="G36" s="95">
        <v>2.0106013525863643E-2</v>
      </c>
      <c r="H36" s="15">
        <f t="shared" si="2"/>
        <v>2.3063871004398958E-4</v>
      </c>
      <c r="I36" s="95">
        <v>8.5000000000000006E-2</v>
      </c>
      <c r="J36" s="15">
        <f t="shared" si="3"/>
        <v>9.7504611386642456E-4</v>
      </c>
      <c r="K36" s="16"/>
      <c r="L36" s="392"/>
    </row>
    <row r="37" spans="1:12">
      <c r="A37" s="1" t="s">
        <v>1102</v>
      </c>
      <c r="B37" s="17" t="s">
        <v>1103</v>
      </c>
      <c r="C37" s="387">
        <v>45.92</v>
      </c>
      <c r="D37" s="387">
        <v>484.68</v>
      </c>
      <c r="E37" s="387">
        <f t="shared" si="0"/>
        <v>22256.5056</v>
      </c>
      <c r="F37" s="15" t="str">
        <f t="shared" si="1"/>
        <v/>
      </c>
      <c r="G37" s="95">
        <v>4.9517207229512255E-3</v>
      </c>
      <c r="H37" s="15" t="str">
        <f t="shared" si="2"/>
        <v/>
      </c>
      <c r="I37" s="95">
        <v>0.20499999999999999</v>
      </c>
      <c r="J37" s="15" t="str">
        <f t="shared" si="3"/>
        <v/>
      </c>
      <c r="K37" s="16"/>
      <c r="L37" s="392"/>
    </row>
    <row r="38" spans="1:12">
      <c r="A38" s="1" t="s">
        <v>201</v>
      </c>
      <c r="B38" s="17" t="s">
        <v>490</v>
      </c>
      <c r="C38" s="387">
        <v>896.32</v>
      </c>
      <c r="D38" s="387">
        <v>138.93</v>
      </c>
      <c r="E38" s="387">
        <f t="shared" si="0"/>
        <v>124525.73760000001</v>
      </c>
      <c r="F38" s="15">
        <f t="shared" si="1"/>
        <v>4.1233212250509407E-3</v>
      </c>
      <c r="G38" s="95">
        <v>4.7218023465054347E-2</v>
      </c>
      <c r="H38" s="15">
        <f t="shared" si="2"/>
        <v>1.9469507835841195E-4</v>
      </c>
      <c r="I38" s="95">
        <v>1.4999999999999999E-2</v>
      </c>
      <c r="J38" s="15">
        <f t="shared" si="3"/>
        <v>6.1849818375764112E-5</v>
      </c>
      <c r="K38" s="16"/>
      <c r="L38" s="392"/>
    </row>
    <row r="39" spans="1:12">
      <c r="A39" s="1" t="s">
        <v>210</v>
      </c>
      <c r="B39" s="17" t="s">
        <v>499</v>
      </c>
      <c r="C39" s="387">
        <v>2632.482</v>
      </c>
      <c r="D39" s="387">
        <v>161.5</v>
      </c>
      <c r="E39" s="387">
        <f t="shared" si="0"/>
        <v>425145.84299999999</v>
      </c>
      <c r="F39" s="15">
        <f t="shared" si="1"/>
        <v>1.4077514512020644E-2</v>
      </c>
      <c r="G39" s="95">
        <v>2.625386996904025E-2</v>
      </c>
      <c r="H39" s="15">
        <f t="shared" si="2"/>
        <v>3.6958923548586711E-4</v>
      </c>
      <c r="I39" s="95">
        <v>0.1</v>
      </c>
      <c r="J39" s="15">
        <f t="shared" si="3"/>
        <v>1.4077514512020645E-3</v>
      </c>
      <c r="K39" s="16"/>
      <c r="L39" s="392"/>
    </row>
    <row r="40" spans="1:12">
      <c r="A40" s="1" t="s">
        <v>233</v>
      </c>
      <c r="B40" s="17" t="s">
        <v>526</v>
      </c>
      <c r="C40" s="387">
        <v>746.79899999999998</v>
      </c>
      <c r="D40" s="387">
        <v>241.11</v>
      </c>
      <c r="E40" s="387">
        <f t="shared" si="0"/>
        <v>180060.70689</v>
      </c>
      <c r="F40" s="15">
        <f t="shared" si="1"/>
        <v>5.9622062782080888E-3</v>
      </c>
      <c r="G40" s="95">
        <v>2.2894114719422667E-2</v>
      </c>
      <c r="H40" s="15">
        <f t="shared" si="2"/>
        <v>1.3649943451415805E-4</v>
      </c>
      <c r="I40" s="95">
        <v>0.105</v>
      </c>
      <c r="J40" s="15">
        <f t="shared" si="3"/>
        <v>6.2603165921184926E-4</v>
      </c>
      <c r="K40" s="16"/>
      <c r="L40" s="392"/>
    </row>
    <row r="41" spans="1:12">
      <c r="A41" s="1" t="s">
        <v>235</v>
      </c>
      <c r="B41" s="17" t="s">
        <v>529</v>
      </c>
      <c r="C41" s="387">
        <v>2531.375</v>
      </c>
      <c r="D41" s="387">
        <v>75.11</v>
      </c>
      <c r="E41" s="387">
        <f t="shared" si="0"/>
        <v>190131.57625000001</v>
      </c>
      <c r="F41" s="15">
        <f t="shared" si="1"/>
        <v>6.295674926433974E-3</v>
      </c>
      <c r="G41" s="95">
        <v>3.4615896684862202E-2</v>
      </c>
      <c r="H41" s="15">
        <f t="shared" si="2"/>
        <v>2.179304328149159E-4</v>
      </c>
      <c r="I41" s="95">
        <v>7.4999999999999997E-2</v>
      </c>
      <c r="J41" s="15">
        <f t="shared" si="3"/>
        <v>4.7217561948254802E-4</v>
      </c>
      <c r="K41" s="16"/>
      <c r="L41" s="392"/>
    </row>
    <row r="42" spans="1:12">
      <c r="A42" s="1" t="s">
        <v>67</v>
      </c>
      <c r="B42" s="17" t="s">
        <v>338</v>
      </c>
      <c r="C42" s="387">
        <v>578.63800000000003</v>
      </c>
      <c r="D42" s="387">
        <v>175.42</v>
      </c>
      <c r="E42" s="387">
        <f t="shared" si="0"/>
        <v>101504.67796</v>
      </c>
      <c r="F42" s="15">
        <f t="shared" si="1"/>
        <v>3.3610432762008259E-3</v>
      </c>
      <c r="G42" s="95">
        <v>3.3747577243187783E-2</v>
      </c>
      <c r="H42" s="15">
        <f t="shared" si="2"/>
        <v>1.134270675812843E-4</v>
      </c>
      <c r="I42" s="95">
        <v>4.4999999999999998E-2</v>
      </c>
      <c r="J42" s="15">
        <f t="shared" si="3"/>
        <v>1.5124694742903717E-4</v>
      </c>
      <c r="K42" s="16"/>
      <c r="L42" s="392"/>
    </row>
    <row r="43" spans="1:12">
      <c r="A43" s="1" t="s">
        <v>723</v>
      </c>
      <c r="B43" s="17" t="s">
        <v>724</v>
      </c>
      <c r="C43" s="387">
        <v>181.49600000000001</v>
      </c>
      <c r="D43" s="387">
        <v>169.04</v>
      </c>
      <c r="E43" s="387">
        <f t="shared" si="0"/>
        <v>30680.083839999999</v>
      </c>
      <c r="F43" s="15">
        <f t="shared" si="1"/>
        <v>1.0158850959001615E-3</v>
      </c>
      <c r="G43" s="95">
        <v>1.4256980596308567E-2</v>
      </c>
      <c r="H43" s="15">
        <f t="shared" si="2"/>
        <v>1.4483454100327672E-5</v>
      </c>
      <c r="I43" s="95">
        <v>8.5000000000000006E-2</v>
      </c>
      <c r="J43" s="15">
        <f t="shared" si="3"/>
        <v>8.6350233151513732E-5</v>
      </c>
      <c r="K43" s="16"/>
      <c r="L43" s="392"/>
    </row>
    <row r="44" spans="1:12">
      <c r="A44" s="1" t="s">
        <v>98</v>
      </c>
      <c r="B44" s="17" t="s">
        <v>372</v>
      </c>
      <c r="C44" s="387">
        <v>8414.9040000000005</v>
      </c>
      <c r="D44" s="387">
        <v>42.45</v>
      </c>
      <c r="E44" s="387">
        <f t="shared" si="0"/>
        <v>357212.67480000004</v>
      </c>
      <c r="F44" s="15">
        <f t="shared" si="1"/>
        <v>1.1828097807308707E-2</v>
      </c>
      <c r="G44" s="95">
        <v>1.9787985865724379E-2</v>
      </c>
      <c r="H44" s="15">
        <f t="shared" si="2"/>
        <v>2.3405423222943022E-4</v>
      </c>
      <c r="I44" s="95">
        <v>0.06</v>
      </c>
      <c r="J44" s="15">
        <f t="shared" si="3"/>
        <v>7.0968586843852242E-4</v>
      </c>
      <c r="K44" s="16"/>
      <c r="L44" s="392"/>
    </row>
    <row r="45" spans="1:12">
      <c r="A45" s="1" t="s">
        <v>1104</v>
      </c>
      <c r="B45" s="17" t="s">
        <v>1105</v>
      </c>
      <c r="C45" s="387">
        <v>828.48699999999997</v>
      </c>
      <c r="D45" s="387">
        <v>24.73</v>
      </c>
      <c r="E45" s="387">
        <f t="shared" si="0"/>
        <v>20488.483509999998</v>
      </c>
      <c r="F45" s="15" t="str">
        <f t="shared" si="1"/>
        <v/>
      </c>
      <c r="G45" s="95">
        <v>2.9114435907804284E-2</v>
      </c>
      <c r="H45" s="15" t="str">
        <f t="shared" si="2"/>
        <v/>
      </c>
      <c r="I45" s="95" t="s">
        <v>719</v>
      </c>
      <c r="J45" s="15" t="str">
        <f t="shared" si="3"/>
        <v/>
      </c>
      <c r="K45" s="16"/>
      <c r="L45" s="392"/>
    </row>
    <row r="46" spans="1:12">
      <c r="A46" s="1" t="s">
        <v>268</v>
      </c>
      <c r="B46" s="17" t="s">
        <v>567</v>
      </c>
      <c r="C46" s="387">
        <v>5606.6880000000001</v>
      </c>
      <c r="D46" s="387">
        <v>43.01</v>
      </c>
      <c r="E46" s="387">
        <f t="shared" si="0"/>
        <v>241143.65088</v>
      </c>
      <c r="F46" s="15">
        <f t="shared" si="1"/>
        <v>7.9847969835255793E-3</v>
      </c>
      <c r="G46" s="95">
        <v>3.6270634736107886E-2</v>
      </c>
      <c r="H46" s="15">
        <f t="shared" si="2"/>
        <v>2.8961365483143233E-4</v>
      </c>
      <c r="I46" s="95">
        <v>0.08</v>
      </c>
      <c r="J46" s="15">
        <f t="shared" si="3"/>
        <v>6.387837586820463E-4</v>
      </c>
      <c r="K46" s="16"/>
      <c r="L46" s="392"/>
    </row>
    <row r="47" spans="1:12">
      <c r="A47" s="1" t="s">
        <v>276</v>
      </c>
      <c r="B47" s="17" t="s">
        <v>575</v>
      </c>
      <c r="C47" s="387">
        <v>2428.3159999999998</v>
      </c>
      <c r="D47" s="387">
        <v>139.80000000000001</v>
      </c>
      <c r="E47" s="387">
        <f t="shared" si="0"/>
        <v>339478.57679999998</v>
      </c>
      <c r="F47" s="15">
        <f t="shared" si="1"/>
        <v>1.1240882793771346E-2</v>
      </c>
      <c r="G47" s="95">
        <v>2.4886981402002861E-2</v>
      </c>
      <c r="H47" s="15">
        <f t="shared" si="2"/>
        <v>2.7975164103068146E-4</v>
      </c>
      <c r="I47" s="95">
        <v>7.0000000000000007E-2</v>
      </c>
      <c r="J47" s="15">
        <f t="shared" si="3"/>
        <v>7.8686179556399427E-4</v>
      </c>
      <c r="K47" s="16"/>
      <c r="L47" s="392"/>
    </row>
    <row r="48" spans="1:12">
      <c r="A48" s="1" t="s">
        <v>91</v>
      </c>
      <c r="B48" s="17" t="s">
        <v>365</v>
      </c>
      <c r="C48" s="387">
        <v>7140</v>
      </c>
      <c r="D48" s="387">
        <v>27.01</v>
      </c>
      <c r="E48" s="387">
        <f t="shared" si="0"/>
        <v>192851.40000000002</v>
      </c>
      <c r="F48" s="15">
        <f t="shared" si="1"/>
        <v>6.3857342765162549E-3</v>
      </c>
      <c r="G48" s="95">
        <v>7.7008515364679744E-2</v>
      </c>
      <c r="H48" s="15">
        <f t="shared" si="2"/>
        <v>4.9175591614786414E-4</v>
      </c>
      <c r="I48" s="95">
        <v>2.5000000000000001E-2</v>
      </c>
      <c r="J48" s="15">
        <f t="shared" si="3"/>
        <v>1.5964335691290638E-4</v>
      </c>
      <c r="K48" s="16"/>
      <c r="L48" s="392"/>
    </row>
    <row r="49" spans="1:12">
      <c r="A49" s="1" t="s">
        <v>310</v>
      </c>
      <c r="B49" s="17" t="s">
        <v>613</v>
      </c>
      <c r="C49" s="387">
        <v>249.49299999999999</v>
      </c>
      <c r="D49" s="387">
        <v>152.01</v>
      </c>
      <c r="E49" s="387">
        <f t="shared" si="0"/>
        <v>37925.430929999995</v>
      </c>
      <c r="F49" s="15">
        <f t="shared" si="1"/>
        <v>1.2557944834279175E-3</v>
      </c>
      <c r="G49" s="95">
        <v>2.3156371291362408E-2</v>
      </c>
      <c r="H49" s="15">
        <f t="shared" si="2"/>
        <v>2.9079643323901512E-5</v>
      </c>
      <c r="I49" s="95">
        <v>0.08</v>
      </c>
      <c r="J49" s="15">
        <f t="shared" si="3"/>
        <v>1.004635586742334E-4</v>
      </c>
      <c r="K49" s="16"/>
      <c r="L49" s="392"/>
    </row>
    <row r="50" spans="1:12">
      <c r="A50" s="1" t="s">
        <v>1106</v>
      </c>
      <c r="B50" s="17" t="s">
        <v>1107</v>
      </c>
      <c r="C50" s="387">
        <v>1507.8779999999999</v>
      </c>
      <c r="D50" s="387">
        <v>85.96</v>
      </c>
      <c r="E50" s="387">
        <f t="shared" si="0"/>
        <v>129617.19287999999</v>
      </c>
      <c r="F50" s="15">
        <f t="shared" si="1"/>
        <v>4.2919105145186112E-3</v>
      </c>
      <c r="G50" s="95">
        <v>2.3731968357375524E-2</v>
      </c>
      <c r="H50" s="15">
        <f t="shared" si="2"/>
        <v>1.0185548452324299E-4</v>
      </c>
      <c r="I50" s="95">
        <v>0.01</v>
      </c>
      <c r="J50" s="15">
        <f t="shared" si="3"/>
        <v>4.291910514518611E-5</v>
      </c>
      <c r="K50" s="16"/>
      <c r="L50" s="392"/>
    </row>
    <row r="51" spans="1:12">
      <c r="A51" s="1" t="s">
        <v>85</v>
      </c>
      <c r="B51" s="17" t="s">
        <v>358</v>
      </c>
      <c r="C51" s="387">
        <v>537.41099999999994</v>
      </c>
      <c r="D51" s="387">
        <v>167.48</v>
      </c>
      <c r="E51" s="387">
        <f t="shared" si="0"/>
        <v>90005.59427999999</v>
      </c>
      <c r="F51" s="15">
        <f t="shared" si="1"/>
        <v>2.9802833086615458E-3</v>
      </c>
      <c r="G51" s="95">
        <v>1.6479579651301649E-2</v>
      </c>
      <c r="H51" s="15">
        <f t="shared" si="2"/>
        <v>4.9113816168532764E-5</v>
      </c>
      <c r="I51" s="95">
        <v>0.11</v>
      </c>
      <c r="J51" s="15">
        <f t="shared" si="3"/>
        <v>3.2783116395277003E-4</v>
      </c>
      <c r="K51" s="16"/>
      <c r="L51" s="392"/>
    </row>
    <row r="52" spans="1:12">
      <c r="A52" s="1" t="s">
        <v>1003</v>
      </c>
      <c r="B52" s="17" t="s">
        <v>627</v>
      </c>
      <c r="C52" s="387">
        <v>2788.498</v>
      </c>
      <c r="D52" s="387">
        <v>139.38</v>
      </c>
      <c r="E52" s="387">
        <f t="shared" si="0"/>
        <v>388660.85123999999</v>
      </c>
      <c r="F52" s="15">
        <f t="shared" si="1"/>
        <v>1.2869416139593763E-2</v>
      </c>
      <c r="G52" s="95">
        <v>1.578418711436361E-2</v>
      </c>
      <c r="H52" s="15">
        <f t="shared" si="2"/>
        <v>2.0313327239995896E-4</v>
      </c>
      <c r="I52" s="95">
        <v>7.4999999999999997E-2</v>
      </c>
      <c r="J52" s="15">
        <f t="shared" si="3"/>
        <v>9.6520621046953224E-4</v>
      </c>
      <c r="K52" s="16"/>
      <c r="L52" s="392"/>
    </row>
    <row r="53" spans="1:12">
      <c r="A53" s="1" t="s">
        <v>1108</v>
      </c>
      <c r="B53" s="17" t="s">
        <v>404</v>
      </c>
      <c r="C53" s="387">
        <v>4217.7359999999999</v>
      </c>
      <c r="D53" s="387">
        <v>54.43</v>
      </c>
      <c r="E53" s="387">
        <f t="shared" si="0"/>
        <v>229571.37047999998</v>
      </c>
      <c r="F53" s="15">
        <f t="shared" si="1"/>
        <v>7.6016133114975969E-3</v>
      </c>
      <c r="G53" s="95">
        <v>2.7190887378284033E-2</v>
      </c>
      <c r="H53" s="15">
        <f t="shared" si="2"/>
        <v>2.0669461144619589E-4</v>
      </c>
      <c r="I53" s="95">
        <v>7.0000000000000007E-2</v>
      </c>
      <c r="J53" s="15">
        <f t="shared" si="3"/>
        <v>5.3211293180483181E-4</v>
      </c>
      <c r="K53" s="16"/>
      <c r="L53" s="392"/>
    </row>
    <row r="54" spans="1:12">
      <c r="A54" s="1" t="s">
        <v>200</v>
      </c>
      <c r="B54" s="17" t="s">
        <v>488</v>
      </c>
      <c r="C54" s="387">
        <v>4057</v>
      </c>
      <c r="D54" s="387">
        <v>53.28</v>
      </c>
      <c r="E54" s="387">
        <f t="shared" si="0"/>
        <v>216156.96</v>
      </c>
      <c r="F54" s="15">
        <f t="shared" si="1"/>
        <v>7.1574326584072133E-3</v>
      </c>
      <c r="G54" s="95">
        <v>2.6088588588588594E-2</v>
      </c>
      <c r="H54" s="15">
        <f t="shared" si="2"/>
        <v>1.8672731597571375E-4</v>
      </c>
      <c r="I54" s="95">
        <v>7.0000000000000007E-2</v>
      </c>
      <c r="J54" s="15">
        <f t="shared" si="3"/>
        <v>5.0102028608850502E-4</v>
      </c>
      <c r="K54" s="16"/>
      <c r="L54" s="392"/>
    </row>
    <row r="55" spans="1:12">
      <c r="A55" s="1" t="s">
        <v>659</v>
      </c>
      <c r="B55" s="17" t="s">
        <v>660</v>
      </c>
      <c r="C55" s="387">
        <v>1451.7239999999999</v>
      </c>
      <c r="D55" s="387">
        <v>52.71</v>
      </c>
      <c r="E55" s="387">
        <f t="shared" si="0"/>
        <v>76520.372040000002</v>
      </c>
      <c r="F55" s="15">
        <f t="shared" si="1"/>
        <v>2.53375792235682E-3</v>
      </c>
      <c r="G55" s="95" t="s">
        <v>719</v>
      </c>
      <c r="H55" s="15" t="str">
        <f t="shared" si="2"/>
        <v/>
      </c>
      <c r="I55" s="95">
        <v>0.11</v>
      </c>
      <c r="J55" s="15">
        <f t="shared" si="3"/>
        <v>2.7871337145925023E-4</v>
      </c>
      <c r="K55" s="16"/>
      <c r="L55" s="392"/>
    </row>
    <row r="56" spans="1:12">
      <c r="A56" s="1" t="s">
        <v>239</v>
      </c>
      <c r="B56" s="17" t="s">
        <v>533</v>
      </c>
      <c r="C56" s="387">
        <v>7514.8909999999996</v>
      </c>
      <c r="D56" s="387">
        <v>281.92</v>
      </c>
      <c r="E56" s="387">
        <f t="shared" si="0"/>
        <v>2118598.0707200002</v>
      </c>
      <c r="F56" s="15">
        <f t="shared" si="1"/>
        <v>7.0151444678949251E-2</v>
      </c>
      <c r="G56" s="95">
        <v>8.7968217934165718E-3</v>
      </c>
      <c r="H56" s="15">
        <f t="shared" si="2"/>
        <v>6.1710975739143778E-4</v>
      </c>
      <c r="I56" s="95">
        <v>0.17</v>
      </c>
      <c r="J56" s="15">
        <f t="shared" si="3"/>
        <v>1.1925745595421373E-2</v>
      </c>
      <c r="K56" s="16"/>
      <c r="L56" s="392"/>
    </row>
    <row r="57" spans="1:12">
      <c r="A57" s="1" t="s">
        <v>661</v>
      </c>
      <c r="B57" s="17" t="s">
        <v>662</v>
      </c>
      <c r="C57" s="387">
        <v>233.31</v>
      </c>
      <c r="D57" s="387">
        <v>212.14</v>
      </c>
      <c r="E57" s="387">
        <f t="shared" si="0"/>
        <v>49494.383399999999</v>
      </c>
      <c r="F57" s="15">
        <f t="shared" si="1"/>
        <v>1.6388679603695751E-3</v>
      </c>
      <c r="G57" s="95">
        <v>7.9192985764118054E-3</v>
      </c>
      <c r="H57" s="15">
        <f t="shared" si="2"/>
        <v>1.2978684705481695E-5</v>
      </c>
      <c r="I57" s="95">
        <v>0.105</v>
      </c>
      <c r="J57" s="15">
        <f t="shared" si="3"/>
        <v>1.7208113583880538E-4</v>
      </c>
      <c r="K57" s="16"/>
      <c r="L57" s="392"/>
    </row>
    <row r="58" spans="1:12">
      <c r="A58" s="1" t="s">
        <v>126</v>
      </c>
      <c r="B58" s="17" t="s">
        <v>401</v>
      </c>
      <c r="C58" s="387">
        <v>340.108</v>
      </c>
      <c r="D58" s="387">
        <v>200.16</v>
      </c>
      <c r="E58" s="387">
        <f t="shared" si="0"/>
        <v>68076.01728</v>
      </c>
      <c r="F58" s="15">
        <f t="shared" si="1"/>
        <v>2.2541467521294055E-3</v>
      </c>
      <c r="G58" s="95">
        <v>1.9984012789768187E-2</v>
      </c>
      <c r="H58" s="15">
        <f t="shared" si="2"/>
        <v>4.5046897524568462E-5</v>
      </c>
      <c r="I58" s="95">
        <v>0.1</v>
      </c>
      <c r="J58" s="15">
        <f t="shared" si="3"/>
        <v>2.2541467521294055E-4</v>
      </c>
      <c r="K58" s="16"/>
      <c r="L58" s="392"/>
    </row>
    <row r="59" spans="1:12">
      <c r="A59" s="1" t="s">
        <v>1109</v>
      </c>
      <c r="B59" s="17" t="s">
        <v>507</v>
      </c>
      <c r="C59" s="387">
        <v>2266.5210000000002</v>
      </c>
      <c r="D59" s="387">
        <v>16.73</v>
      </c>
      <c r="E59" s="387">
        <f t="shared" si="0"/>
        <v>37918.896330000003</v>
      </c>
      <c r="F59" s="15">
        <f t="shared" si="1"/>
        <v>1.2555781084407343E-3</v>
      </c>
      <c r="G59" s="95">
        <v>6.4554692169754929E-2</v>
      </c>
      <c r="H59" s="15">
        <f t="shared" si="2"/>
        <v>8.105345828547478E-5</v>
      </c>
      <c r="I59" s="95">
        <v>0.19</v>
      </c>
      <c r="J59" s="15">
        <f t="shared" si="3"/>
        <v>2.3855984060373951E-4</v>
      </c>
      <c r="K59" s="16"/>
      <c r="L59" s="392"/>
    </row>
    <row r="60" spans="1:12">
      <c r="A60" s="1" t="s">
        <v>129</v>
      </c>
      <c r="B60" s="17" t="s">
        <v>405</v>
      </c>
      <c r="C60" s="387">
        <v>2026.7850000000001</v>
      </c>
      <c r="D60" s="387">
        <v>70.180000000000007</v>
      </c>
      <c r="E60" s="387">
        <f t="shared" si="0"/>
        <v>142239.77130000002</v>
      </c>
      <c r="F60" s="15">
        <f t="shared" si="1"/>
        <v>4.709871865458291E-3</v>
      </c>
      <c r="G60" s="95">
        <v>2.9068110572812764E-2</v>
      </c>
      <c r="H60" s="15">
        <f t="shared" si="2"/>
        <v>1.3690707616892153E-4</v>
      </c>
      <c r="I60" s="95">
        <v>0.05</v>
      </c>
      <c r="J60" s="15">
        <f t="shared" si="3"/>
        <v>2.3549359327291455E-4</v>
      </c>
      <c r="K60" s="16"/>
      <c r="L60" s="392"/>
    </row>
    <row r="61" spans="1:12">
      <c r="A61" s="1" t="s">
        <v>79</v>
      </c>
      <c r="B61" s="17" t="s">
        <v>352</v>
      </c>
      <c r="C61" s="387">
        <v>855.202</v>
      </c>
      <c r="D61" s="387">
        <v>54.89</v>
      </c>
      <c r="E61" s="387">
        <f t="shared" si="0"/>
        <v>46942.037779999999</v>
      </c>
      <c r="F61" s="15" t="str">
        <f t="shared" si="1"/>
        <v/>
      </c>
      <c r="G61" s="95">
        <v>2.3319366004736747E-2</v>
      </c>
      <c r="H61" s="15" t="str">
        <f t="shared" si="2"/>
        <v/>
      </c>
      <c r="I61" s="95">
        <v>0.28499999999999998</v>
      </c>
      <c r="J61" s="15" t="str">
        <f t="shared" si="3"/>
        <v/>
      </c>
      <c r="K61" s="16"/>
      <c r="L61" s="392"/>
    </row>
    <row r="62" spans="1:12">
      <c r="A62" s="1" t="s">
        <v>74</v>
      </c>
      <c r="B62" s="17" t="s">
        <v>348</v>
      </c>
      <c r="C62" s="387">
        <v>1844.078</v>
      </c>
      <c r="D62" s="387">
        <v>45.52</v>
      </c>
      <c r="E62" s="387">
        <f t="shared" si="0"/>
        <v>83942.430560000008</v>
      </c>
      <c r="F62" s="15">
        <f t="shared" si="1"/>
        <v>2.7795186142339518E-3</v>
      </c>
      <c r="G62" s="95">
        <v>7.9086115992970121E-2</v>
      </c>
      <c r="H62" s="15">
        <f t="shared" si="2"/>
        <v>2.1982133152992589E-4</v>
      </c>
      <c r="I62" s="95">
        <v>0.06</v>
      </c>
      <c r="J62" s="15">
        <f t="shared" si="3"/>
        <v>1.667711168540371E-4</v>
      </c>
      <c r="K62" s="16"/>
      <c r="L62" s="392"/>
    </row>
    <row r="63" spans="1:12">
      <c r="A63" s="1" t="s">
        <v>872</v>
      </c>
      <c r="B63" s="17" t="s">
        <v>664</v>
      </c>
      <c r="C63" s="387">
        <v>320.142</v>
      </c>
      <c r="D63" s="387">
        <v>242.72</v>
      </c>
      <c r="E63" s="387">
        <f t="shared" si="0"/>
        <v>77704.866240000003</v>
      </c>
      <c r="F63" s="15">
        <f t="shared" si="1"/>
        <v>2.5729791321238982E-3</v>
      </c>
      <c r="G63" s="95">
        <v>7.9103493737640081E-3</v>
      </c>
      <c r="H63" s="15">
        <f t="shared" si="2"/>
        <v>2.035316386650414E-5</v>
      </c>
      <c r="I63" s="95">
        <v>0.12</v>
      </c>
      <c r="J63" s="15">
        <f t="shared" si="3"/>
        <v>3.0875749585486774E-4</v>
      </c>
      <c r="K63" s="16"/>
      <c r="L63" s="392"/>
    </row>
    <row r="64" spans="1:12">
      <c r="A64" s="1" t="s">
        <v>665</v>
      </c>
      <c r="B64" s="17" t="s">
        <v>793</v>
      </c>
      <c r="C64" s="387">
        <v>188.64500000000001</v>
      </c>
      <c r="D64" s="387">
        <v>20.18</v>
      </c>
      <c r="E64" s="387">
        <f t="shared" si="0"/>
        <v>3806.8561</v>
      </c>
      <c r="F64" s="15">
        <f t="shared" si="1"/>
        <v>1.26053383504268E-4</v>
      </c>
      <c r="G64" s="95" t="s">
        <v>719</v>
      </c>
      <c r="H64" s="15" t="str">
        <f t="shared" si="2"/>
        <v/>
      </c>
      <c r="I64" s="95">
        <v>0.11</v>
      </c>
      <c r="J64" s="15">
        <f t="shared" si="3"/>
        <v>1.3865872185469479E-5</v>
      </c>
      <c r="K64" s="16"/>
      <c r="L64" s="392"/>
    </row>
    <row r="65" spans="1:12">
      <c r="A65" s="1" t="s">
        <v>203</v>
      </c>
      <c r="B65" s="17" t="s">
        <v>492</v>
      </c>
      <c r="C65" s="387">
        <v>390.83499999999998</v>
      </c>
      <c r="D65" s="387">
        <v>52.95</v>
      </c>
      <c r="E65" s="387">
        <f t="shared" si="0"/>
        <v>20694.713250000001</v>
      </c>
      <c r="F65" s="15">
        <f t="shared" si="1"/>
        <v>6.8524750011252241E-4</v>
      </c>
      <c r="G65" s="95">
        <v>3.8715769593956555E-2</v>
      </c>
      <c r="H65" s="15">
        <f t="shared" si="2"/>
        <v>2.6529884329191136E-5</v>
      </c>
      <c r="I65" s="95">
        <v>0.12</v>
      </c>
      <c r="J65" s="15">
        <f t="shared" si="3"/>
        <v>8.2229700013502691E-5</v>
      </c>
      <c r="K65" s="16"/>
      <c r="L65" s="392"/>
    </row>
    <row r="66" spans="1:12">
      <c r="A66" s="1" t="s">
        <v>725</v>
      </c>
      <c r="B66" s="17" t="s">
        <v>726</v>
      </c>
      <c r="C66" s="387">
        <v>1308.05</v>
      </c>
      <c r="D66" s="387">
        <v>14.25</v>
      </c>
      <c r="E66" s="387">
        <f t="shared" si="0"/>
        <v>18639.712499999998</v>
      </c>
      <c r="F66" s="15">
        <f t="shared" si="1"/>
        <v>6.1720190268599795E-4</v>
      </c>
      <c r="G66" s="95">
        <v>3.3684210526315789E-2</v>
      </c>
      <c r="H66" s="15">
        <f t="shared" si="2"/>
        <v>2.0789958827317826E-5</v>
      </c>
      <c r="I66" s="95">
        <v>6.5000000000000002E-2</v>
      </c>
      <c r="J66" s="15">
        <f t="shared" si="3"/>
        <v>4.0118123674589868E-5</v>
      </c>
      <c r="K66" s="16"/>
      <c r="L66" s="392"/>
    </row>
    <row r="67" spans="1:12">
      <c r="A67" s="1" t="s">
        <v>68</v>
      </c>
      <c r="B67" s="17" t="s">
        <v>339</v>
      </c>
      <c r="C67" s="387">
        <v>1772.817</v>
      </c>
      <c r="D67" s="387">
        <v>118.13</v>
      </c>
      <c r="E67" s="387">
        <f t="shared" si="0"/>
        <v>209422.87221</v>
      </c>
      <c r="F67" s="15">
        <f t="shared" si="1"/>
        <v>6.9344521914690808E-3</v>
      </c>
      <c r="G67" s="95">
        <v>1.5237450266655381E-2</v>
      </c>
      <c r="H67" s="15">
        <f t="shared" si="2"/>
        <v>1.0566337039400954E-4</v>
      </c>
      <c r="I67" s="95">
        <v>0.115</v>
      </c>
      <c r="J67" s="15">
        <f t="shared" si="3"/>
        <v>7.9746200201894434E-4</v>
      </c>
      <c r="K67" s="16"/>
      <c r="L67" s="392"/>
    </row>
    <row r="68" spans="1:12">
      <c r="A68" s="1" t="s">
        <v>70</v>
      </c>
      <c r="B68" s="17" t="s">
        <v>343</v>
      </c>
      <c r="C68" s="387">
        <v>670.74099999999999</v>
      </c>
      <c r="D68" s="387">
        <v>52.13</v>
      </c>
      <c r="E68" s="387">
        <f t="shared" si="0"/>
        <v>34965.728329999998</v>
      </c>
      <c r="F68" s="15">
        <f t="shared" si="1"/>
        <v>1.15779221670279E-3</v>
      </c>
      <c r="G68" s="95">
        <v>2.5321312104354499E-2</v>
      </c>
      <c r="H68" s="15">
        <f t="shared" si="2"/>
        <v>2.9316818071123784E-5</v>
      </c>
      <c r="I68" s="95">
        <v>0.11</v>
      </c>
      <c r="J68" s="15">
        <f t="shared" si="3"/>
        <v>1.273571438373069E-4</v>
      </c>
      <c r="K68" s="16"/>
      <c r="L68" s="392"/>
    </row>
    <row r="69" spans="1:12">
      <c r="A69" s="1" t="s">
        <v>1110</v>
      </c>
      <c r="B69" s="17" t="s">
        <v>345</v>
      </c>
      <c r="C69" s="387">
        <v>221.36500000000001</v>
      </c>
      <c r="D69" s="387">
        <v>256.11</v>
      </c>
      <c r="E69" s="387">
        <f t="shared" si="0"/>
        <v>56693.790150000008</v>
      </c>
      <c r="F69" s="15">
        <f t="shared" si="1"/>
        <v>1.8772561621355854E-3</v>
      </c>
      <c r="G69" s="95">
        <v>2.3427433524657374E-2</v>
      </c>
      <c r="H69" s="15">
        <f t="shared" si="2"/>
        <v>4.3979293947184851E-5</v>
      </c>
      <c r="I69" s="95">
        <v>0.12</v>
      </c>
      <c r="J69" s="15">
        <f t="shared" si="3"/>
        <v>2.2527073945627024E-4</v>
      </c>
      <c r="K69" s="16"/>
      <c r="L69" s="392"/>
    </row>
    <row r="70" spans="1:12">
      <c r="A70" s="1" t="s">
        <v>667</v>
      </c>
      <c r="B70" s="17" t="s">
        <v>668</v>
      </c>
      <c r="C70" s="387">
        <v>254.69399999999999</v>
      </c>
      <c r="D70" s="387">
        <v>88.95</v>
      </c>
      <c r="E70" s="387">
        <f t="shared" si="0"/>
        <v>22655.031299999999</v>
      </c>
      <c r="F70" s="15" t="str">
        <f t="shared" si="1"/>
        <v/>
      </c>
      <c r="G70" s="95" t="s">
        <v>719</v>
      </c>
      <c r="H70" s="15" t="str">
        <f t="shared" si="2"/>
        <v/>
      </c>
      <c r="I70" s="95" t="s">
        <v>719</v>
      </c>
      <c r="J70" s="15" t="str">
        <f t="shared" si="3"/>
        <v/>
      </c>
      <c r="K70" s="16"/>
      <c r="L70" s="392"/>
    </row>
    <row r="71" spans="1:12">
      <c r="A71" s="1" t="s">
        <v>192</v>
      </c>
      <c r="B71" s="17" t="s">
        <v>478</v>
      </c>
      <c r="C71" s="387">
        <v>309.673</v>
      </c>
      <c r="D71" s="387">
        <v>78.11</v>
      </c>
      <c r="E71" s="387">
        <f t="shared" si="0"/>
        <v>24188.55803</v>
      </c>
      <c r="F71" s="15" t="str">
        <f t="shared" si="1"/>
        <v/>
      </c>
      <c r="G71" s="95">
        <v>1.2802458071949817E-2</v>
      </c>
      <c r="H71" s="15" t="str">
        <f t="shared" si="2"/>
        <v/>
      </c>
      <c r="I71" s="95" t="s">
        <v>719</v>
      </c>
      <c r="J71" s="15" t="str">
        <f t="shared" si="3"/>
        <v/>
      </c>
      <c r="K71" s="16"/>
      <c r="L71" s="392"/>
    </row>
    <row r="72" spans="1:12">
      <c r="A72" s="1" t="s">
        <v>89</v>
      </c>
      <c r="B72" s="17" t="s">
        <v>363</v>
      </c>
      <c r="C72" s="387">
        <v>559.36599999999999</v>
      </c>
      <c r="D72" s="387">
        <v>60.01</v>
      </c>
      <c r="E72" s="387">
        <f t="shared" si="0"/>
        <v>33567.553659999998</v>
      </c>
      <c r="F72" s="15">
        <f t="shared" si="1"/>
        <v>1.1114955763114015E-3</v>
      </c>
      <c r="G72" s="95">
        <v>2.4662556240626562E-2</v>
      </c>
      <c r="H72" s="15">
        <f t="shared" si="2"/>
        <v>2.7412322161987572E-5</v>
      </c>
      <c r="I72" s="95">
        <v>8.5000000000000006E-2</v>
      </c>
      <c r="J72" s="15">
        <f t="shared" si="3"/>
        <v>9.4477123986469133E-5</v>
      </c>
      <c r="K72" s="16"/>
      <c r="L72" s="392"/>
    </row>
    <row r="73" spans="1:12">
      <c r="A73" s="1" t="s">
        <v>93</v>
      </c>
      <c r="B73" s="17" t="s">
        <v>367</v>
      </c>
      <c r="C73" s="387">
        <v>422.72300000000001</v>
      </c>
      <c r="D73" s="387">
        <v>199.92</v>
      </c>
      <c r="E73" s="387">
        <f t="shared" si="0"/>
        <v>84510.782160000002</v>
      </c>
      <c r="F73" s="15">
        <f t="shared" si="1"/>
        <v>2.7983379865238749E-3</v>
      </c>
      <c r="G73" s="95">
        <v>1.8607442977190875E-2</v>
      </c>
      <c r="H73" s="15">
        <f t="shared" si="2"/>
        <v>5.206991451515013E-5</v>
      </c>
      <c r="I73" s="95">
        <v>0.09</v>
      </c>
      <c r="J73" s="15">
        <f t="shared" si="3"/>
        <v>2.5185041878714875E-4</v>
      </c>
      <c r="K73" s="16"/>
      <c r="L73" s="392"/>
    </row>
    <row r="74" spans="1:12">
      <c r="A74" s="1" t="s">
        <v>727</v>
      </c>
      <c r="B74" s="17" t="s">
        <v>728</v>
      </c>
      <c r="C74" s="387">
        <v>161.35</v>
      </c>
      <c r="D74" s="387">
        <v>200.27</v>
      </c>
      <c r="E74" s="387">
        <f t="shared" si="0"/>
        <v>32313.5645</v>
      </c>
      <c r="F74" s="15">
        <f t="shared" si="1"/>
        <v>1.0699732354759613E-3</v>
      </c>
      <c r="G74" s="95">
        <v>5.7921805562490634E-3</v>
      </c>
      <c r="H74" s="15">
        <f t="shared" si="2"/>
        <v>6.1974781702307637E-6</v>
      </c>
      <c r="I74" s="95">
        <v>0.08</v>
      </c>
      <c r="J74" s="15">
        <f t="shared" si="3"/>
        <v>8.559785883807691E-5</v>
      </c>
      <c r="K74" s="16"/>
      <c r="L74" s="392"/>
    </row>
    <row r="75" spans="1:12">
      <c r="A75" s="1" t="s">
        <v>94</v>
      </c>
      <c r="B75" s="17" t="s">
        <v>368</v>
      </c>
      <c r="C75" s="387">
        <v>21.545000000000002</v>
      </c>
      <c r="D75" s="387">
        <v>1697.99</v>
      </c>
      <c r="E75" s="387">
        <f t="shared" si="0"/>
        <v>36583.19455</v>
      </c>
      <c r="F75" s="15">
        <f t="shared" si="1"/>
        <v>1.2113500829260126E-3</v>
      </c>
      <c r="G75" s="95" t="s">
        <v>719</v>
      </c>
      <c r="H75" s="15" t="str">
        <f t="shared" si="2"/>
        <v/>
      </c>
      <c r="I75" s="95">
        <v>0.14499999999999999</v>
      </c>
      <c r="J75" s="15">
        <f t="shared" si="3"/>
        <v>1.756457620242718E-4</v>
      </c>
      <c r="K75" s="16"/>
      <c r="L75" s="392"/>
    </row>
    <row r="76" spans="1:12">
      <c r="A76" s="1" t="s">
        <v>96</v>
      </c>
      <c r="B76" s="17" t="s">
        <v>370</v>
      </c>
      <c r="C76" s="387">
        <v>82.882999999999996</v>
      </c>
      <c r="D76" s="387">
        <v>207.21</v>
      </c>
      <c r="E76" s="387">
        <f t="shared" si="0"/>
        <v>17174.186429999998</v>
      </c>
      <c r="F76" s="15">
        <f t="shared" si="1"/>
        <v>5.6867510921534048E-4</v>
      </c>
      <c r="G76" s="95">
        <v>1.3126779595579362E-2</v>
      </c>
      <c r="H76" s="15">
        <f t="shared" si="2"/>
        <v>7.4648728201617964E-6</v>
      </c>
      <c r="I76" s="95">
        <v>0.09</v>
      </c>
      <c r="J76" s="15">
        <f t="shared" si="3"/>
        <v>5.1180759829380643E-5</v>
      </c>
      <c r="K76" s="16"/>
      <c r="L76" s="392"/>
    </row>
    <row r="77" spans="1:12">
      <c r="A77" s="1" t="s">
        <v>1111</v>
      </c>
      <c r="B77" s="17" t="s">
        <v>1112</v>
      </c>
      <c r="C77" s="387">
        <v>134.62100000000001</v>
      </c>
      <c r="D77" s="387">
        <v>149.97</v>
      </c>
      <c r="E77" s="387">
        <f t="shared" si="0"/>
        <v>20189.111370000002</v>
      </c>
      <c r="F77" s="15" t="str">
        <f t="shared" si="1"/>
        <v/>
      </c>
      <c r="G77" s="95" t="s">
        <v>719</v>
      </c>
      <c r="H77" s="15" t="str">
        <f t="shared" si="2"/>
        <v/>
      </c>
      <c r="I77" s="95">
        <v>0.4</v>
      </c>
      <c r="J77" s="15" t="str">
        <f t="shared" si="3"/>
        <v/>
      </c>
      <c r="K77" s="16"/>
      <c r="L77" s="392"/>
    </row>
    <row r="78" spans="1:12">
      <c r="A78" s="1" t="s">
        <v>1004</v>
      </c>
      <c r="B78" s="17" t="s">
        <v>1005</v>
      </c>
      <c r="C78" s="387">
        <v>82.441999999999993</v>
      </c>
      <c r="D78" s="387">
        <v>608.34</v>
      </c>
      <c r="E78" s="387">
        <f t="shared" si="0"/>
        <v>50152.766279999996</v>
      </c>
      <c r="F78" s="15">
        <f t="shared" si="1"/>
        <v>1.6606684664788774E-3</v>
      </c>
      <c r="G78" s="95">
        <v>6.83828122431535E-3</v>
      </c>
      <c r="H78" s="15">
        <f t="shared" si="2"/>
        <v>1.1356117994135072E-5</v>
      </c>
      <c r="I78" s="95">
        <v>0.16</v>
      </c>
      <c r="J78" s="15">
        <f t="shared" si="3"/>
        <v>2.657069546366204E-4</v>
      </c>
      <c r="K78" s="16"/>
      <c r="L78" s="392"/>
    </row>
    <row r="79" spans="1:12">
      <c r="A79" s="1" t="s">
        <v>97</v>
      </c>
      <c r="B79" s="17" t="s">
        <v>371</v>
      </c>
      <c r="C79" s="387">
        <v>326.61</v>
      </c>
      <c r="D79" s="387">
        <v>89.97</v>
      </c>
      <c r="E79" s="387">
        <f t="shared" si="0"/>
        <v>29385.101699999999</v>
      </c>
      <c r="F79" s="15" t="str">
        <f t="shared" si="1"/>
        <v/>
      </c>
      <c r="G79" s="95">
        <v>8.8918528398355019E-3</v>
      </c>
      <c r="H79" s="15" t="str">
        <f t="shared" si="2"/>
        <v/>
      </c>
      <c r="I79" s="95">
        <v>0.21</v>
      </c>
      <c r="J79" s="15" t="str">
        <f t="shared" si="3"/>
        <v/>
      </c>
      <c r="K79" s="16"/>
      <c r="L79" s="392"/>
    </row>
    <row r="80" spans="1:12">
      <c r="A80" s="1" t="s">
        <v>1321</v>
      </c>
      <c r="B80" s="17" t="s">
        <v>1322</v>
      </c>
      <c r="C80" s="387">
        <v>149.86199999999999</v>
      </c>
      <c r="D80" s="387">
        <v>112.62</v>
      </c>
      <c r="E80" s="387">
        <f t="shared" si="0"/>
        <v>16877.458439999999</v>
      </c>
      <c r="F80" s="15" t="str">
        <f t="shared" si="1"/>
        <v/>
      </c>
      <c r="G80" s="95" t="s">
        <v>719</v>
      </c>
      <c r="H80" s="15" t="str">
        <f t="shared" si="2"/>
        <v/>
      </c>
      <c r="I80" s="95" t="s">
        <v>719</v>
      </c>
      <c r="J80" s="15" t="str">
        <f t="shared" si="3"/>
        <v/>
      </c>
      <c r="K80" s="16"/>
      <c r="L80" s="392"/>
    </row>
    <row r="81" spans="1:12">
      <c r="A81" s="1" t="s">
        <v>1113</v>
      </c>
      <c r="B81" s="17" t="s">
        <v>1114</v>
      </c>
      <c r="C81" s="387">
        <v>867.70100000000002</v>
      </c>
      <c r="D81" s="387">
        <v>51.76</v>
      </c>
      <c r="E81" s="387">
        <f t="shared" si="0"/>
        <v>44912.203759999997</v>
      </c>
      <c r="F81" s="15" t="str">
        <f t="shared" si="1"/>
        <v/>
      </c>
      <c r="G81" s="95">
        <v>9.2735703245749607E-3</v>
      </c>
      <c r="H81" s="15" t="str">
        <f t="shared" si="2"/>
        <v/>
      </c>
      <c r="I81" s="95" t="s">
        <v>719</v>
      </c>
      <c r="J81" s="15" t="str">
        <f t="shared" si="3"/>
        <v/>
      </c>
      <c r="K81" s="16"/>
      <c r="L81" s="392"/>
    </row>
    <row r="82" spans="1:12">
      <c r="A82" s="1" t="s">
        <v>99</v>
      </c>
      <c r="B82" s="17" t="s">
        <v>373</v>
      </c>
      <c r="C82" s="387">
        <v>863.17399999999998</v>
      </c>
      <c r="D82" s="387">
        <v>51.84</v>
      </c>
      <c r="E82" s="387">
        <f t="shared" si="0"/>
        <v>44746.940159999998</v>
      </c>
      <c r="F82" s="15">
        <f t="shared" si="1"/>
        <v>1.4816696666393591E-3</v>
      </c>
      <c r="G82" s="95">
        <v>2.6234567901234563E-2</v>
      </c>
      <c r="H82" s="15">
        <f t="shared" si="2"/>
        <v>3.8870963476649847E-5</v>
      </c>
      <c r="I82" s="95">
        <v>0.05</v>
      </c>
      <c r="J82" s="15">
        <f t="shared" si="3"/>
        <v>7.4083483331967957E-5</v>
      </c>
      <c r="K82" s="16"/>
      <c r="L82" s="392"/>
    </row>
    <row r="83" spans="1:12">
      <c r="A83" s="1" t="s">
        <v>1115</v>
      </c>
      <c r="B83" s="17" t="s">
        <v>1116</v>
      </c>
      <c r="C83" s="387">
        <v>426.779</v>
      </c>
      <c r="D83" s="387">
        <v>82.28</v>
      </c>
      <c r="E83" s="387">
        <f t="shared" si="0"/>
        <v>35115.376120000001</v>
      </c>
      <c r="F83" s="15" t="str">
        <f t="shared" si="1"/>
        <v/>
      </c>
      <c r="G83" s="95">
        <v>1.166747690811862E-2</v>
      </c>
      <c r="H83" s="15" t="str">
        <f t="shared" si="2"/>
        <v/>
      </c>
      <c r="I83" s="95" t="s">
        <v>719</v>
      </c>
      <c r="J83" s="15" t="str">
        <f t="shared" si="3"/>
        <v/>
      </c>
      <c r="K83" s="16"/>
      <c r="L83" s="392"/>
    </row>
    <row r="84" spans="1:12">
      <c r="A84" s="1" t="s">
        <v>100</v>
      </c>
      <c r="B84" s="17" t="s">
        <v>374</v>
      </c>
      <c r="C84" s="387">
        <v>499.91</v>
      </c>
      <c r="D84" s="387">
        <v>80.430000000000007</v>
      </c>
      <c r="E84" s="387">
        <f t="shared" ref="E84:E147" si="4">IFERROR(C84*D84,"")</f>
        <v>40207.761300000006</v>
      </c>
      <c r="F84" s="15">
        <f t="shared" ref="F84:F147" si="5">IF(AND(ISNUMBER($I84)), IF(AND($I84&lt;=20%,$I84&gt;0%), $E84/SUMIFS($E$19:$E$523,$I$19:$I$523, "&gt;"&amp;0%,$I$19:$I$523, "&lt;="&amp;20%),""),"")</f>
        <v>1.3313674648739587E-3</v>
      </c>
      <c r="G84" s="95">
        <v>1.392515230635335E-2</v>
      </c>
      <c r="H84" s="15">
        <f t="shared" ref="H84:H147" si="6">IFERROR($G84*$F84,"")</f>
        <v>1.8539494724093421E-5</v>
      </c>
      <c r="I84" s="95">
        <v>8.5000000000000006E-2</v>
      </c>
      <c r="J84" s="15">
        <f t="shared" ref="J84:J147" si="7">IFERROR($I84*$F84,"")</f>
        <v>1.131662345142865E-4</v>
      </c>
      <c r="K84" s="16"/>
      <c r="L84" s="392"/>
    </row>
    <row r="85" spans="1:12">
      <c r="A85" s="1" t="s">
        <v>101</v>
      </c>
      <c r="B85" s="17" t="s">
        <v>375</v>
      </c>
      <c r="C85" s="387">
        <v>287.19</v>
      </c>
      <c r="D85" s="387">
        <v>245.82</v>
      </c>
      <c r="E85" s="387">
        <f t="shared" si="4"/>
        <v>70597.045799999993</v>
      </c>
      <c r="F85" s="15">
        <f t="shared" si="5"/>
        <v>2.3376235546428382E-3</v>
      </c>
      <c r="G85" s="95">
        <v>1.3505817264665203E-2</v>
      </c>
      <c r="H85" s="15">
        <f t="shared" si="6"/>
        <v>3.1571516562583283E-5</v>
      </c>
      <c r="I85" s="95">
        <v>7.4999999999999997E-2</v>
      </c>
      <c r="J85" s="15">
        <f t="shared" si="7"/>
        <v>1.7532176659821287E-4</v>
      </c>
      <c r="K85" s="16"/>
      <c r="L85" s="392"/>
    </row>
    <row r="86" spans="1:12">
      <c r="A86" s="1" t="s">
        <v>102</v>
      </c>
      <c r="B86" s="17" t="s">
        <v>376</v>
      </c>
      <c r="C86" s="387">
        <v>1325.373</v>
      </c>
      <c r="D86" s="387">
        <v>272.94</v>
      </c>
      <c r="E86" s="387">
        <f t="shared" si="4"/>
        <v>361747.30661999999</v>
      </c>
      <c r="F86" s="15">
        <f t="shared" si="5"/>
        <v>1.1978249446572694E-2</v>
      </c>
      <c r="G86" s="95" t="s">
        <v>719</v>
      </c>
      <c r="H86" s="15" t="str">
        <f t="shared" si="6"/>
        <v/>
      </c>
      <c r="I86" s="95">
        <v>0.06</v>
      </c>
      <c r="J86" s="15">
        <f t="shared" si="7"/>
        <v>7.1869496679436156E-4</v>
      </c>
      <c r="K86" s="16"/>
      <c r="L86" s="392"/>
    </row>
    <row r="87" spans="1:12">
      <c r="A87" s="1" t="s">
        <v>103</v>
      </c>
      <c r="B87" s="17" t="s">
        <v>377</v>
      </c>
      <c r="C87" s="387">
        <v>245.964</v>
      </c>
      <c r="D87" s="387">
        <v>105.71</v>
      </c>
      <c r="E87" s="387">
        <f t="shared" si="4"/>
        <v>26000.854439999999</v>
      </c>
      <c r="F87" s="15">
        <f t="shared" si="5"/>
        <v>8.6094551253565097E-4</v>
      </c>
      <c r="G87" s="95">
        <v>2.6487560306498913E-2</v>
      </c>
      <c r="H87" s="15">
        <f t="shared" si="6"/>
        <v>2.280434618389767E-5</v>
      </c>
      <c r="I87" s="95">
        <v>8.5000000000000006E-2</v>
      </c>
      <c r="J87" s="15">
        <f t="shared" si="7"/>
        <v>7.3180368565530337E-5</v>
      </c>
      <c r="K87" s="16"/>
      <c r="L87" s="392"/>
    </row>
    <row r="88" spans="1:12">
      <c r="A88" s="1" t="s">
        <v>108</v>
      </c>
      <c r="B88" s="17" t="s">
        <v>383</v>
      </c>
      <c r="C88" s="387">
        <v>1423.8530000000001</v>
      </c>
      <c r="D88" s="387">
        <v>43.39</v>
      </c>
      <c r="E88" s="387">
        <f t="shared" si="4"/>
        <v>61780.981670000001</v>
      </c>
      <c r="F88" s="15">
        <f t="shared" si="5"/>
        <v>2.0457042691260805E-3</v>
      </c>
      <c r="G88" s="95" t="s">
        <v>719</v>
      </c>
      <c r="H88" s="15" t="str">
        <f t="shared" si="6"/>
        <v/>
      </c>
      <c r="I88" s="95">
        <v>0.17499999999999999</v>
      </c>
      <c r="J88" s="15">
        <f t="shared" si="7"/>
        <v>3.5799824709706405E-4</v>
      </c>
      <c r="K88" s="16"/>
      <c r="L88" s="392"/>
    </row>
    <row r="89" spans="1:12">
      <c r="A89" s="1" t="s">
        <v>109</v>
      </c>
      <c r="B89" s="17" t="s">
        <v>384</v>
      </c>
      <c r="C89" s="387">
        <v>2222.114</v>
      </c>
      <c r="D89" s="387">
        <v>59.17</v>
      </c>
      <c r="E89" s="387">
        <f t="shared" si="4"/>
        <v>131482.48538</v>
      </c>
      <c r="F89" s="15">
        <f t="shared" si="5"/>
        <v>4.353674454282485E-3</v>
      </c>
      <c r="G89" s="95">
        <v>3.3124894372148043E-2</v>
      </c>
      <c r="H89" s="15">
        <f t="shared" si="6"/>
        <v>1.442150064288266E-4</v>
      </c>
      <c r="I89" s="95">
        <v>0.125</v>
      </c>
      <c r="J89" s="15">
        <f t="shared" si="7"/>
        <v>5.4420930678531062E-4</v>
      </c>
      <c r="K89" s="16"/>
      <c r="L89" s="392"/>
    </row>
    <row r="90" spans="1:12">
      <c r="A90" s="1" t="s">
        <v>794</v>
      </c>
      <c r="B90" s="17" t="s">
        <v>795</v>
      </c>
      <c r="C90" s="387">
        <v>137.87899999999999</v>
      </c>
      <c r="D90" s="387">
        <v>89.42</v>
      </c>
      <c r="E90" s="387">
        <f t="shared" si="4"/>
        <v>12329.140179999999</v>
      </c>
      <c r="F90" s="15">
        <f t="shared" si="5"/>
        <v>4.0824496502177206E-4</v>
      </c>
      <c r="G90" s="95">
        <v>1.1630507716394543E-2</v>
      </c>
      <c r="H90" s="15">
        <f t="shared" si="6"/>
        <v>4.7480962158649399E-6</v>
      </c>
      <c r="I90" s="95">
        <v>0.11</v>
      </c>
      <c r="J90" s="15">
        <f t="shared" si="7"/>
        <v>4.490694615239493E-5</v>
      </c>
      <c r="K90" s="16"/>
      <c r="L90" s="392"/>
    </row>
    <row r="91" spans="1:12">
      <c r="A91" s="1" t="s">
        <v>110</v>
      </c>
      <c r="B91" s="17" t="s">
        <v>385</v>
      </c>
      <c r="C91" s="387">
        <v>309.71600000000001</v>
      </c>
      <c r="D91" s="387">
        <v>67.010000000000005</v>
      </c>
      <c r="E91" s="387">
        <f t="shared" si="4"/>
        <v>20754.069160000003</v>
      </c>
      <c r="F91" s="15">
        <f t="shared" si="5"/>
        <v>6.8721290492161798E-4</v>
      </c>
      <c r="G91" s="95">
        <v>1.071481868377854E-2</v>
      </c>
      <c r="H91" s="15">
        <f t="shared" si="6"/>
        <v>7.3633616733878774E-6</v>
      </c>
      <c r="I91" s="95">
        <v>0.11</v>
      </c>
      <c r="J91" s="15">
        <f t="shared" si="7"/>
        <v>7.5593419541377977E-5</v>
      </c>
      <c r="K91" s="16"/>
      <c r="L91" s="392"/>
    </row>
    <row r="92" spans="1:12">
      <c r="A92" s="1" t="s">
        <v>111</v>
      </c>
      <c r="B92" s="17" t="s">
        <v>386</v>
      </c>
      <c r="C92" s="387">
        <v>399.66399999999999</v>
      </c>
      <c r="D92" s="387">
        <v>21.76</v>
      </c>
      <c r="E92" s="387">
        <f t="shared" si="4"/>
        <v>8696.6886400000003</v>
      </c>
      <c r="F92" s="15">
        <f t="shared" si="5"/>
        <v>2.8796650032427833E-4</v>
      </c>
      <c r="G92" s="95">
        <v>2.0220588235294115E-2</v>
      </c>
      <c r="H92" s="15">
        <f t="shared" si="6"/>
        <v>5.8228520286159215E-6</v>
      </c>
      <c r="I92" s="95">
        <v>0.14499999999999999</v>
      </c>
      <c r="J92" s="15">
        <f t="shared" si="7"/>
        <v>4.1755142547020353E-5</v>
      </c>
      <c r="K92" s="16"/>
      <c r="L92" s="392"/>
    </row>
    <row r="93" spans="1:12">
      <c r="A93" s="1" t="s">
        <v>112</v>
      </c>
      <c r="B93" s="17" t="s">
        <v>387</v>
      </c>
      <c r="C93" s="387">
        <v>301.51799999999997</v>
      </c>
      <c r="D93" s="387">
        <v>41.81</v>
      </c>
      <c r="E93" s="387">
        <f t="shared" si="4"/>
        <v>12606.467579999999</v>
      </c>
      <c r="F93" s="15">
        <f t="shared" si="5"/>
        <v>4.1742788557094687E-4</v>
      </c>
      <c r="G93" s="95">
        <v>3.5398230088495575E-2</v>
      </c>
      <c r="H93" s="15">
        <f t="shared" si="6"/>
        <v>1.4776208338794579E-5</v>
      </c>
      <c r="I93" s="95">
        <v>0.05</v>
      </c>
      <c r="J93" s="15">
        <f t="shared" si="7"/>
        <v>2.0871394278547345E-5</v>
      </c>
      <c r="K93" s="16"/>
      <c r="L93" s="392"/>
    </row>
    <row r="94" spans="1:12">
      <c r="A94" s="1" t="s">
        <v>669</v>
      </c>
      <c r="B94" s="17" t="s">
        <v>670</v>
      </c>
      <c r="C94" s="387">
        <v>90.977000000000004</v>
      </c>
      <c r="D94" s="387">
        <v>270.64</v>
      </c>
      <c r="E94" s="387">
        <f t="shared" si="4"/>
        <v>24622.01528</v>
      </c>
      <c r="F94" s="15">
        <f t="shared" si="5"/>
        <v>8.1528911343346723E-4</v>
      </c>
      <c r="G94" s="95">
        <v>7.9810818799881771E-3</v>
      </c>
      <c r="H94" s="15">
        <f t="shared" si="6"/>
        <v>6.5068891701754711E-6</v>
      </c>
      <c r="I94" s="95">
        <v>0.105</v>
      </c>
      <c r="J94" s="15">
        <f t="shared" si="7"/>
        <v>8.560535691051406E-5</v>
      </c>
      <c r="K94" s="16"/>
      <c r="L94" s="392"/>
    </row>
    <row r="95" spans="1:12">
      <c r="A95" s="1" t="s">
        <v>874</v>
      </c>
      <c r="B95" s="17" t="s">
        <v>875</v>
      </c>
      <c r="C95" s="387">
        <v>278.68599999999998</v>
      </c>
      <c r="D95" s="387">
        <v>132.11000000000001</v>
      </c>
      <c r="E95" s="387">
        <f t="shared" si="4"/>
        <v>36817.207459999998</v>
      </c>
      <c r="F95" s="15" t="str">
        <f t="shared" si="5"/>
        <v/>
      </c>
      <c r="G95" s="95" t="s">
        <v>719</v>
      </c>
      <c r="H95" s="15" t="str">
        <f t="shared" si="6"/>
        <v/>
      </c>
      <c r="I95" s="95" t="s">
        <v>719</v>
      </c>
      <c r="J95" s="15" t="str">
        <f t="shared" si="7"/>
        <v/>
      </c>
      <c r="K95" s="16"/>
      <c r="L95" s="392"/>
    </row>
    <row r="96" spans="1:12">
      <c r="A96" s="1" t="s">
        <v>116</v>
      </c>
      <c r="B96" s="17" t="s">
        <v>391</v>
      </c>
      <c r="C96" s="387">
        <v>981.048</v>
      </c>
      <c r="D96" s="387">
        <v>25.01</v>
      </c>
      <c r="E96" s="387">
        <f t="shared" si="4"/>
        <v>24536.010480000001</v>
      </c>
      <c r="F96" s="15" t="str">
        <f t="shared" si="5"/>
        <v/>
      </c>
      <c r="G96" s="95" t="s">
        <v>719</v>
      </c>
      <c r="H96" s="15" t="str">
        <f t="shared" si="6"/>
        <v/>
      </c>
      <c r="I96" s="95" t="s">
        <v>719</v>
      </c>
      <c r="J96" s="15" t="str">
        <f t="shared" si="7"/>
        <v/>
      </c>
      <c r="K96" s="16"/>
      <c r="L96" s="392"/>
    </row>
    <row r="97" spans="1:12">
      <c r="A97" s="1" t="s">
        <v>729</v>
      </c>
      <c r="B97" s="17" t="s">
        <v>730</v>
      </c>
      <c r="C97" s="387">
        <v>111.142</v>
      </c>
      <c r="D97" s="387">
        <v>167.19</v>
      </c>
      <c r="E97" s="387">
        <f t="shared" si="4"/>
        <v>18581.830979999999</v>
      </c>
      <c r="F97" s="15" t="str">
        <f t="shared" si="5"/>
        <v/>
      </c>
      <c r="G97" s="95" t="s">
        <v>719</v>
      </c>
      <c r="H97" s="15" t="str">
        <f t="shared" si="6"/>
        <v/>
      </c>
      <c r="I97" s="95">
        <v>0.27</v>
      </c>
      <c r="J97" s="15" t="str">
        <f t="shared" si="7"/>
        <v/>
      </c>
      <c r="K97" s="16"/>
      <c r="L97" s="392"/>
    </row>
    <row r="98" spans="1:12">
      <c r="A98" s="1" t="s">
        <v>1117</v>
      </c>
      <c r="B98" s="17" t="s">
        <v>1118</v>
      </c>
      <c r="C98" s="387">
        <v>1105.232</v>
      </c>
      <c r="D98" s="387">
        <v>12.39</v>
      </c>
      <c r="E98" s="387">
        <f t="shared" si="4"/>
        <v>13693.824480000001</v>
      </c>
      <c r="F98" s="15">
        <f t="shared" si="5"/>
        <v>4.5343266555769563E-4</v>
      </c>
      <c r="G98" s="95">
        <v>8.0710250201775621E-2</v>
      </c>
      <c r="H98" s="15">
        <f t="shared" si="6"/>
        <v>3.6596663886819664E-5</v>
      </c>
      <c r="I98" s="95">
        <v>2.5000000000000001E-2</v>
      </c>
      <c r="J98" s="15">
        <f t="shared" si="7"/>
        <v>1.1335816638942391E-5</v>
      </c>
      <c r="K98" s="16"/>
      <c r="L98" s="392"/>
    </row>
    <row r="99" spans="1:12">
      <c r="A99" s="1" t="s">
        <v>731</v>
      </c>
      <c r="B99" s="17" t="s">
        <v>732</v>
      </c>
      <c r="C99" s="387">
        <v>296.84699999999998</v>
      </c>
      <c r="D99" s="387">
        <v>52.98</v>
      </c>
      <c r="E99" s="387">
        <f t="shared" si="4"/>
        <v>15726.954059999998</v>
      </c>
      <c r="F99" s="15">
        <f t="shared" si="5"/>
        <v>5.2075406041199833E-4</v>
      </c>
      <c r="G99" s="95">
        <v>2.7368818422046061E-2</v>
      </c>
      <c r="H99" s="15">
        <f t="shared" si="6"/>
        <v>1.4252423321959187E-5</v>
      </c>
      <c r="I99" s="95">
        <v>0.06</v>
      </c>
      <c r="J99" s="15">
        <f t="shared" si="7"/>
        <v>3.1245243624719902E-5</v>
      </c>
      <c r="K99" s="16"/>
      <c r="L99" s="392"/>
    </row>
    <row r="100" spans="1:12">
      <c r="A100" s="1" t="s">
        <v>131</v>
      </c>
      <c r="B100" s="17" t="s">
        <v>407</v>
      </c>
      <c r="C100" s="387">
        <v>122.813</v>
      </c>
      <c r="D100" s="387">
        <v>165.61</v>
      </c>
      <c r="E100" s="387">
        <f t="shared" si="4"/>
        <v>20339.060930000003</v>
      </c>
      <c r="F100" s="15">
        <f t="shared" si="5"/>
        <v>6.7347106908663141E-4</v>
      </c>
      <c r="G100" s="95">
        <v>2.8017631785520195E-2</v>
      </c>
      <c r="H100" s="15">
        <f t="shared" si="6"/>
        <v>1.8869064431869872E-5</v>
      </c>
      <c r="I100" s="95">
        <v>0.05</v>
      </c>
      <c r="J100" s="15">
        <f t="shared" si="7"/>
        <v>3.3673553454331573E-5</v>
      </c>
      <c r="K100" s="16"/>
      <c r="L100" s="392"/>
    </row>
    <row r="101" spans="1:12">
      <c r="A101" s="1" t="s">
        <v>1119</v>
      </c>
      <c r="B101" s="17" t="s">
        <v>1120</v>
      </c>
      <c r="C101" s="387">
        <v>60.094000000000001</v>
      </c>
      <c r="D101" s="387">
        <v>495.75</v>
      </c>
      <c r="E101" s="387">
        <f t="shared" si="4"/>
        <v>29791.6005</v>
      </c>
      <c r="F101" s="15">
        <f t="shared" si="5"/>
        <v>9.8646545716094772E-4</v>
      </c>
      <c r="G101" s="95" t="s">
        <v>719</v>
      </c>
      <c r="H101" s="15" t="str">
        <f t="shared" si="6"/>
        <v/>
      </c>
      <c r="I101" s="95">
        <v>0.19500000000000001</v>
      </c>
      <c r="J101" s="15">
        <f t="shared" si="7"/>
        <v>1.9236076414638482E-4</v>
      </c>
      <c r="K101" s="16"/>
      <c r="L101" s="392"/>
    </row>
    <row r="102" spans="1:12">
      <c r="A102" s="1" t="s">
        <v>132</v>
      </c>
      <c r="B102" s="17" t="s">
        <v>409</v>
      </c>
      <c r="C102" s="387">
        <v>289.654</v>
      </c>
      <c r="D102" s="387">
        <v>59.73</v>
      </c>
      <c r="E102" s="387">
        <f t="shared" si="4"/>
        <v>17301.03342</v>
      </c>
      <c r="F102" s="15">
        <f t="shared" si="5"/>
        <v>5.7287529221590938E-4</v>
      </c>
      <c r="G102" s="95">
        <v>2.913108990457057E-2</v>
      </c>
      <c r="H102" s="15">
        <f t="shared" si="6"/>
        <v>1.6688481641648792E-5</v>
      </c>
      <c r="I102" s="95">
        <v>0.06</v>
      </c>
      <c r="J102" s="15">
        <f t="shared" si="7"/>
        <v>3.4372517532954563E-5</v>
      </c>
      <c r="K102" s="16"/>
      <c r="L102" s="392"/>
    </row>
    <row r="103" spans="1:12">
      <c r="A103" s="1" t="s">
        <v>810</v>
      </c>
      <c r="B103" s="17" t="s">
        <v>543</v>
      </c>
      <c r="C103" s="387">
        <v>425.4</v>
      </c>
      <c r="D103" s="387">
        <v>22.14</v>
      </c>
      <c r="E103" s="387">
        <f t="shared" si="4"/>
        <v>9418.3559999999998</v>
      </c>
      <c r="F103" s="15" t="str">
        <f t="shared" si="5"/>
        <v/>
      </c>
      <c r="G103" s="95">
        <v>4.1553748870822041E-2</v>
      </c>
      <c r="H103" s="15" t="str">
        <f t="shared" si="6"/>
        <v/>
      </c>
      <c r="I103" s="95" t="s">
        <v>719</v>
      </c>
      <c r="J103" s="15" t="str">
        <f t="shared" si="7"/>
        <v/>
      </c>
      <c r="K103" s="16"/>
      <c r="L103" s="392"/>
    </row>
    <row r="104" spans="1:12">
      <c r="A104" s="1" t="s">
        <v>135</v>
      </c>
      <c r="B104" s="17" t="s">
        <v>412</v>
      </c>
      <c r="C104" s="387">
        <v>843.51300000000003</v>
      </c>
      <c r="D104" s="387">
        <v>75.58</v>
      </c>
      <c r="E104" s="387">
        <f t="shared" si="4"/>
        <v>63752.71254</v>
      </c>
      <c r="F104" s="15">
        <f t="shared" si="5"/>
        <v>2.1109926175675447E-3</v>
      </c>
      <c r="G104" s="95">
        <v>2.381582429214078E-2</v>
      </c>
      <c r="H104" s="15">
        <f t="shared" si="6"/>
        <v>5.0275029261994983E-5</v>
      </c>
      <c r="I104" s="95">
        <v>4.4999999999999998E-2</v>
      </c>
      <c r="J104" s="15">
        <f t="shared" si="7"/>
        <v>9.4994667790539506E-5</v>
      </c>
      <c r="K104" s="16"/>
      <c r="L104" s="392"/>
    </row>
    <row r="105" spans="1:12">
      <c r="A105" s="1" t="s">
        <v>137</v>
      </c>
      <c r="B105" s="17" t="s">
        <v>414</v>
      </c>
      <c r="C105" s="387">
        <v>133.92400000000001</v>
      </c>
      <c r="D105" s="387">
        <v>80.5</v>
      </c>
      <c r="E105" s="387">
        <f t="shared" si="4"/>
        <v>10780.882000000001</v>
      </c>
      <c r="F105" s="15">
        <f t="shared" si="5"/>
        <v>3.5697872931426538E-4</v>
      </c>
      <c r="G105" s="95">
        <v>3.3788819875776394E-2</v>
      </c>
      <c r="H105" s="15">
        <f t="shared" si="6"/>
        <v>1.2061889984283251E-5</v>
      </c>
      <c r="I105" s="95">
        <v>2.5000000000000001E-2</v>
      </c>
      <c r="J105" s="15">
        <f t="shared" si="7"/>
        <v>8.9244682328566347E-6</v>
      </c>
      <c r="K105" s="16"/>
      <c r="L105" s="392"/>
    </row>
    <row r="106" spans="1:12">
      <c r="A106" s="1" t="s">
        <v>1006</v>
      </c>
      <c r="B106" s="17" t="s">
        <v>1007</v>
      </c>
      <c r="C106" s="387">
        <v>53.497</v>
      </c>
      <c r="D106" s="387">
        <v>158.4</v>
      </c>
      <c r="E106" s="387">
        <f t="shared" si="4"/>
        <v>8473.9248000000007</v>
      </c>
      <c r="F106" s="15">
        <f t="shared" si="5"/>
        <v>2.8059029932881558E-4</v>
      </c>
      <c r="G106" s="95" t="s">
        <v>719</v>
      </c>
      <c r="H106" s="15" t="str">
        <f t="shared" si="6"/>
        <v/>
      </c>
      <c r="I106" s="95">
        <v>0.17</v>
      </c>
      <c r="J106" s="15">
        <f t="shared" si="7"/>
        <v>4.7700350885898652E-5</v>
      </c>
      <c r="K106" s="16"/>
      <c r="L106" s="392"/>
    </row>
    <row r="107" spans="1:12">
      <c r="A107" s="1" t="s">
        <v>798</v>
      </c>
      <c r="B107" s="17" t="s">
        <v>415</v>
      </c>
      <c r="C107" s="387">
        <v>480.334</v>
      </c>
      <c r="D107" s="387">
        <v>33.869999999999997</v>
      </c>
      <c r="E107" s="387">
        <f t="shared" si="4"/>
        <v>16268.912579999998</v>
      </c>
      <c r="F107" s="15">
        <f t="shared" si="5"/>
        <v>5.3869949973789388E-4</v>
      </c>
      <c r="G107" s="95">
        <v>3.6905816356657815E-2</v>
      </c>
      <c r="H107" s="15">
        <f t="shared" si="6"/>
        <v>1.9881144808750147E-5</v>
      </c>
      <c r="I107" s="95">
        <v>0.05</v>
      </c>
      <c r="J107" s="15">
        <f t="shared" si="7"/>
        <v>2.6934974986894696E-5</v>
      </c>
      <c r="K107" s="16"/>
      <c r="L107" s="392"/>
    </row>
    <row r="108" spans="1:12">
      <c r="A108" s="1" t="s">
        <v>139</v>
      </c>
      <c r="B108" s="17" t="s">
        <v>417</v>
      </c>
      <c r="C108" s="387">
        <v>353.38200000000001</v>
      </c>
      <c r="D108" s="387">
        <v>72.59</v>
      </c>
      <c r="E108" s="387">
        <f t="shared" si="4"/>
        <v>25651.999380000001</v>
      </c>
      <c r="F108" s="15">
        <f t="shared" si="5"/>
        <v>8.4939415374759902E-4</v>
      </c>
      <c r="G108" s="95">
        <v>4.2705606832897092E-2</v>
      </c>
      <c r="H108" s="15">
        <f t="shared" si="6"/>
        <v>3.6273892776106308E-5</v>
      </c>
      <c r="I108" s="95">
        <v>0.04</v>
      </c>
      <c r="J108" s="15">
        <f t="shared" si="7"/>
        <v>3.3975766149903962E-5</v>
      </c>
      <c r="K108" s="16"/>
      <c r="L108" s="392"/>
    </row>
    <row r="109" spans="1:12">
      <c r="A109" s="1" t="s">
        <v>141</v>
      </c>
      <c r="B109" s="17" t="s">
        <v>419</v>
      </c>
      <c r="C109" s="387">
        <v>854.03200000000004</v>
      </c>
      <c r="D109" s="387">
        <v>36.49</v>
      </c>
      <c r="E109" s="387">
        <f t="shared" si="4"/>
        <v>31163.627680000001</v>
      </c>
      <c r="F109" s="15">
        <f t="shared" si="5"/>
        <v>1.031896296613697E-3</v>
      </c>
      <c r="G109" s="95">
        <v>2.6308577692518497E-2</v>
      </c>
      <c r="H109" s="15">
        <f t="shared" si="6"/>
        <v>2.7147723890083557E-5</v>
      </c>
      <c r="I109" s="95">
        <v>0.2</v>
      </c>
      <c r="J109" s="15">
        <f t="shared" si="7"/>
        <v>2.0637925932273941E-4</v>
      </c>
      <c r="K109" s="16"/>
      <c r="L109" s="392"/>
    </row>
    <row r="110" spans="1:12">
      <c r="A110" s="1" t="s">
        <v>145</v>
      </c>
      <c r="B110" s="17" t="s">
        <v>423</v>
      </c>
      <c r="C110" s="387">
        <v>143.607</v>
      </c>
      <c r="D110" s="387">
        <v>224.56</v>
      </c>
      <c r="E110" s="387">
        <f t="shared" si="4"/>
        <v>32248.387920000001</v>
      </c>
      <c r="F110" s="15">
        <f t="shared" si="5"/>
        <v>1.0678150954731816E-3</v>
      </c>
      <c r="G110" s="95">
        <v>2.5828286426790168E-2</v>
      </c>
      <c r="H110" s="15">
        <f t="shared" si="6"/>
        <v>2.7579834136731625E-5</v>
      </c>
      <c r="I110" s="95">
        <v>7.0000000000000007E-2</v>
      </c>
      <c r="J110" s="15">
        <f t="shared" si="7"/>
        <v>7.4747056683122722E-5</v>
      </c>
      <c r="K110" s="16"/>
      <c r="L110" s="392"/>
    </row>
    <row r="111" spans="1:12">
      <c r="A111" s="1" t="s">
        <v>1121</v>
      </c>
      <c r="B111" s="17" t="s">
        <v>1122</v>
      </c>
      <c r="C111" s="387">
        <v>213.43</v>
      </c>
      <c r="D111" s="387">
        <v>112.28</v>
      </c>
      <c r="E111" s="387">
        <f t="shared" si="4"/>
        <v>23963.920400000003</v>
      </c>
      <c r="F111" s="15" t="str">
        <f t="shared" si="5"/>
        <v/>
      </c>
      <c r="G111" s="95" t="s">
        <v>719</v>
      </c>
      <c r="H111" s="15" t="str">
        <f t="shared" si="6"/>
        <v/>
      </c>
      <c r="I111" s="95" t="s">
        <v>719</v>
      </c>
      <c r="J111" s="15" t="str">
        <f t="shared" si="7"/>
        <v/>
      </c>
      <c r="K111" s="16"/>
      <c r="L111" s="392"/>
    </row>
    <row r="112" spans="1:12">
      <c r="A112" s="1" t="s">
        <v>146</v>
      </c>
      <c r="B112" s="17" t="s">
        <v>425</v>
      </c>
      <c r="C112" s="387">
        <v>713.9</v>
      </c>
      <c r="D112" s="387">
        <v>304.44</v>
      </c>
      <c r="E112" s="387">
        <f t="shared" si="4"/>
        <v>217339.71599999999</v>
      </c>
      <c r="F112" s="15">
        <f t="shared" si="5"/>
        <v>7.1965963125469046E-3</v>
      </c>
      <c r="G112" s="95">
        <v>2.7591643673630273E-3</v>
      </c>
      <c r="H112" s="15">
        <f t="shared" si="6"/>
        <v>1.9856592111875573E-5</v>
      </c>
      <c r="I112" s="95">
        <v>0.18</v>
      </c>
      <c r="J112" s="15">
        <f t="shared" si="7"/>
        <v>1.2953873362584428E-3</v>
      </c>
      <c r="K112" s="16"/>
      <c r="L112" s="392"/>
    </row>
    <row r="113" spans="1:12">
      <c r="A113" s="1" t="s">
        <v>305</v>
      </c>
      <c r="B113" s="17" t="s">
        <v>607</v>
      </c>
      <c r="C113" s="387">
        <v>488.03899999999999</v>
      </c>
      <c r="D113" s="387">
        <v>228.77</v>
      </c>
      <c r="E113" s="387">
        <f t="shared" si="4"/>
        <v>111648.68203</v>
      </c>
      <c r="F113" s="15">
        <f t="shared" si="5"/>
        <v>3.6969335756278426E-3</v>
      </c>
      <c r="G113" s="95">
        <v>1.5736329064125542E-2</v>
      </c>
      <c r="H113" s="15">
        <f t="shared" si="6"/>
        <v>5.8176163274293981E-5</v>
      </c>
      <c r="I113" s="95">
        <v>0.13</v>
      </c>
      <c r="J113" s="15">
        <f t="shared" si="7"/>
        <v>4.8060136483161955E-4</v>
      </c>
      <c r="K113" s="16"/>
      <c r="L113" s="392"/>
    </row>
    <row r="114" spans="1:12">
      <c r="A114" s="1" t="s">
        <v>148</v>
      </c>
      <c r="B114" s="17" t="s">
        <v>428</v>
      </c>
      <c r="C114" s="387">
        <v>310.06099999999998</v>
      </c>
      <c r="D114" s="387">
        <v>335.07</v>
      </c>
      <c r="E114" s="387">
        <f t="shared" si="4"/>
        <v>103892.13926999999</v>
      </c>
      <c r="F114" s="15">
        <f t="shared" si="5"/>
        <v>3.4400973744397982E-3</v>
      </c>
      <c r="G114" s="95">
        <v>1.2534694242994002E-2</v>
      </c>
      <c r="H114" s="15">
        <f t="shared" si="6"/>
        <v>4.3120568754729322E-5</v>
      </c>
      <c r="I114" s="95">
        <v>0.17</v>
      </c>
      <c r="J114" s="15">
        <f t="shared" si="7"/>
        <v>5.8481655365476574E-4</v>
      </c>
      <c r="K114" s="16"/>
      <c r="L114" s="392"/>
    </row>
    <row r="115" spans="1:12">
      <c r="A115" s="1" t="s">
        <v>873</v>
      </c>
      <c r="B115" s="17" t="s">
        <v>434</v>
      </c>
      <c r="C115" s="387">
        <v>808.48699999999997</v>
      </c>
      <c r="D115" s="387">
        <v>73.02</v>
      </c>
      <c r="E115" s="387">
        <f t="shared" si="4"/>
        <v>59035.720739999997</v>
      </c>
      <c r="F115" s="15">
        <f t="shared" si="5"/>
        <v>1.954802638032493E-3</v>
      </c>
      <c r="G115" s="95">
        <v>3.4511092851273628E-2</v>
      </c>
      <c r="H115" s="15">
        <f t="shared" si="6"/>
        <v>6.7462375347054001E-5</v>
      </c>
      <c r="I115" s="95">
        <v>0.12</v>
      </c>
      <c r="J115" s="15">
        <f t="shared" si="7"/>
        <v>2.3457631656389916E-4</v>
      </c>
      <c r="K115" s="16"/>
      <c r="L115" s="392"/>
    </row>
    <row r="116" spans="1:12">
      <c r="A116" s="1" t="s">
        <v>152</v>
      </c>
      <c r="B116" s="17" t="s">
        <v>435</v>
      </c>
      <c r="C116" s="387">
        <v>143.96100000000001</v>
      </c>
      <c r="D116" s="387">
        <v>155.5</v>
      </c>
      <c r="E116" s="387">
        <f t="shared" si="4"/>
        <v>22385.935500000003</v>
      </c>
      <c r="F116" s="15">
        <f t="shared" si="5"/>
        <v>7.4124759080946288E-4</v>
      </c>
      <c r="G116" s="95">
        <v>1.2861736334405145E-2</v>
      </c>
      <c r="H116" s="15">
        <f t="shared" si="6"/>
        <v>9.5337310715043459E-6</v>
      </c>
      <c r="I116" s="95">
        <v>7.0000000000000007E-2</v>
      </c>
      <c r="J116" s="15">
        <f t="shared" si="7"/>
        <v>5.1887331356662405E-5</v>
      </c>
      <c r="K116" s="16"/>
      <c r="L116" s="392"/>
    </row>
    <row r="117" spans="1:12">
      <c r="A117" s="1" t="s">
        <v>840</v>
      </c>
      <c r="B117" s="17" t="s">
        <v>792</v>
      </c>
      <c r="C117" s="387">
        <v>250.25800000000001</v>
      </c>
      <c r="D117" s="387">
        <v>55.98</v>
      </c>
      <c r="E117" s="387">
        <f t="shared" si="4"/>
        <v>14009.44284</v>
      </c>
      <c r="F117" s="15">
        <f t="shared" si="5"/>
        <v>4.6388348406225318E-4</v>
      </c>
      <c r="G117" s="95">
        <v>2.8760271525544837E-2</v>
      </c>
      <c r="H117" s="15">
        <f t="shared" si="6"/>
        <v>1.3341414957846152E-5</v>
      </c>
      <c r="I117" s="95">
        <v>5.5E-2</v>
      </c>
      <c r="J117" s="15">
        <f t="shared" si="7"/>
        <v>2.5513591623423925E-5</v>
      </c>
      <c r="K117" s="16"/>
      <c r="L117" s="392"/>
    </row>
    <row r="118" spans="1:12">
      <c r="A118" s="1" t="s">
        <v>155</v>
      </c>
      <c r="B118" s="17" t="s">
        <v>438</v>
      </c>
      <c r="C118" s="387">
        <v>769</v>
      </c>
      <c r="D118" s="387">
        <v>97.59</v>
      </c>
      <c r="E118" s="387">
        <f t="shared" si="4"/>
        <v>75046.710000000006</v>
      </c>
      <c r="F118" s="15">
        <f t="shared" si="5"/>
        <v>2.484961729014024E-3</v>
      </c>
      <c r="G118" s="95">
        <v>4.037298903576185E-2</v>
      </c>
      <c r="H118" s="15">
        <f t="shared" si="6"/>
        <v>1.0032533263977101E-4</v>
      </c>
      <c r="I118" s="95">
        <v>7.0000000000000007E-2</v>
      </c>
      <c r="J118" s="15">
        <f t="shared" si="7"/>
        <v>1.739473210309817E-4</v>
      </c>
      <c r="K118" s="16"/>
      <c r="L118" s="392"/>
    </row>
    <row r="119" spans="1:12">
      <c r="A119" s="1" t="s">
        <v>843</v>
      </c>
      <c r="B119" s="17" t="s">
        <v>844</v>
      </c>
      <c r="C119" s="387">
        <v>169.874</v>
      </c>
      <c r="D119" s="387">
        <v>67.33</v>
      </c>
      <c r="E119" s="387">
        <f t="shared" si="4"/>
        <v>11437.61642</v>
      </c>
      <c r="F119" s="15">
        <f t="shared" si="5"/>
        <v>3.7872465128507821E-4</v>
      </c>
      <c r="G119" s="95">
        <v>3.5348284568542998E-2</v>
      </c>
      <c r="H119" s="15">
        <f t="shared" si="6"/>
        <v>1.3387266746747158E-5</v>
      </c>
      <c r="I119" s="95">
        <v>0.16</v>
      </c>
      <c r="J119" s="15">
        <f t="shared" si="7"/>
        <v>6.0595944205612512E-5</v>
      </c>
      <c r="K119" s="16"/>
      <c r="L119" s="392"/>
    </row>
    <row r="120" spans="1:12">
      <c r="A120" s="1" t="s">
        <v>671</v>
      </c>
      <c r="B120" s="17" t="s">
        <v>440</v>
      </c>
      <c r="C120" s="387">
        <v>398.6</v>
      </c>
      <c r="D120" s="387">
        <v>149.31</v>
      </c>
      <c r="E120" s="387">
        <f t="shared" si="4"/>
        <v>59514.966000000008</v>
      </c>
      <c r="F120" s="15">
        <f t="shared" si="5"/>
        <v>1.9706715033020218E-3</v>
      </c>
      <c r="G120" s="95">
        <v>2.0360324157792511E-2</v>
      </c>
      <c r="H120" s="15">
        <f t="shared" si="6"/>
        <v>4.0123510615753437E-5</v>
      </c>
      <c r="I120" s="95">
        <v>0.09</v>
      </c>
      <c r="J120" s="15">
        <f t="shared" si="7"/>
        <v>1.7736043529718195E-4</v>
      </c>
      <c r="K120" s="16"/>
      <c r="L120" s="392"/>
    </row>
    <row r="121" spans="1:12">
      <c r="A121" s="1" t="s">
        <v>158</v>
      </c>
      <c r="B121" s="17" t="s">
        <v>442</v>
      </c>
      <c r="C121" s="387">
        <v>286.08699999999999</v>
      </c>
      <c r="D121" s="387">
        <v>208.62</v>
      </c>
      <c r="E121" s="387">
        <f t="shared" si="4"/>
        <v>59683.469939999995</v>
      </c>
      <c r="F121" s="15">
        <f t="shared" si="5"/>
        <v>1.9762510395946592E-3</v>
      </c>
      <c r="G121" s="95">
        <v>9.203336209375898E-3</v>
      </c>
      <c r="H121" s="15">
        <f t="shared" si="6"/>
        <v>1.8188102751518288E-5</v>
      </c>
      <c r="I121" s="95">
        <v>0.06</v>
      </c>
      <c r="J121" s="15">
        <f t="shared" si="7"/>
        <v>1.1857506237567954E-4</v>
      </c>
      <c r="K121" s="16"/>
      <c r="L121" s="392"/>
    </row>
    <row r="122" spans="1:12">
      <c r="A122" s="1" t="s">
        <v>267</v>
      </c>
      <c r="B122" s="17" t="s">
        <v>566</v>
      </c>
      <c r="C122" s="387">
        <v>112.114</v>
      </c>
      <c r="D122" s="387">
        <v>173.29</v>
      </c>
      <c r="E122" s="387">
        <f t="shared" si="4"/>
        <v>19428.235059999999</v>
      </c>
      <c r="F122" s="15">
        <f t="shared" si="5"/>
        <v>6.4331162000823858E-4</v>
      </c>
      <c r="G122" s="95">
        <v>1.6157885625252468E-3</v>
      </c>
      <c r="H122" s="15">
        <f t="shared" si="6"/>
        <v>1.0394555577488995E-6</v>
      </c>
      <c r="I122" s="95">
        <v>0.11</v>
      </c>
      <c r="J122" s="15">
        <f t="shared" si="7"/>
        <v>7.0764278200906243E-5</v>
      </c>
      <c r="K122" s="16"/>
      <c r="L122" s="392"/>
    </row>
    <row r="123" spans="1:12">
      <c r="A123" s="1" t="s">
        <v>163</v>
      </c>
      <c r="B123" s="17" t="s">
        <v>447</v>
      </c>
      <c r="C123" s="387">
        <v>597.79999999999995</v>
      </c>
      <c r="D123" s="387">
        <v>94.2</v>
      </c>
      <c r="E123" s="387">
        <f t="shared" si="4"/>
        <v>56312.759999999995</v>
      </c>
      <c r="F123" s="15">
        <f t="shared" si="5"/>
        <v>1.8646394153075032E-3</v>
      </c>
      <c r="G123" s="95">
        <v>2.1443736730360933E-2</v>
      </c>
      <c r="H123" s="15">
        <f t="shared" si="6"/>
        <v>3.9984836718908239E-5</v>
      </c>
      <c r="I123" s="95">
        <v>0.105</v>
      </c>
      <c r="J123" s="15">
        <f t="shared" si="7"/>
        <v>1.9578713860728784E-4</v>
      </c>
      <c r="K123" s="16"/>
      <c r="L123" s="392"/>
    </row>
    <row r="124" spans="1:12">
      <c r="A124" s="1" t="s">
        <v>165</v>
      </c>
      <c r="B124" s="17" t="s">
        <v>449</v>
      </c>
      <c r="C124" s="387">
        <v>583.86</v>
      </c>
      <c r="D124" s="387">
        <v>80.27</v>
      </c>
      <c r="E124" s="387">
        <f t="shared" si="4"/>
        <v>46866.442199999998</v>
      </c>
      <c r="F124" s="15">
        <f t="shared" si="5"/>
        <v>1.5518510437306022E-3</v>
      </c>
      <c r="G124" s="95">
        <v>2.0555624766413354E-2</v>
      </c>
      <c r="H124" s="15">
        <f t="shared" si="6"/>
        <v>3.1899267748293183E-5</v>
      </c>
      <c r="I124" s="95">
        <v>0.125</v>
      </c>
      <c r="J124" s="15">
        <f t="shared" si="7"/>
        <v>1.9398138046632527E-4</v>
      </c>
      <c r="K124" s="16"/>
      <c r="L124" s="392"/>
    </row>
    <row r="125" spans="1:12">
      <c r="A125" s="1" t="s">
        <v>86</v>
      </c>
      <c r="B125" s="17" t="s">
        <v>359</v>
      </c>
      <c r="C125" s="387">
        <v>225.74700000000001</v>
      </c>
      <c r="D125" s="387">
        <v>285.77</v>
      </c>
      <c r="E125" s="387">
        <f t="shared" si="4"/>
        <v>64511.72019</v>
      </c>
      <c r="F125" s="15">
        <f t="shared" si="5"/>
        <v>2.1361250312640131E-3</v>
      </c>
      <c r="G125" s="95">
        <v>7.1386079714455689E-3</v>
      </c>
      <c r="H125" s="15">
        <f t="shared" si="6"/>
        <v>1.5248959176185699E-5</v>
      </c>
      <c r="I125" s="95">
        <v>7.0000000000000007E-2</v>
      </c>
      <c r="J125" s="15">
        <f t="shared" si="7"/>
        <v>1.4952875218848092E-4</v>
      </c>
      <c r="K125" s="16"/>
      <c r="L125" s="392"/>
    </row>
    <row r="126" spans="1:12">
      <c r="A126" s="1" t="s">
        <v>164</v>
      </c>
      <c r="B126" s="17" t="s">
        <v>448</v>
      </c>
      <c r="C126" s="387">
        <v>200.95500000000001</v>
      </c>
      <c r="D126" s="387">
        <v>99.31</v>
      </c>
      <c r="E126" s="387">
        <f t="shared" si="4"/>
        <v>19956.841050000003</v>
      </c>
      <c r="F126" s="15">
        <f t="shared" si="5"/>
        <v>6.6081492767992172E-4</v>
      </c>
      <c r="G126" s="95">
        <v>3.8264021750075518E-2</v>
      </c>
      <c r="H126" s="15">
        <f t="shared" si="6"/>
        <v>2.5285436765519106E-5</v>
      </c>
      <c r="I126" s="95">
        <v>0.03</v>
      </c>
      <c r="J126" s="15">
        <f t="shared" si="7"/>
        <v>1.9824447830397652E-5</v>
      </c>
      <c r="K126" s="16"/>
      <c r="L126" s="392"/>
    </row>
    <row r="127" spans="1:12">
      <c r="A127" s="1" t="s">
        <v>166</v>
      </c>
      <c r="B127" s="17" t="s">
        <v>450</v>
      </c>
      <c r="C127" s="387">
        <v>121.837</v>
      </c>
      <c r="D127" s="387">
        <v>253.42</v>
      </c>
      <c r="E127" s="387">
        <f t="shared" si="4"/>
        <v>30875.932539999998</v>
      </c>
      <c r="F127" s="15">
        <f t="shared" si="5"/>
        <v>1.0223700773760603E-3</v>
      </c>
      <c r="G127" s="95">
        <v>6.1557888090916267E-3</v>
      </c>
      <c r="H127" s="15">
        <f t="shared" si="6"/>
        <v>6.2934942810616927E-6</v>
      </c>
      <c r="I127" s="95">
        <v>0.105</v>
      </c>
      <c r="J127" s="15">
        <f t="shared" si="7"/>
        <v>1.0734885812448632E-4</v>
      </c>
      <c r="K127" s="16"/>
      <c r="L127" s="392"/>
    </row>
    <row r="128" spans="1:12">
      <c r="A128" s="1" t="s">
        <v>877</v>
      </c>
      <c r="B128" s="17" t="s">
        <v>878</v>
      </c>
      <c r="C128" s="387">
        <v>191.61199999999999</v>
      </c>
      <c r="D128" s="387">
        <v>239.54</v>
      </c>
      <c r="E128" s="387">
        <f t="shared" si="4"/>
        <v>45898.73848</v>
      </c>
      <c r="F128" s="15">
        <f t="shared" si="5"/>
        <v>1.519808243863366E-3</v>
      </c>
      <c r="G128" s="95" t="s">
        <v>719</v>
      </c>
      <c r="H128" s="15" t="str">
        <f t="shared" si="6"/>
        <v/>
      </c>
      <c r="I128" s="95">
        <v>0.14000000000000001</v>
      </c>
      <c r="J128" s="15">
        <f t="shared" si="7"/>
        <v>2.1277315414087127E-4</v>
      </c>
      <c r="K128" s="16"/>
      <c r="L128" s="392"/>
    </row>
    <row r="129" spans="1:12">
      <c r="A129" s="1" t="s">
        <v>800</v>
      </c>
      <c r="B129" s="17" t="s">
        <v>801</v>
      </c>
      <c r="C129" s="387">
        <v>83.649000000000001</v>
      </c>
      <c r="D129" s="387">
        <v>303.88</v>
      </c>
      <c r="E129" s="387">
        <f t="shared" si="4"/>
        <v>25419.258119999999</v>
      </c>
      <c r="F129" s="15">
        <f t="shared" si="5"/>
        <v>8.416875784178809E-4</v>
      </c>
      <c r="G129" s="95" t="s">
        <v>719</v>
      </c>
      <c r="H129" s="15" t="str">
        <f t="shared" si="6"/>
        <v/>
      </c>
      <c r="I129" s="95">
        <v>0.185</v>
      </c>
      <c r="J129" s="15">
        <f t="shared" si="7"/>
        <v>1.5571220200730795E-4</v>
      </c>
      <c r="K129" s="16"/>
      <c r="L129" s="392"/>
    </row>
    <row r="130" spans="1:12">
      <c r="A130" s="1" t="s">
        <v>174</v>
      </c>
      <c r="B130" s="17" t="s">
        <v>459</v>
      </c>
      <c r="C130" s="387">
        <v>265.64999999999998</v>
      </c>
      <c r="D130" s="387">
        <v>219.29</v>
      </c>
      <c r="E130" s="387">
        <f t="shared" si="4"/>
        <v>58254.388499999994</v>
      </c>
      <c r="F130" s="15">
        <f t="shared" si="5"/>
        <v>1.928931008029728E-3</v>
      </c>
      <c r="G130" s="95">
        <v>1.3680514387340964E-2</v>
      </c>
      <c r="H130" s="15">
        <f t="shared" si="6"/>
        <v>2.6388768407538803E-5</v>
      </c>
      <c r="I130" s="95">
        <v>0.12</v>
      </c>
      <c r="J130" s="15">
        <f t="shared" si="7"/>
        <v>2.3147172096356735E-4</v>
      </c>
      <c r="K130" s="16"/>
      <c r="L130" s="392"/>
    </row>
    <row r="131" spans="1:12">
      <c r="A131" s="1" t="s">
        <v>179</v>
      </c>
      <c r="B131" s="17" t="s">
        <v>463</v>
      </c>
      <c r="C131" s="387">
        <v>128.69900000000001</v>
      </c>
      <c r="D131" s="387">
        <v>91.56</v>
      </c>
      <c r="E131" s="387">
        <f t="shared" si="4"/>
        <v>11783.680440000002</v>
      </c>
      <c r="F131" s="15">
        <f t="shared" si="5"/>
        <v>3.9018359259627956E-4</v>
      </c>
      <c r="G131" s="95">
        <v>2.0969855832241154E-2</v>
      </c>
      <c r="H131" s="15">
        <f t="shared" si="6"/>
        <v>8.1820936848498988E-6</v>
      </c>
      <c r="I131" s="95">
        <v>9.5000000000000001E-2</v>
      </c>
      <c r="J131" s="15">
        <f t="shared" si="7"/>
        <v>3.706744129664656E-5</v>
      </c>
      <c r="K131" s="16"/>
      <c r="L131" s="392"/>
    </row>
    <row r="132" spans="1:12">
      <c r="A132" s="1" t="s">
        <v>1323</v>
      </c>
      <c r="B132" s="17" t="s">
        <v>1324</v>
      </c>
      <c r="C132" s="387">
        <v>281.60700000000003</v>
      </c>
      <c r="D132" s="387">
        <v>55.45</v>
      </c>
      <c r="E132" s="387">
        <f t="shared" si="4"/>
        <v>15615.108150000002</v>
      </c>
      <c r="F132" s="15">
        <f t="shared" si="5"/>
        <v>5.1705059618422961E-4</v>
      </c>
      <c r="G132" s="95">
        <v>6.6726780883678985E-3</v>
      </c>
      <c r="H132" s="15">
        <f t="shared" si="6"/>
        <v>3.4501121837360674E-6</v>
      </c>
      <c r="I132" s="95">
        <v>9.5000000000000001E-2</v>
      </c>
      <c r="J132" s="15">
        <f t="shared" si="7"/>
        <v>4.9119806637501811E-5</v>
      </c>
      <c r="K132" s="16"/>
      <c r="L132" s="392"/>
    </row>
    <row r="133" spans="1:12">
      <c r="A133" s="1" t="s">
        <v>180</v>
      </c>
      <c r="B133" s="17" t="s">
        <v>37</v>
      </c>
      <c r="C133" s="387">
        <v>3923.9119999999998</v>
      </c>
      <c r="D133" s="387">
        <v>14.16</v>
      </c>
      <c r="E133" s="387">
        <f t="shared" si="4"/>
        <v>55562.593919999999</v>
      </c>
      <c r="F133" s="15" t="str">
        <f t="shared" si="5"/>
        <v/>
      </c>
      <c r="G133" s="95" t="s">
        <v>719</v>
      </c>
      <c r="H133" s="15" t="str">
        <f t="shared" si="6"/>
        <v/>
      </c>
      <c r="I133" s="95">
        <v>0.47499999999999998</v>
      </c>
      <c r="J133" s="15" t="str">
        <f t="shared" si="7"/>
        <v/>
      </c>
      <c r="K133" s="16"/>
      <c r="L133" s="392"/>
    </row>
    <row r="134" spans="1:12">
      <c r="A134" s="1" t="s">
        <v>249</v>
      </c>
      <c r="B134" s="17" t="s">
        <v>546</v>
      </c>
      <c r="C134" s="387">
        <v>1961.7570000000001</v>
      </c>
      <c r="D134" s="387">
        <v>78.52</v>
      </c>
      <c r="E134" s="387">
        <f t="shared" si="4"/>
        <v>154037.15964</v>
      </c>
      <c r="F134" s="15">
        <f t="shared" si="5"/>
        <v>5.1005093567915716E-3</v>
      </c>
      <c r="G134" s="95">
        <v>1.9612837493632199E-2</v>
      </c>
      <c r="H134" s="15">
        <f t="shared" si="6"/>
        <v>1.0003546114950358E-4</v>
      </c>
      <c r="I134" s="95">
        <v>0.105</v>
      </c>
      <c r="J134" s="15">
        <f t="shared" si="7"/>
        <v>5.3555348246311495E-4</v>
      </c>
      <c r="K134" s="16"/>
      <c r="L134" s="392"/>
    </row>
    <row r="135" spans="1:12">
      <c r="A135" s="1" t="s">
        <v>181</v>
      </c>
      <c r="B135" s="17" t="s">
        <v>464</v>
      </c>
      <c r="C135" s="387">
        <v>502.85399999999998</v>
      </c>
      <c r="D135" s="387">
        <v>29.72</v>
      </c>
      <c r="E135" s="387">
        <f t="shared" si="4"/>
        <v>14944.820879999999</v>
      </c>
      <c r="F135" s="15">
        <f t="shared" si="5"/>
        <v>4.9485590952314483E-4</v>
      </c>
      <c r="G135" s="95">
        <v>3.7685060565275916E-2</v>
      </c>
      <c r="H135" s="15">
        <f t="shared" si="6"/>
        <v>1.8648674921464411E-5</v>
      </c>
      <c r="I135" s="95">
        <v>0.115</v>
      </c>
      <c r="J135" s="15">
        <f t="shared" si="7"/>
        <v>5.6908429595161661E-5</v>
      </c>
      <c r="K135" s="16"/>
      <c r="L135" s="392"/>
    </row>
    <row r="136" spans="1:12">
      <c r="A136" s="1" t="s">
        <v>672</v>
      </c>
      <c r="B136" s="17" t="s">
        <v>465</v>
      </c>
      <c r="C136" s="387">
        <v>1468.0640000000001</v>
      </c>
      <c r="D136" s="387">
        <v>32.53</v>
      </c>
      <c r="E136" s="387">
        <f t="shared" si="4"/>
        <v>47756.121920000005</v>
      </c>
      <c r="F136" s="15" t="str">
        <f t="shared" si="5"/>
        <v/>
      </c>
      <c r="G136" s="95">
        <v>9.2222563787273271E-3</v>
      </c>
      <c r="H136" s="15" t="str">
        <f t="shared" si="6"/>
        <v/>
      </c>
      <c r="I136" s="95">
        <v>0.375</v>
      </c>
      <c r="J136" s="15" t="str">
        <f t="shared" si="7"/>
        <v/>
      </c>
      <c r="K136" s="16"/>
      <c r="L136" s="392"/>
    </row>
    <row r="137" spans="1:12">
      <c r="A137" s="1" t="s">
        <v>182</v>
      </c>
      <c r="B137" s="17" t="s">
        <v>466</v>
      </c>
      <c r="C137" s="387">
        <v>376.10500000000002</v>
      </c>
      <c r="D137" s="387">
        <v>22.7</v>
      </c>
      <c r="E137" s="387">
        <f t="shared" si="4"/>
        <v>8537.5835000000006</v>
      </c>
      <c r="F137" s="15" t="str">
        <f t="shared" si="5"/>
        <v/>
      </c>
      <c r="G137" s="95">
        <v>2.1145374449339206E-2</v>
      </c>
      <c r="H137" s="15" t="str">
        <f t="shared" si="6"/>
        <v/>
      </c>
      <c r="I137" s="95">
        <v>0.25</v>
      </c>
      <c r="J137" s="15" t="str">
        <f t="shared" si="7"/>
        <v/>
      </c>
      <c r="K137" s="16"/>
      <c r="L137" s="392"/>
    </row>
    <row r="138" spans="1:12">
      <c r="A138" s="1" t="s">
        <v>1123</v>
      </c>
      <c r="B138" s="17" t="s">
        <v>1124</v>
      </c>
      <c r="C138" s="387">
        <v>96.748999999999995</v>
      </c>
      <c r="D138" s="387">
        <v>546.86</v>
      </c>
      <c r="E138" s="387">
        <f t="shared" si="4"/>
        <v>52908.15814</v>
      </c>
      <c r="F138" s="15" t="str">
        <f t="shared" si="5"/>
        <v/>
      </c>
      <c r="G138" s="95" t="s">
        <v>719</v>
      </c>
      <c r="H138" s="15" t="str">
        <f t="shared" si="6"/>
        <v/>
      </c>
      <c r="I138" s="95">
        <v>0.34</v>
      </c>
      <c r="J138" s="15" t="str">
        <f t="shared" si="7"/>
        <v/>
      </c>
      <c r="K138" s="16"/>
      <c r="L138" s="392"/>
    </row>
    <row r="139" spans="1:12">
      <c r="A139" s="1" t="s">
        <v>183</v>
      </c>
      <c r="B139" s="17" t="s">
        <v>467</v>
      </c>
      <c r="C139" s="387">
        <v>279.541</v>
      </c>
      <c r="D139" s="387">
        <v>196.03</v>
      </c>
      <c r="E139" s="387">
        <f t="shared" si="4"/>
        <v>54798.422229999996</v>
      </c>
      <c r="F139" s="15">
        <f t="shared" si="5"/>
        <v>1.8144963590262827E-3</v>
      </c>
      <c r="G139" s="95">
        <v>2.4281997653420394E-2</v>
      </c>
      <c r="H139" s="15">
        <f t="shared" si="6"/>
        <v>4.4059596332016048E-5</v>
      </c>
      <c r="I139" s="95">
        <v>0.05</v>
      </c>
      <c r="J139" s="15">
        <f t="shared" si="7"/>
        <v>9.0724817951314137E-5</v>
      </c>
      <c r="K139" s="16"/>
      <c r="L139" s="392"/>
    </row>
    <row r="140" spans="1:12">
      <c r="A140" s="1" t="s">
        <v>185</v>
      </c>
      <c r="B140" s="17" t="s">
        <v>469</v>
      </c>
      <c r="C140" s="387">
        <v>605.69200000000001</v>
      </c>
      <c r="D140" s="387">
        <v>59.82</v>
      </c>
      <c r="E140" s="387">
        <f t="shared" si="4"/>
        <v>36232.495439999999</v>
      </c>
      <c r="F140" s="15">
        <f t="shared" si="5"/>
        <v>1.1997376635841217E-3</v>
      </c>
      <c r="G140" s="95">
        <v>3.4102306920762285E-2</v>
      </c>
      <c r="H140" s="15">
        <f t="shared" si="6"/>
        <v>4.0913822027943964E-5</v>
      </c>
      <c r="I140" s="95">
        <v>0.03</v>
      </c>
      <c r="J140" s="15">
        <f t="shared" si="7"/>
        <v>3.5992129907523646E-5</v>
      </c>
      <c r="K140" s="16"/>
      <c r="L140" s="392"/>
    </row>
    <row r="141" spans="1:12">
      <c r="A141" s="1" t="s">
        <v>186</v>
      </c>
      <c r="B141" s="17" t="s">
        <v>470</v>
      </c>
      <c r="C141" s="387">
        <v>143.21199999999999</v>
      </c>
      <c r="D141" s="387">
        <v>121.23</v>
      </c>
      <c r="E141" s="387">
        <f t="shared" si="4"/>
        <v>17361.590759999999</v>
      </c>
      <c r="F141" s="15">
        <f t="shared" si="5"/>
        <v>5.7488047901638195E-4</v>
      </c>
      <c r="G141" s="95">
        <v>2.6891033572548045E-2</v>
      </c>
      <c r="H141" s="15">
        <f t="shared" si="6"/>
        <v>1.5459130261432028E-5</v>
      </c>
      <c r="I141" s="95">
        <v>7.0000000000000007E-2</v>
      </c>
      <c r="J141" s="15">
        <f t="shared" si="7"/>
        <v>4.0241633531146743E-5</v>
      </c>
      <c r="K141" s="16"/>
      <c r="L141" s="392"/>
    </row>
    <row r="142" spans="1:12">
      <c r="A142" s="1" t="s">
        <v>1125</v>
      </c>
      <c r="B142" s="17" t="s">
        <v>1126</v>
      </c>
      <c r="C142" s="387">
        <v>130.791</v>
      </c>
      <c r="D142" s="387">
        <v>88.2</v>
      </c>
      <c r="E142" s="387">
        <f t="shared" si="4"/>
        <v>11535.7662</v>
      </c>
      <c r="F142" s="15">
        <f t="shared" si="5"/>
        <v>3.8197460650644829E-4</v>
      </c>
      <c r="G142" s="95">
        <v>2.8344671201814057E-2</v>
      </c>
      <c r="H142" s="15">
        <f t="shared" si="6"/>
        <v>1.082694462886758E-5</v>
      </c>
      <c r="I142" s="95">
        <v>7.0000000000000007E-2</v>
      </c>
      <c r="J142" s="15">
        <f t="shared" si="7"/>
        <v>2.6738222455451382E-5</v>
      </c>
      <c r="K142" s="16"/>
      <c r="L142" s="392"/>
    </row>
    <row r="143" spans="1:12">
      <c r="A143" s="1" t="s">
        <v>332</v>
      </c>
      <c r="B143" s="17" t="s">
        <v>638</v>
      </c>
      <c r="C143" s="387">
        <v>52.073999999999998</v>
      </c>
      <c r="D143" s="387">
        <v>393.06</v>
      </c>
      <c r="E143" s="387">
        <f t="shared" si="4"/>
        <v>20468.206439999998</v>
      </c>
      <c r="F143" s="15">
        <f t="shared" si="5"/>
        <v>6.7774736114292516E-4</v>
      </c>
      <c r="G143" s="95">
        <v>1.6486032666768433E-2</v>
      </c>
      <c r="H143" s="15">
        <f t="shared" si="6"/>
        <v>1.1173365135618367E-5</v>
      </c>
      <c r="I143" s="95">
        <v>5.5E-2</v>
      </c>
      <c r="J143" s="15">
        <f t="shared" si="7"/>
        <v>3.7276104862860888E-5</v>
      </c>
      <c r="K143" s="16"/>
      <c r="L143" s="392"/>
    </row>
    <row r="144" spans="1:12">
      <c r="A144" s="1" t="s">
        <v>189</v>
      </c>
      <c r="B144" s="17" t="s">
        <v>474</v>
      </c>
      <c r="C144" s="387">
        <v>890.49900000000002</v>
      </c>
      <c r="D144" s="387">
        <v>21.62</v>
      </c>
      <c r="E144" s="387">
        <f t="shared" si="4"/>
        <v>19252.588380000001</v>
      </c>
      <c r="F144" s="15">
        <f t="shared" si="5"/>
        <v>6.3749557187463789E-4</v>
      </c>
      <c r="G144" s="95">
        <v>8.3256244218316375E-3</v>
      </c>
      <c r="H144" s="15">
        <f t="shared" si="6"/>
        <v>5.307548702009011E-6</v>
      </c>
      <c r="I144" s="95">
        <v>0.09</v>
      </c>
      <c r="J144" s="15">
        <f t="shared" si="7"/>
        <v>5.7374601468717405E-5</v>
      </c>
      <c r="K144" s="16"/>
      <c r="L144" s="392"/>
    </row>
    <row r="145" spans="1:12">
      <c r="A145" s="1" t="s">
        <v>1127</v>
      </c>
      <c r="B145" s="17" t="s">
        <v>1128</v>
      </c>
      <c r="C145" s="387">
        <v>200.94399999999999</v>
      </c>
      <c r="D145" s="387">
        <v>220.24</v>
      </c>
      <c r="E145" s="387">
        <f t="shared" si="4"/>
        <v>44255.906559999996</v>
      </c>
      <c r="F145" s="15" t="str">
        <f t="shared" si="5"/>
        <v/>
      </c>
      <c r="G145" s="95">
        <v>1.8525245187068651E-2</v>
      </c>
      <c r="H145" s="15" t="str">
        <f t="shared" si="6"/>
        <v/>
      </c>
      <c r="I145" s="95" t="s">
        <v>719</v>
      </c>
      <c r="J145" s="15" t="str">
        <f t="shared" si="7"/>
        <v/>
      </c>
      <c r="K145" s="16"/>
      <c r="L145" s="392"/>
    </row>
    <row r="146" spans="1:12">
      <c r="A146" s="1" t="s">
        <v>1129</v>
      </c>
      <c r="B146" s="17" t="s">
        <v>1130</v>
      </c>
      <c r="C146" s="387">
        <v>538.96799999999996</v>
      </c>
      <c r="D146" s="387">
        <v>33.479999999999997</v>
      </c>
      <c r="E146" s="387">
        <f t="shared" si="4"/>
        <v>18044.648639999996</v>
      </c>
      <c r="F146" s="15" t="str">
        <f t="shared" si="5"/>
        <v/>
      </c>
      <c r="G146" s="95">
        <v>3.5842293906810041E-2</v>
      </c>
      <c r="H146" s="15" t="str">
        <f t="shared" si="6"/>
        <v/>
      </c>
      <c r="I146" s="95">
        <v>-0.12</v>
      </c>
      <c r="J146" s="15" t="str">
        <f t="shared" si="7"/>
        <v/>
      </c>
      <c r="K146" s="16"/>
      <c r="L146" s="392"/>
    </row>
    <row r="147" spans="1:12">
      <c r="A147" s="1" t="s">
        <v>1131</v>
      </c>
      <c r="B147" s="17" t="s">
        <v>1132</v>
      </c>
      <c r="C147" s="387">
        <v>171.018</v>
      </c>
      <c r="D147" s="387">
        <v>133.07</v>
      </c>
      <c r="E147" s="387">
        <f t="shared" si="4"/>
        <v>22757.365259999999</v>
      </c>
      <c r="F147" s="15" t="str">
        <f t="shared" si="5"/>
        <v/>
      </c>
      <c r="G147" s="95" t="s">
        <v>719</v>
      </c>
      <c r="H147" s="15" t="str">
        <f t="shared" si="6"/>
        <v/>
      </c>
      <c r="I147" s="95">
        <v>0.21</v>
      </c>
      <c r="J147" s="15" t="str">
        <f t="shared" si="7"/>
        <v/>
      </c>
      <c r="K147" s="16"/>
      <c r="L147" s="392"/>
    </row>
    <row r="148" spans="1:12">
      <c r="A148" s="1" t="s">
        <v>802</v>
      </c>
      <c r="B148" s="17" t="s">
        <v>803</v>
      </c>
      <c r="C148" s="387">
        <v>358.39100000000002</v>
      </c>
      <c r="D148" s="387">
        <v>70.569999999999993</v>
      </c>
      <c r="E148" s="387">
        <f t="shared" ref="E148:E211" si="8">IFERROR(C148*D148,"")</f>
        <v>25291.652869999998</v>
      </c>
      <c r="F148" s="15">
        <f t="shared" ref="F148:F211" si="9">IF(AND(ISNUMBER($I148)), IF(AND($I148&lt;=20%,$I148&gt;0%), $E148/SUMIFS($E$19:$E$523,$I$19:$I$523, "&gt;"&amp;0%,$I$19:$I$523, "&lt;="&amp;20%),""),"")</f>
        <v>8.3746228775995245E-4</v>
      </c>
      <c r="G148" s="95">
        <v>3.9676916536772007E-3</v>
      </c>
      <c r="H148" s="15">
        <f t="shared" ref="H148:H211" si="10">IFERROR($G148*$F148,"")</f>
        <v>3.3227921294145772E-6</v>
      </c>
      <c r="I148" s="95">
        <v>0.06</v>
      </c>
      <c r="J148" s="15">
        <f t="shared" ref="J148:J211" si="11">IFERROR($I148*$F148,"")</f>
        <v>5.0247737265597146E-5</v>
      </c>
      <c r="K148" s="16"/>
      <c r="L148" s="392"/>
    </row>
    <row r="149" spans="1:12">
      <c r="A149" s="1" t="s">
        <v>191</v>
      </c>
      <c r="B149" s="17" t="s">
        <v>477</v>
      </c>
      <c r="C149" s="387">
        <v>145.42599999999999</v>
      </c>
      <c r="D149" s="387">
        <v>169.25</v>
      </c>
      <c r="E149" s="387">
        <f t="shared" si="8"/>
        <v>24613.350499999997</v>
      </c>
      <c r="F149" s="15">
        <f t="shared" si="9"/>
        <v>8.1500220349843696E-4</v>
      </c>
      <c r="G149" s="95">
        <v>2.1293943870014771E-2</v>
      </c>
      <c r="H149" s="15">
        <f t="shared" si="10"/>
        <v>1.7354611175234073E-5</v>
      </c>
      <c r="I149" s="95">
        <v>5.5E-2</v>
      </c>
      <c r="J149" s="15">
        <f t="shared" si="11"/>
        <v>4.4825121192414033E-5</v>
      </c>
      <c r="K149" s="16"/>
      <c r="L149" s="392"/>
    </row>
    <row r="150" spans="1:12">
      <c r="A150" s="1" t="s">
        <v>733</v>
      </c>
      <c r="B150" s="17" t="s">
        <v>734</v>
      </c>
      <c r="C150" s="387">
        <v>569.69899999999996</v>
      </c>
      <c r="D150" s="387">
        <v>48.88</v>
      </c>
      <c r="E150" s="387">
        <f t="shared" si="8"/>
        <v>27846.887119999999</v>
      </c>
      <c r="F150" s="15">
        <f t="shared" si="9"/>
        <v>9.220717172727965E-4</v>
      </c>
      <c r="G150" s="95">
        <v>1.8003273322422259E-2</v>
      </c>
      <c r="H150" s="15">
        <f t="shared" si="10"/>
        <v>1.6600309148937417E-5</v>
      </c>
      <c r="I150" s="95">
        <v>4.4999999999999998E-2</v>
      </c>
      <c r="J150" s="15">
        <f t="shared" si="11"/>
        <v>4.1493227277275841E-5</v>
      </c>
      <c r="K150" s="16"/>
      <c r="L150" s="392"/>
    </row>
    <row r="151" spans="1:12">
      <c r="A151" s="1" t="s">
        <v>195</v>
      </c>
      <c r="B151" s="17" t="s">
        <v>482</v>
      </c>
      <c r="C151" s="387">
        <v>542.55700000000002</v>
      </c>
      <c r="D151" s="387">
        <v>41</v>
      </c>
      <c r="E151" s="387">
        <f t="shared" si="8"/>
        <v>22244.837</v>
      </c>
      <c r="F151" s="15">
        <f t="shared" si="9"/>
        <v>7.365755089484287E-4</v>
      </c>
      <c r="G151" s="95">
        <v>2.3902439024390244E-2</v>
      </c>
      <c r="H151" s="15">
        <f t="shared" si="10"/>
        <v>1.7605951189499027E-5</v>
      </c>
      <c r="I151" s="95">
        <v>0.09</v>
      </c>
      <c r="J151" s="15">
        <f t="shared" si="11"/>
        <v>6.6291795805358575E-5</v>
      </c>
      <c r="K151" s="16"/>
      <c r="L151" s="392"/>
    </row>
    <row r="152" spans="1:12">
      <c r="A152" s="1" t="s">
        <v>804</v>
      </c>
      <c r="B152" s="17" t="s">
        <v>805</v>
      </c>
      <c r="C152" s="387">
        <v>206.75</v>
      </c>
      <c r="D152" s="387">
        <v>148.65</v>
      </c>
      <c r="E152" s="387">
        <f t="shared" si="8"/>
        <v>30733.387500000001</v>
      </c>
      <c r="F152" s="15">
        <f t="shared" si="9"/>
        <v>1.0176500973921175E-3</v>
      </c>
      <c r="G152" s="95">
        <v>1.291624621594349E-2</v>
      </c>
      <c r="H152" s="15">
        <f t="shared" si="10"/>
        <v>1.3144219219595462E-5</v>
      </c>
      <c r="I152" s="95">
        <v>0.125</v>
      </c>
      <c r="J152" s="15">
        <f t="shared" si="11"/>
        <v>1.2720626217401469E-4</v>
      </c>
      <c r="K152" s="16"/>
      <c r="L152" s="392"/>
    </row>
    <row r="153" spans="1:12">
      <c r="A153" s="1" t="s">
        <v>240</v>
      </c>
      <c r="B153" s="17" t="s">
        <v>535</v>
      </c>
      <c r="C153" s="387">
        <v>1397.817</v>
      </c>
      <c r="D153" s="387">
        <v>58.18</v>
      </c>
      <c r="E153" s="387">
        <f t="shared" si="8"/>
        <v>81324.993059999993</v>
      </c>
      <c r="F153" s="15">
        <f t="shared" si="9"/>
        <v>2.6928494982182576E-3</v>
      </c>
      <c r="G153" s="95">
        <v>2.4063251976624268E-2</v>
      </c>
      <c r="H153" s="15">
        <f t="shared" si="10"/>
        <v>6.4798716010752152E-5</v>
      </c>
      <c r="I153" s="95">
        <v>0.08</v>
      </c>
      <c r="J153" s="15">
        <f t="shared" si="11"/>
        <v>2.1542795985746063E-4</v>
      </c>
      <c r="K153" s="16"/>
      <c r="L153" s="392"/>
    </row>
    <row r="154" spans="1:12">
      <c r="A154" s="1" t="s">
        <v>119</v>
      </c>
      <c r="B154" s="17" t="s">
        <v>393</v>
      </c>
      <c r="C154" s="387">
        <v>592.89</v>
      </c>
      <c r="D154" s="387">
        <v>24.6</v>
      </c>
      <c r="E154" s="387">
        <f t="shared" si="8"/>
        <v>14585.094000000001</v>
      </c>
      <c r="F154" s="15">
        <f t="shared" si="9"/>
        <v>4.8294456084846453E-4</v>
      </c>
      <c r="G154" s="95">
        <v>2.7642276422764227E-2</v>
      </c>
      <c r="H154" s="15">
        <f t="shared" si="10"/>
        <v>1.3349687047843734E-5</v>
      </c>
      <c r="I154" s="95">
        <v>9.5000000000000001E-2</v>
      </c>
      <c r="J154" s="15">
        <f t="shared" si="11"/>
        <v>4.587973328060413E-5</v>
      </c>
      <c r="K154" s="16"/>
      <c r="L154" s="392"/>
    </row>
    <row r="155" spans="1:12">
      <c r="A155" s="1" t="s">
        <v>197</v>
      </c>
      <c r="B155" s="17" t="s">
        <v>484</v>
      </c>
      <c r="C155" s="387">
        <v>128.505</v>
      </c>
      <c r="D155" s="387">
        <v>389.15</v>
      </c>
      <c r="E155" s="387">
        <f t="shared" si="8"/>
        <v>50007.720749999993</v>
      </c>
      <c r="F155" s="15">
        <f t="shared" si="9"/>
        <v>1.6558656897680186E-3</v>
      </c>
      <c r="G155" s="95">
        <v>7.1951689579853526E-3</v>
      </c>
      <c r="H155" s="15">
        <f t="shared" si="10"/>
        <v>1.1914233409611851E-5</v>
      </c>
      <c r="I155" s="95">
        <v>0.12</v>
      </c>
      <c r="J155" s="15">
        <f t="shared" si="11"/>
        <v>1.9870388277216223E-4</v>
      </c>
      <c r="K155" s="16"/>
      <c r="L155" s="392"/>
    </row>
    <row r="156" spans="1:12">
      <c r="A156" s="1" t="s">
        <v>735</v>
      </c>
      <c r="B156" s="17" t="s">
        <v>736</v>
      </c>
      <c r="C156" s="387">
        <v>129.042</v>
      </c>
      <c r="D156" s="387">
        <v>232.46</v>
      </c>
      <c r="E156" s="387">
        <f t="shared" si="8"/>
        <v>29997.103320000002</v>
      </c>
      <c r="F156" s="15">
        <f t="shared" si="9"/>
        <v>9.9327010779659119E-4</v>
      </c>
      <c r="G156" s="95">
        <v>1.3765809171470361E-2</v>
      </c>
      <c r="H156" s="15">
        <f t="shared" si="10"/>
        <v>1.3673166759653669E-5</v>
      </c>
      <c r="I156" s="95">
        <v>0.08</v>
      </c>
      <c r="J156" s="15">
        <f t="shared" si="11"/>
        <v>7.9461608623727293E-5</v>
      </c>
      <c r="K156" s="16"/>
      <c r="L156" s="392"/>
    </row>
    <row r="157" spans="1:12">
      <c r="A157" s="1" t="s">
        <v>199</v>
      </c>
      <c r="B157" s="17" t="s">
        <v>486</v>
      </c>
      <c r="C157" s="387">
        <v>314.96800000000002</v>
      </c>
      <c r="D157" s="387">
        <v>206.63</v>
      </c>
      <c r="E157" s="387">
        <f t="shared" si="8"/>
        <v>65081.83784</v>
      </c>
      <c r="F157" s="15">
        <f t="shared" si="9"/>
        <v>2.1550028813561144E-3</v>
      </c>
      <c r="G157" s="95">
        <v>2.3617093355272713E-2</v>
      </c>
      <c r="H157" s="15">
        <f t="shared" si="10"/>
        <v>5.0894904229869038E-5</v>
      </c>
      <c r="I157" s="95">
        <v>0.11</v>
      </c>
      <c r="J157" s="15">
        <f t="shared" si="11"/>
        <v>2.370503169491726E-4</v>
      </c>
      <c r="K157" s="16"/>
      <c r="L157" s="392"/>
    </row>
    <row r="158" spans="1:12">
      <c r="A158" s="1" t="s">
        <v>1133</v>
      </c>
      <c r="B158" s="17" t="s">
        <v>1134</v>
      </c>
      <c r="C158" s="387">
        <v>137.495</v>
      </c>
      <c r="D158" s="387">
        <v>182.02</v>
      </c>
      <c r="E158" s="387">
        <f t="shared" si="8"/>
        <v>25026.839900000003</v>
      </c>
      <c r="F158" s="15">
        <f t="shared" si="9"/>
        <v>8.2869374752952084E-4</v>
      </c>
      <c r="G158" s="95">
        <v>8.790242830458192E-3</v>
      </c>
      <c r="H158" s="15">
        <f t="shared" si="10"/>
        <v>7.2844192728669015E-6</v>
      </c>
      <c r="I158" s="95">
        <v>0.1</v>
      </c>
      <c r="J158" s="15">
        <f t="shared" si="11"/>
        <v>8.2869374752952095E-5</v>
      </c>
      <c r="K158" s="16"/>
      <c r="L158" s="392"/>
    </row>
    <row r="159" spans="1:12">
      <c r="A159" s="1" t="s">
        <v>1135</v>
      </c>
      <c r="B159" s="17" t="s">
        <v>1136</v>
      </c>
      <c r="C159" s="387">
        <v>237.60900000000001</v>
      </c>
      <c r="D159" s="387">
        <v>172.65</v>
      </c>
      <c r="E159" s="387">
        <f t="shared" si="8"/>
        <v>41023.193850000003</v>
      </c>
      <c r="F159" s="15" t="str">
        <f t="shared" si="9"/>
        <v/>
      </c>
      <c r="G159" s="95">
        <v>1.3669273095858671E-2</v>
      </c>
      <c r="H159" s="15" t="str">
        <f t="shared" si="10"/>
        <v/>
      </c>
      <c r="I159" s="95" t="s">
        <v>719</v>
      </c>
      <c r="J159" s="15" t="str">
        <f t="shared" si="11"/>
        <v/>
      </c>
      <c r="K159" s="16"/>
      <c r="L159" s="392"/>
    </row>
    <row r="160" spans="1:12">
      <c r="A160" s="1" t="s">
        <v>204</v>
      </c>
      <c r="B160" s="17" t="s">
        <v>493</v>
      </c>
      <c r="C160" s="387">
        <v>393.62</v>
      </c>
      <c r="D160" s="387">
        <v>36.67</v>
      </c>
      <c r="E160" s="387">
        <f t="shared" si="8"/>
        <v>14434.045400000001</v>
      </c>
      <c r="F160" s="15">
        <f t="shared" si="9"/>
        <v>4.7794300927850032E-4</v>
      </c>
      <c r="G160" s="95">
        <v>2.9451868011998908E-2</v>
      </c>
      <c r="H160" s="15">
        <f t="shared" si="10"/>
        <v>1.4076314426527961E-5</v>
      </c>
      <c r="I160" s="95">
        <v>0.12</v>
      </c>
      <c r="J160" s="15">
        <f t="shared" si="11"/>
        <v>5.7353161113420034E-5</v>
      </c>
      <c r="K160" s="16"/>
      <c r="L160" s="392"/>
    </row>
    <row r="161" spans="1:12">
      <c r="A161" s="1" t="s">
        <v>202</v>
      </c>
      <c r="B161" s="17" t="s">
        <v>491</v>
      </c>
      <c r="C161" s="387">
        <v>254.52500000000001</v>
      </c>
      <c r="D161" s="387">
        <v>133.72</v>
      </c>
      <c r="E161" s="387">
        <f t="shared" si="8"/>
        <v>34035.082999999999</v>
      </c>
      <c r="F161" s="15">
        <f t="shared" si="9"/>
        <v>1.1269765016856277E-3</v>
      </c>
      <c r="G161" s="95">
        <v>2.3631468740652112E-2</v>
      </c>
      <c r="H161" s="15">
        <f t="shared" si="10"/>
        <v>2.6632109971033383E-5</v>
      </c>
      <c r="I161" s="95">
        <v>7.4999999999999997E-2</v>
      </c>
      <c r="J161" s="15">
        <f t="shared" si="11"/>
        <v>8.4523237626422083E-5</v>
      </c>
      <c r="K161" s="16"/>
      <c r="L161" s="392"/>
    </row>
    <row r="162" spans="1:12">
      <c r="A162" s="1" t="s">
        <v>209</v>
      </c>
      <c r="B162" s="17" t="s">
        <v>1137</v>
      </c>
      <c r="C162" s="387">
        <v>130.31399999999999</v>
      </c>
      <c r="D162" s="387">
        <v>132.53</v>
      </c>
      <c r="E162" s="387">
        <f t="shared" si="8"/>
        <v>17270.51442</v>
      </c>
      <c r="F162" s="15">
        <f t="shared" si="9"/>
        <v>5.718647409604609E-4</v>
      </c>
      <c r="G162" s="95">
        <v>6.3381875801705283E-3</v>
      </c>
      <c r="H162" s="15">
        <f t="shared" si="10"/>
        <v>3.6245859986930295E-6</v>
      </c>
      <c r="I162" s="95">
        <v>0.15</v>
      </c>
      <c r="J162" s="15">
        <f t="shared" si="11"/>
        <v>8.5779711144069135E-5</v>
      </c>
      <c r="K162" s="16"/>
      <c r="L162" s="392"/>
    </row>
    <row r="163" spans="1:12">
      <c r="A163" s="1" t="s">
        <v>1138</v>
      </c>
      <c r="B163" s="17" t="s">
        <v>1139</v>
      </c>
      <c r="C163" s="387">
        <v>63.121000000000002</v>
      </c>
      <c r="D163" s="387">
        <v>408.67</v>
      </c>
      <c r="E163" s="387">
        <f t="shared" si="8"/>
        <v>25795.659070000002</v>
      </c>
      <c r="F163" s="15" t="str">
        <f t="shared" si="9"/>
        <v/>
      </c>
      <c r="G163" s="95" t="s">
        <v>719</v>
      </c>
      <c r="H163" s="15" t="str">
        <f t="shared" si="10"/>
        <v/>
      </c>
      <c r="I163" s="95">
        <v>0.23499999999999999</v>
      </c>
      <c r="J163" s="15" t="str">
        <f t="shared" si="11"/>
        <v/>
      </c>
      <c r="K163" s="16"/>
      <c r="L163" s="392"/>
    </row>
    <row r="164" spans="1:12">
      <c r="A164" s="1" t="s">
        <v>1140</v>
      </c>
      <c r="B164" s="17" t="s">
        <v>1141</v>
      </c>
      <c r="C164" s="387">
        <v>265.13499999999999</v>
      </c>
      <c r="D164" s="387">
        <v>195.87</v>
      </c>
      <c r="E164" s="387">
        <f t="shared" si="8"/>
        <v>51931.992449999998</v>
      </c>
      <c r="F164" s="15">
        <f t="shared" si="9"/>
        <v>1.7195825606438342E-3</v>
      </c>
      <c r="G164" s="95">
        <v>1.1487210905192219E-2</v>
      </c>
      <c r="H164" s="15">
        <f t="shared" si="10"/>
        <v>1.9753207543006214E-5</v>
      </c>
      <c r="I164" s="95">
        <v>0.11</v>
      </c>
      <c r="J164" s="15">
        <f t="shared" si="11"/>
        <v>1.8915408167082177E-4</v>
      </c>
      <c r="K164" s="16"/>
      <c r="L164" s="392"/>
    </row>
    <row r="165" spans="1:12">
      <c r="A165" s="1" t="s">
        <v>737</v>
      </c>
      <c r="B165" s="17" t="s">
        <v>738</v>
      </c>
      <c r="C165" s="387">
        <v>349.15199999999999</v>
      </c>
      <c r="D165" s="387">
        <v>17.16</v>
      </c>
      <c r="E165" s="387">
        <f t="shared" si="8"/>
        <v>5991.4483199999995</v>
      </c>
      <c r="F165" s="15">
        <f t="shared" si="9"/>
        <v>1.9839003970414384E-4</v>
      </c>
      <c r="G165" s="95">
        <v>3.4965034965034961E-2</v>
      </c>
      <c r="H165" s="15">
        <f t="shared" si="10"/>
        <v>6.9367146749700633E-6</v>
      </c>
      <c r="I165" s="95">
        <v>6.5000000000000002E-2</v>
      </c>
      <c r="J165" s="15">
        <f t="shared" si="11"/>
        <v>1.289535258076935E-5</v>
      </c>
      <c r="K165" s="16"/>
      <c r="L165" s="392"/>
    </row>
    <row r="166" spans="1:12">
      <c r="A166" s="1" t="s">
        <v>213</v>
      </c>
      <c r="B166" s="17" t="s">
        <v>503</v>
      </c>
      <c r="C166" s="387">
        <v>340.87900000000002</v>
      </c>
      <c r="D166" s="387">
        <v>63.92</v>
      </c>
      <c r="E166" s="387">
        <f t="shared" si="8"/>
        <v>21788.985680000002</v>
      </c>
      <c r="F166" s="15">
        <f t="shared" si="9"/>
        <v>7.2148126851709576E-4</v>
      </c>
      <c r="G166" s="95">
        <v>3.629536921151439E-2</v>
      </c>
      <c r="H166" s="15">
        <f t="shared" si="10"/>
        <v>2.6186429020019746E-5</v>
      </c>
      <c r="I166" s="95">
        <v>3.5000000000000003E-2</v>
      </c>
      <c r="J166" s="15">
        <f t="shared" si="11"/>
        <v>2.5251844398098355E-5</v>
      </c>
      <c r="K166" s="16"/>
      <c r="L166" s="392"/>
    </row>
    <row r="167" spans="1:12">
      <c r="A167" s="1" t="s">
        <v>1036</v>
      </c>
      <c r="B167" s="17" t="s">
        <v>1037</v>
      </c>
      <c r="C167" s="387">
        <v>116.16800000000001</v>
      </c>
      <c r="D167" s="387">
        <v>166.64</v>
      </c>
      <c r="E167" s="387">
        <f t="shared" si="8"/>
        <v>19358.235519999998</v>
      </c>
      <c r="F167" s="15">
        <f t="shared" si="9"/>
        <v>6.4099378118560944E-4</v>
      </c>
      <c r="G167" s="95">
        <v>1.5362457993278926E-2</v>
      </c>
      <c r="H167" s="15">
        <f t="shared" si="10"/>
        <v>9.8472400374169475E-6</v>
      </c>
      <c r="I167" s="95">
        <v>8.5000000000000006E-2</v>
      </c>
      <c r="J167" s="15">
        <f t="shared" si="11"/>
        <v>5.4484471400776807E-5</v>
      </c>
      <c r="K167" s="16"/>
      <c r="L167" s="392"/>
    </row>
    <row r="168" spans="1:12">
      <c r="A168" s="1" t="s">
        <v>215</v>
      </c>
      <c r="B168" s="17" t="s">
        <v>505</v>
      </c>
      <c r="C168" s="387">
        <v>336.762</v>
      </c>
      <c r="D168" s="387">
        <v>132.44</v>
      </c>
      <c r="E168" s="387">
        <f t="shared" si="8"/>
        <v>44600.759279999998</v>
      </c>
      <c r="F168" s="15">
        <f t="shared" si="9"/>
        <v>1.4768292959913508E-3</v>
      </c>
      <c r="G168" s="95">
        <v>3.4430685593476298E-2</v>
      </c>
      <c r="H168" s="15">
        <f t="shared" si="10"/>
        <v>5.0848245165513147E-5</v>
      </c>
      <c r="I168" s="95">
        <v>5.5E-2</v>
      </c>
      <c r="J168" s="15">
        <f t="shared" si="11"/>
        <v>8.1225611279524295E-5</v>
      </c>
      <c r="K168" s="16"/>
      <c r="L168" s="392"/>
    </row>
    <row r="169" spans="1:12">
      <c r="A169" s="1" t="s">
        <v>216</v>
      </c>
      <c r="B169" s="17" t="s">
        <v>506</v>
      </c>
      <c r="C169" s="387">
        <v>612.89</v>
      </c>
      <c r="D169" s="387">
        <v>20.75</v>
      </c>
      <c r="E169" s="387">
        <f t="shared" si="8"/>
        <v>12717.467499999999</v>
      </c>
      <c r="F169" s="15">
        <f t="shared" si="9"/>
        <v>4.2110333720798228E-4</v>
      </c>
      <c r="G169" s="95">
        <v>3.2771084337349397E-2</v>
      </c>
      <c r="H169" s="15">
        <f t="shared" si="10"/>
        <v>1.380001297838207E-5</v>
      </c>
      <c r="I169" s="95">
        <v>0.105</v>
      </c>
      <c r="J169" s="15">
        <f t="shared" si="11"/>
        <v>4.4215850406838139E-5</v>
      </c>
      <c r="K169" s="16"/>
      <c r="L169" s="392"/>
    </row>
    <row r="170" spans="1:12">
      <c r="A170" s="1" t="s">
        <v>262</v>
      </c>
      <c r="B170" s="17" t="s">
        <v>559</v>
      </c>
      <c r="C170" s="387">
        <v>2733.6860000000001</v>
      </c>
      <c r="D170" s="387">
        <v>87.13</v>
      </c>
      <c r="E170" s="387">
        <f t="shared" si="8"/>
        <v>238186.06117999999</v>
      </c>
      <c r="F170" s="15">
        <f t="shared" si="9"/>
        <v>7.8868646795694688E-3</v>
      </c>
      <c r="G170" s="95">
        <v>1.4690692069321705E-2</v>
      </c>
      <c r="H170" s="15">
        <f t="shared" si="10"/>
        <v>1.1586350039996467E-4</v>
      </c>
      <c r="I170" s="95">
        <v>0.1</v>
      </c>
      <c r="J170" s="15">
        <f t="shared" si="11"/>
        <v>7.8868646795694688E-4</v>
      </c>
      <c r="K170" s="16"/>
      <c r="L170" s="392"/>
    </row>
    <row r="171" spans="1:12">
      <c r="A171" s="1" t="s">
        <v>217</v>
      </c>
      <c r="B171" s="17" t="s">
        <v>509</v>
      </c>
      <c r="C171" s="387">
        <v>743.63800000000003</v>
      </c>
      <c r="D171" s="387">
        <v>40.43</v>
      </c>
      <c r="E171" s="387">
        <f t="shared" si="8"/>
        <v>30065.284340000002</v>
      </c>
      <c r="F171" s="15">
        <f t="shared" si="9"/>
        <v>9.9552773141986712E-4</v>
      </c>
      <c r="G171" s="95">
        <v>2.0776651001731386E-2</v>
      </c>
      <c r="H171" s="15">
        <f t="shared" si="10"/>
        <v>2.0683732238255956E-5</v>
      </c>
      <c r="I171" s="95">
        <v>0.05</v>
      </c>
      <c r="J171" s="15">
        <f t="shared" si="11"/>
        <v>4.9776386570993361E-5</v>
      </c>
      <c r="K171" s="16"/>
      <c r="L171" s="392"/>
    </row>
    <row r="172" spans="1:12">
      <c r="A172" s="1" t="s">
        <v>220</v>
      </c>
      <c r="B172" s="17" t="s">
        <v>512</v>
      </c>
      <c r="C172" s="387">
        <v>133.29900000000001</v>
      </c>
      <c r="D172" s="387">
        <v>44.84</v>
      </c>
      <c r="E172" s="387">
        <f t="shared" si="8"/>
        <v>5977.1271600000009</v>
      </c>
      <c r="F172" s="15">
        <f t="shared" si="9"/>
        <v>1.9791583457889474E-4</v>
      </c>
      <c r="G172" s="95">
        <v>3.7466547725245318E-2</v>
      </c>
      <c r="H172" s="15">
        <f t="shared" si="10"/>
        <v>7.4152230618319171E-6</v>
      </c>
      <c r="I172" s="95">
        <v>0.1</v>
      </c>
      <c r="J172" s="15">
        <f t="shared" si="11"/>
        <v>1.9791583457889476E-5</v>
      </c>
      <c r="K172" s="16"/>
      <c r="L172" s="392"/>
    </row>
    <row r="173" spans="1:12">
      <c r="A173" s="1" t="s">
        <v>221</v>
      </c>
      <c r="B173" s="17" t="s">
        <v>513</v>
      </c>
      <c r="C173" s="387">
        <v>271.85199999999998</v>
      </c>
      <c r="D173" s="387">
        <v>93.68</v>
      </c>
      <c r="E173" s="387">
        <f t="shared" si="8"/>
        <v>25467.095359999999</v>
      </c>
      <c r="F173" s="15">
        <f t="shared" si="9"/>
        <v>8.432715747132769E-4</v>
      </c>
      <c r="G173" s="95">
        <v>1.067463706233988E-2</v>
      </c>
      <c r="H173" s="15">
        <f t="shared" si="10"/>
        <v>9.0016180050520598E-6</v>
      </c>
      <c r="I173" s="95">
        <v>0.12</v>
      </c>
      <c r="J173" s="15">
        <f t="shared" si="11"/>
        <v>1.0119258896559322E-4</v>
      </c>
      <c r="K173" s="16"/>
      <c r="L173" s="392"/>
    </row>
    <row r="174" spans="1:12">
      <c r="A174" s="1" t="s">
        <v>162</v>
      </c>
      <c r="B174" s="17" t="s">
        <v>446</v>
      </c>
      <c r="C174" s="387">
        <v>956.58100000000002</v>
      </c>
      <c r="D174" s="387">
        <v>231.05</v>
      </c>
      <c r="E174" s="387">
        <f t="shared" si="8"/>
        <v>221018.04005000001</v>
      </c>
      <c r="F174" s="15">
        <f t="shared" si="9"/>
        <v>7.3183937170055663E-3</v>
      </c>
      <c r="G174" s="95">
        <v>1.4715429560701146E-2</v>
      </c>
      <c r="H174" s="15">
        <f t="shared" si="10"/>
        <v>1.0769330724007324E-4</v>
      </c>
      <c r="I174" s="95">
        <v>0.11</v>
      </c>
      <c r="J174" s="15">
        <f t="shared" si="11"/>
        <v>8.0502330887061233E-4</v>
      </c>
      <c r="K174" s="16"/>
      <c r="L174" s="392"/>
    </row>
    <row r="175" spans="1:12">
      <c r="A175" s="1" t="s">
        <v>1303</v>
      </c>
      <c r="B175" s="17" t="s">
        <v>1304</v>
      </c>
      <c r="C175" s="387">
        <v>264.37299999999999</v>
      </c>
      <c r="D175" s="387">
        <v>63.03</v>
      </c>
      <c r="E175" s="387">
        <f t="shared" si="8"/>
        <v>16663.430189999999</v>
      </c>
      <c r="F175" s="15" t="str">
        <f t="shared" si="9"/>
        <v/>
      </c>
      <c r="G175" s="95">
        <v>9.5192765349833407E-3</v>
      </c>
      <c r="H175" s="15" t="str">
        <f t="shared" si="10"/>
        <v/>
      </c>
      <c r="I175" s="95">
        <v>0.23499999999999999</v>
      </c>
      <c r="J175" s="15" t="str">
        <f t="shared" si="11"/>
        <v/>
      </c>
      <c r="K175" s="16"/>
      <c r="L175" s="392"/>
    </row>
    <row r="176" spans="1:12">
      <c r="A176" s="1" t="s">
        <v>806</v>
      </c>
      <c r="B176" s="17" t="s">
        <v>807</v>
      </c>
      <c r="C176" s="387">
        <v>183.822</v>
      </c>
      <c r="D176" s="387">
        <v>727.56</v>
      </c>
      <c r="E176" s="387">
        <f t="shared" si="8"/>
        <v>133741.53432000001</v>
      </c>
      <c r="F176" s="15" t="str">
        <f t="shared" si="9"/>
        <v/>
      </c>
      <c r="G176" s="95" t="s">
        <v>719</v>
      </c>
      <c r="H176" s="15" t="str">
        <f t="shared" si="10"/>
        <v/>
      </c>
      <c r="I176" s="95">
        <v>0.27500000000000002</v>
      </c>
      <c r="J176" s="15" t="str">
        <f t="shared" si="11"/>
        <v/>
      </c>
      <c r="K176" s="16"/>
      <c r="L176" s="392"/>
    </row>
    <row r="177" spans="1:12">
      <c r="A177" s="1" t="s">
        <v>222</v>
      </c>
      <c r="B177" s="17" t="s">
        <v>514</v>
      </c>
      <c r="C177" s="387">
        <v>187.923</v>
      </c>
      <c r="D177" s="387">
        <v>68.75</v>
      </c>
      <c r="E177" s="387">
        <f t="shared" si="8"/>
        <v>12919.706249999999</v>
      </c>
      <c r="F177" s="15">
        <f t="shared" si="9"/>
        <v>4.2779990730244257E-4</v>
      </c>
      <c r="G177" s="95">
        <v>2.4436363636363638E-2</v>
      </c>
      <c r="H177" s="15">
        <f t="shared" si="10"/>
        <v>1.0453874098445143E-5</v>
      </c>
      <c r="I177" s="95">
        <v>0.09</v>
      </c>
      <c r="J177" s="15">
        <f t="shared" si="11"/>
        <v>3.850199165721983E-5</v>
      </c>
      <c r="K177" s="16"/>
      <c r="L177" s="392"/>
    </row>
    <row r="178" spans="1:12">
      <c r="A178" s="1" t="s">
        <v>224</v>
      </c>
      <c r="B178" s="17" t="s">
        <v>516</v>
      </c>
      <c r="C178" s="387">
        <v>257.27300000000002</v>
      </c>
      <c r="D178" s="387">
        <v>53.93</v>
      </c>
      <c r="E178" s="387">
        <f t="shared" si="8"/>
        <v>13874.732890000001</v>
      </c>
      <c r="F178" s="15">
        <f t="shared" si="9"/>
        <v>4.5942294115147952E-4</v>
      </c>
      <c r="G178" s="95">
        <v>4.6356387910254033E-3</v>
      </c>
      <c r="H178" s="15">
        <f t="shared" si="10"/>
        <v>2.1297188074887794E-6</v>
      </c>
      <c r="I178" s="95">
        <v>0.125</v>
      </c>
      <c r="J178" s="15">
        <f t="shared" si="11"/>
        <v>5.7427867643934941E-5</v>
      </c>
      <c r="K178" s="16"/>
      <c r="L178" s="392"/>
    </row>
    <row r="179" spans="1:12">
      <c r="A179" s="1" t="s">
        <v>225</v>
      </c>
      <c r="B179" s="17" t="s">
        <v>66</v>
      </c>
      <c r="C179" s="387">
        <v>692.43299999999999</v>
      </c>
      <c r="D179" s="387">
        <v>202.86</v>
      </c>
      <c r="E179" s="387">
        <f t="shared" si="8"/>
        <v>140466.95838</v>
      </c>
      <c r="F179" s="15">
        <f t="shared" si="9"/>
        <v>4.6511701281149532E-3</v>
      </c>
      <c r="G179" s="95">
        <v>1.5774425712313911E-2</v>
      </c>
      <c r="H179" s="15">
        <f t="shared" si="10"/>
        <v>7.3369537661282909E-5</v>
      </c>
      <c r="I179" s="95">
        <v>0.14499999999999999</v>
      </c>
      <c r="J179" s="15">
        <f t="shared" si="11"/>
        <v>6.744196685766682E-4</v>
      </c>
      <c r="K179" s="16"/>
      <c r="L179" s="392"/>
    </row>
    <row r="180" spans="1:12">
      <c r="A180" s="1" t="s">
        <v>1142</v>
      </c>
      <c r="B180" s="17" t="s">
        <v>1143</v>
      </c>
      <c r="C180" s="387">
        <v>75.998000000000005</v>
      </c>
      <c r="D180" s="387">
        <v>206.95</v>
      </c>
      <c r="E180" s="387">
        <f t="shared" si="8"/>
        <v>15727.786099999999</v>
      </c>
      <c r="F180" s="15">
        <f t="shared" si="9"/>
        <v>5.2078161108753105E-4</v>
      </c>
      <c r="G180" s="95">
        <v>1.043730369654506E-2</v>
      </c>
      <c r="H180" s="15">
        <f t="shared" si="10"/>
        <v>5.4355558344965796E-6</v>
      </c>
      <c r="I180" s="95">
        <v>0.08</v>
      </c>
      <c r="J180" s="15">
        <f t="shared" si="11"/>
        <v>4.1662528887002487E-5</v>
      </c>
      <c r="K180" s="16"/>
      <c r="L180" s="392"/>
    </row>
    <row r="181" spans="1:12">
      <c r="A181" s="1" t="s">
        <v>230</v>
      </c>
      <c r="B181" s="17" t="s">
        <v>522</v>
      </c>
      <c r="C181" s="387">
        <v>506.62599999999998</v>
      </c>
      <c r="D181" s="387">
        <v>151.43</v>
      </c>
      <c r="E181" s="387">
        <f t="shared" si="8"/>
        <v>76718.375180000003</v>
      </c>
      <c r="F181" s="15">
        <f t="shared" si="9"/>
        <v>2.5403142420825564E-3</v>
      </c>
      <c r="G181" s="95">
        <v>1.4131942151489137E-2</v>
      </c>
      <c r="H181" s="15">
        <f t="shared" si="10"/>
        <v>3.5899573915714658E-5</v>
      </c>
      <c r="I181" s="95">
        <v>0.11</v>
      </c>
      <c r="J181" s="15">
        <f t="shared" si="11"/>
        <v>2.7943456662908123E-4</v>
      </c>
      <c r="K181" s="16"/>
      <c r="L181" s="392"/>
    </row>
    <row r="182" spans="1:12">
      <c r="A182" s="1" t="s">
        <v>231</v>
      </c>
      <c r="B182" s="17" t="s">
        <v>523</v>
      </c>
      <c r="C182" s="387">
        <v>247.16300000000001</v>
      </c>
      <c r="D182" s="387">
        <v>55.55</v>
      </c>
      <c r="E182" s="387">
        <f t="shared" si="8"/>
        <v>13729.90465</v>
      </c>
      <c r="F182" s="15">
        <f t="shared" si="9"/>
        <v>4.5462735939072728E-4</v>
      </c>
      <c r="G182" s="95">
        <v>1.692169216921692E-2</v>
      </c>
      <c r="H182" s="15">
        <f t="shared" si="10"/>
        <v>7.6930642273138367E-6</v>
      </c>
      <c r="I182" s="95">
        <v>9.5000000000000001E-2</v>
      </c>
      <c r="J182" s="15">
        <f t="shared" si="11"/>
        <v>4.3189599142119092E-5</v>
      </c>
      <c r="K182" s="16"/>
      <c r="L182" s="392"/>
    </row>
    <row r="183" spans="1:12">
      <c r="A183" s="1" t="s">
        <v>808</v>
      </c>
      <c r="B183" s="17" t="s">
        <v>809</v>
      </c>
      <c r="C183" s="387">
        <v>241</v>
      </c>
      <c r="D183" s="387">
        <v>424.89</v>
      </c>
      <c r="E183" s="387">
        <f t="shared" si="8"/>
        <v>102398.48999999999</v>
      </c>
      <c r="F183" s="15">
        <f t="shared" si="9"/>
        <v>3.3906393599243087E-3</v>
      </c>
      <c r="G183" s="95">
        <v>7.2489350184753694E-3</v>
      </c>
      <c r="H183" s="15">
        <f t="shared" si="10"/>
        <v>2.4578524391176231E-5</v>
      </c>
      <c r="I183" s="95">
        <v>0.105</v>
      </c>
      <c r="J183" s="15">
        <f t="shared" si="11"/>
        <v>3.560171327920524E-4</v>
      </c>
      <c r="K183" s="16"/>
      <c r="L183" s="392"/>
    </row>
    <row r="184" spans="1:12">
      <c r="A184" s="1" t="s">
        <v>673</v>
      </c>
      <c r="B184" s="17" t="s">
        <v>528</v>
      </c>
      <c r="C184" s="387">
        <v>1345.81</v>
      </c>
      <c r="D184" s="387">
        <v>125.35</v>
      </c>
      <c r="E184" s="387">
        <f t="shared" si="8"/>
        <v>168697.28349999999</v>
      </c>
      <c r="F184" s="15">
        <f t="shared" si="9"/>
        <v>5.5859383214284667E-3</v>
      </c>
      <c r="G184" s="95">
        <v>2.0103709613083366E-2</v>
      </c>
      <c r="H184" s="15">
        <f t="shared" si="10"/>
        <v>1.1229808193059222E-4</v>
      </c>
      <c r="I184" s="95">
        <v>0.09</v>
      </c>
      <c r="J184" s="15">
        <f t="shared" si="11"/>
        <v>5.0273444892856198E-4</v>
      </c>
      <c r="K184" s="16"/>
      <c r="L184" s="392"/>
    </row>
    <row r="185" spans="1:12">
      <c r="A185" s="1" t="s">
        <v>1144</v>
      </c>
      <c r="B185" s="17" t="s">
        <v>1145</v>
      </c>
      <c r="C185" s="387">
        <v>1209.29</v>
      </c>
      <c r="D185" s="387">
        <v>13.55</v>
      </c>
      <c r="E185" s="387">
        <f t="shared" si="8"/>
        <v>16385.879499999999</v>
      </c>
      <c r="F185" s="15" t="str">
        <f t="shared" si="9"/>
        <v/>
      </c>
      <c r="G185" s="95">
        <v>3.247232472324723E-2</v>
      </c>
      <c r="H185" s="15" t="str">
        <f t="shared" si="10"/>
        <v/>
      </c>
      <c r="I185" s="95" t="s">
        <v>719</v>
      </c>
      <c r="J185" s="15" t="str">
        <f t="shared" si="11"/>
        <v/>
      </c>
      <c r="K185" s="16"/>
      <c r="L185" s="392"/>
    </row>
    <row r="186" spans="1:12">
      <c r="A186" s="1" t="s">
        <v>674</v>
      </c>
      <c r="B186" s="17" t="s">
        <v>424</v>
      </c>
      <c r="C186" s="387">
        <v>1319.575</v>
      </c>
      <c r="D186" s="387">
        <v>84.86</v>
      </c>
      <c r="E186" s="387">
        <f t="shared" si="8"/>
        <v>111979.1345</v>
      </c>
      <c r="F186" s="15">
        <f t="shared" si="9"/>
        <v>3.7078755841610371E-3</v>
      </c>
      <c r="G186" s="95">
        <v>2.3568230025925053E-2</v>
      </c>
      <c r="H186" s="15">
        <f t="shared" si="10"/>
        <v>8.7388064675018553E-5</v>
      </c>
      <c r="I186" s="95">
        <v>0.06</v>
      </c>
      <c r="J186" s="15">
        <f t="shared" si="11"/>
        <v>2.2247253504966222E-4</v>
      </c>
      <c r="K186" s="16"/>
      <c r="L186" s="392"/>
    </row>
    <row r="187" spans="1:12">
      <c r="A187" s="1" t="s">
        <v>1146</v>
      </c>
      <c r="B187" s="17" t="s">
        <v>1147</v>
      </c>
      <c r="C187" s="387">
        <v>523.05700000000002</v>
      </c>
      <c r="D187" s="387">
        <v>67.989999999999995</v>
      </c>
      <c r="E187" s="387">
        <f t="shared" si="8"/>
        <v>35562.645429999997</v>
      </c>
      <c r="F187" s="15" t="str">
        <f t="shared" si="9"/>
        <v/>
      </c>
      <c r="G187" s="95">
        <v>1.7649654360935432E-2</v>
      </c>
      <c r="H187" s="15" t="str">
        <f t="shared" si="10"/>
        <v/>
      </c>
      <c r="I187" s="95" t="s">
        <v>719</v>
      </c>
      <c r="J187" s="15" t="str">
        <f t="shared" si="11"/>
        <v/>
      </c>
      <c r="K187" s="16"/>
      <c r="L187" s="392"/>
    </row>
    <row r="188" spans="1:12">
      <c r="A188" s="1" t="s">
        <v>238</v>
      </c>
      <c r="B188" s="17" t="s">
        <v>532</v>
      </c>
      <c r="C188" s="387">
        <v>1125.7539999999999</v>
      </c>
      <c r="D188" s="387">
        <v>70.98</v>
      </c>
      <c r="E188" s="387">
        <f t="shared" si="8"/>
        <v>79906.018920000002</v>
      </c>
      <c r="F188" s="15">
        <f t="shared" si="9"/>
        <v>2.6458641416002185E-3</v>
      </c>
      <c r="G188" s="95">
        <v>5.6353902507748658E-3</v>
      </c>
      <c r="H188" s="15">
        <f t="shared" si="10"/>
        <v>1.4910476988448681E-5</v>
      </c>
      <c r="I188" s="95">
        <v>0.115</v>
      </c>
      <c r="J188" s="15">
        <f t="shared" si="11"/>
        <v>3.0427437628402515E-4</v>
      </c>
      <c r="K188" s="16"/>
      <c r="L188" s="392"/>
    </row>
    <row r="189" spans="1:12">
      <c r="A189" s="1" t="s">
        <v>245</v>
      </c>
      <c r="B189" s="17" t="s">
        <v>539</v>
      </c>
      <c r="C189" s="387">
        <v>169.32499999999999</v>
      </c>
      <c r="D189" s="387">
        <v>232.32</v>
      </c>
      <c r="E189" s="387">
        <f t="shared" si="8"/>
        <v>39337.583999999995</v>
      </c>
      <c r="F189" s="15">
        <f t="shared" si="9"/>
        <v>1.3025539794066176E-3</v>
      </c>
      <c r="G189" s="95">
        <v>1.2224517906336087E-2</v>
      </c>
      <c r="H189" s="15">
        <f t="shared" si="10"/>
        <v>1.5923094445225522E-5</v>
      </c>
      <c r="I189" s="95">
        <v>7.0000000000000007E-2</v>
      </c>
      <c r="J189" s="15">
        <f t="shared" si="11"/>
        <v>9.1178778558463237E-5</v>
      </c>
      <c r="K189" s="16"/>
      <c r="L189" s="392"/>
    </row>
    <row r="190" spans="1:12">
      <c r="A190" s="1" t="s">
        <v>876</v>
      </c>
      <c r="B190" s="17" t="s">
        <v>799</v>
      </c>
      <c r="C190" s="387">
        <v>106.623</v>
      </c>
      <c r="D190" s="387">
        <v>123.86</v>
      </c>
      <c r="E190" s="387">
        <f t="shared" si="8"/>
        <v>13206.324780000001</v>
      </c>
      <c r="F190" s="15">
        <f t="shared" si="9"/>
        <v>4.3729047761360292E-4</v>
      </c>
      <c r="G190" s="95">
        <v>1.5501372517358307E-2</v>
      </c>
      <c r="H190" s="15">
        <f t="shared" si="10"/>
        <v>6.7786025917819922E-6</v>
      </c>
      <c r="I190" s="95">
        <v>0.12</v>
      </c>
      <c r="J190" s="15">
        <f t="shared" si="11"/>
        <v>5.247485731363235E-5</v>
      </c>
      <c r="K190" s="16"/>
      <c r="L190" s="392"/>
    </row>
    <row r="191" spans="1:12">
      <c r="A191" s="1" t="s">
        <v>218</v>
      </c>
      <c r="B191" s="17" t="s">
        <v>510</v>
      </c>
      <c r="C191" s="387">
        <v>96.4</v>
      </c>
      <c r="D191" s="387">
        <v>281.44</v>
      </c>
      <c r="E191" s="387">
        <f t="shared" si="8"/>
        <v>27130.816000000003</v>
      </c>
      <c r="F191" s="15">
        <f t="shared" si="9"/>
        <v>8.9836102657826506E-4</v>
      </c>
      <c r="G191" s="95" t="s">
        <v>719</v>
      </c>
      <c r="H191" s="15" t="str">
        <f t="shared" si="10"/>
        <v/>
      </c>
      <c r="I191" s="95">
        <v>5.5E-2</v>
      </c>
      <c r="J191" s="15">
        <f t="shared" si="11"/>
        <v>4.9409856461804581E-5</v>
      </c>
      <c r="K191" s="16"/>
      <c r="L191" s="392"/>
    </row>
    <row r="192" spans="1:12">
      <c r="A192" s="1" t="s">
        <v>1148</v>
      </c>
      <c r="B192" s="17" t="s">
        <v>544</v>
      </c>
      <c r="C192" s="387">
        <v>799.12599999999998</v>
      </c>
      <c r="D192" s="387">
        <v>54.3</v>
      </c>
      <c r="E192" s="387">
        <f t="shared" si="8"/>
        <v>43392.541799999999</v>
      </c>
      <c r="F192" s="15">
        <f t="shared" si="9"/>
        <v>1.4368225562138741E-3</v>
      </c>
      <c r="G192" s="95">
        <v>4.0515653775322298E-2</v>
      </c>
      <c r="H192" s="15">
        <f t="shared" si="10"/>
        <v>5.8213805224134888E-5</v>
      </c>
      <c r="I192" s="95">
        <v>0.14000000000000001</v>
      </c>
      <c r="J192" s="15">
        <f t="shared" si="11"/>
        <v>2.0115515786994239E-4</v>
      </c>
      <c r="K192" s="16"/>
      <c r="L192" s="392"/>
    </row>
    <row r="193" spans="1:12">
      <c r="A193" s="1" t="s">
        <v>250</v>
      </c>
      <c r="B193" s="17" t="s">
        <v>547</v>
      </c>
      <c r="C193" s="387">
        <v>1278.087</v>
      </c>
      <c r="D193" s="387">
        <v>145.22999999999999</v>
      </c>
      <c r="E193" s="387">
        <f t="shared" si="8"/>
        <v>185616.57500999997</v>
      </c>
      <c r="F193" s="15" t="str">
        <f t="shared" si="9"/>
        <v/>
      </c>
      <c r="G193" s="95">
        <v>7.5741926599187511E-3</v>
      </c>
      <c r="H193" s="15" t="str">
        <f t="shared" si="10"/>
        <v/>
      </c>
      <c r="I193" s="95">
        <v>0.24</v>
      </c>
      <c r="J193" s="15" t="str">
        <f t="shared" si="11"/>
        <v/>
      </c>
      <c r="K193" s="16"/>
      <c r="L193" s="392"/>
    </row>
    <row r="194" spans="1:12">
      <c r="A194" s="1" t="s">
        <v>251</v>
      </c>
      <c r="B194" s="17" t="s">
        <v>548</v>
      </c>
      <c r="C194" s="387">
        <v>392.41</v>
      </c>
      <c r="D194" s="387">
        <v>24.23</v>
      </c>
      <c r="E194" s="387">
        <f t="shared" si="8"/>
        <v>9508.0943000000007</v>
      </c>
      <c r="F194" s="15">
        <f t="shared" si="9"/>
        <v>3.1483392744807053E-4</v>
      </c>
      <c r="G194" s="95">
        <v>3.6318613289310769E-2</v>
      </c>
      <c r="H194" s="15">
        <f t="shared" si="10"/>
        <v>1.1434331661341397E-5</v>
      </c>
      <c r="I194" s="95">
        <v>9.5000000000000001E-2</v>
      </c>
      <c r="J194" s="15">
        <f t="shared" si="11"/>
        <v>2.9909223107566701E-5</v>
      </c>
      <c r="K194" s="16"/>
      <c r="L194" s="392"/>
    </row>
    <row r="195" spans="1:12">
      <c r="A195" s="1" t="s">
        <v>252</v>
      </c>
      <c r="B195" s="17" t="s">
        <v>549</v>
      </c>
      <c r="C195" s="387">
        <v>246.97200000000001</v>
      </c>
      <c r="D195" s="387">
        <v>239.25</v>
      </c>
      <c r="E195" s="387">
        <f t="shared" si="8"/>
        <v>59088.050999999999</v>
      </c>
      <c r="F195" s="15">
        <f t="shared" si="9"/>
        <v>1.9565354081082145E-3</v>
      </c>
      <c r="G195" s="95">
        <v>1.8223615464994777E-2</v>
      </c>
      <c r="H195" s="15">
        <f t="shared" si="10"/>
        <v>3.5655148921010726E-5</v>
      </c>
      <c r="I195" s="95">
        <v>0.1</v>
      </c>
      <c r="J195" s="15">
        <f t="shared" si="11"/>
        <v>1.9565354081082145E-4</v>
      </c>
      <c r="K195" s="16"/>
      <c r="L195" s="392"/>
    </row>
    <row r="196" spans="1:12">
      <c r="A196" s="1" t="s">
        <v>275</v>
      </c>
      <c r="B196" s="17" t="s">
        <v>574</v>
      </c>
      <c r="C196" s="387">
        <v>268.39400000000001</v>
      </c>
      <c r="D196" s="387">
        <v>64.400000000000006</v>
      </c>
      <c r="E196" s="387">
        <f t="shared" si="8"/>
        <v>17284.573600000003</v>
      </c>
      <c r="F196" s="15">
        <f t="shared" si="9"/>
        <v>5.7233027135135124E-4</v>
      </c>
      <c r="G196" s="95">
        <v>3.9130434782608692E-2</v>
      </c>
      <c r="H196" s="15">
        <f t="shared" si="10"/>
        <v>2.2395532357226784E-5</v>
      </c>
      <c r="I196" s="95">
        <v>5.5E-2</v>
      </c>
      <c r="J196" s="15">
        <f t="shared" si="11"/>
        <v>3.1478164924324319E-5</v>
      </c>
      <c r="K196" s="16"/>
      <c r="L196" s="392"/>
    </row>
    <row r="197" spans="1:12">
      <c r="A197" s="1" t="s">
        <v>645</v>
      </c>
      <c r="B197" s="17" t="s">
        <v>646</v>
      </c>
      <c r="C197" s="387">
        <v>343.64299999999997</v>
      </c>
      <c r="D197" s="387">
        <v>81.760000000000005</v>
      </c>
      <c r="E197" s="387">
        <f t="shared" si="8"/>
        <v>28096.251680000001</v>
      </c>
      <c r="F197" s="15">
        <f t="shared" si="9"/>
        <v>9.3032872664965561E-4</v>
      </c>
      <c r="G197" s="95">
        <v>2.9476516634050879E-2</v>
      </c>
      <c r="H197" s="15">
        <f t="shared" si="10"/>
        <v>2.7422850186223945E-5</v>
      </c>
      <c r="I197" s="95">
        <v>6.5000000000000002E-2</v>
      </c>
      <c r="J197" s="15">
        <f t="shared" si="11"/>
        <v>6.0471367232227616E-5</v>
      </c>
      <c r="K197" s="16"/>
      <c r="L197" s="392"/>
    </row>
    <row r="198" spans="1:12">
      <c r="A198" s="1" t="s">
        <v>254</v>
      </c>
      <c r="B198" s="17" t="s">
        <v>551</v>
      </c>
      <c r="C198" s="387">
        <v>160.10900000000001</v>
      </c>
      <c r="D198" s="387">
        <v>360.15</v>
      </c>
      <c r="E198" s="387">
        <f t="shared" si="8"/>
        <v>57663.256349999996</v>
      </c>
      <c r="F198" s="15">
        <f t="shared" si="9"/>
        <v>1.9093573215944429E-3</v>
      </c>
      <c r="G198" s="95">
        <v>1.7437178953213939E-2</v>
      </c>
      <c r="H198" s="15">
        <f t="shared" si="10"/>
        <v>3.3293805302271557E-5</v>
      </c>
      <c r="I198" s="95">
        <v>7.0000000000000007E-2</v>
      </c>
      <c r="J198" s="15">
        <f t="shared" si="11"/>
        <v>1.3365501251161102E-4</v>
      </c>
      <c r="K198" s="16"/>
      <c r="L198" s="392"/>
    </row>
    <row r="199" spans="1:12">
      <c r="A199" s="1" t="s">
        <v>326</v>
      </c>
      <c r="B199" s="17" t="s">
        <v>631</v>
      </c>
      <c r="C199" s="387">
        <v>4106.4110000000001</v>
      </c>
      <c r="D199" s="387">
        <v>46.41</v>
      </c>
      <c r="E199" s="387">
        <f t="shared" si="8"/>
        <v>190578.53451</v>
      </c>
      <c r="F199" s="15" t="str">
        <f t="shared" si="9"/>
        <v/>
      </c>
      <c r="G199" s="95">
        <v>1.7237664296487827E-2</v>
      </c>
      <c r="H199" s="15" t="str">
        <f t="shared" si="10"/>
        <v/>
      </c>
      <c r="I199" s="95">
        <v>-5.0000000000000001E-3</v>
      </c>
      <c r="J199" s="15" t="str">
        <f t="shared" si="11"/>
        <v/>
      </c>
      <c r="K199" s="16"/>
      <c r="L199" s="392"/>
    </row>
    <row r="200" spans="1:12">
      <c r="A200" s="1" t="s">
        <v>256</v>
      </c>
      <c r="B200" s="17" t="s">
        <v>553</v>
      </c>
      <c r="C200" s="387">
        <v>293.69499999999999</v>
      </c>
      <c r="D200" s="387">
        <v>98.49</v>
      </c>
      <c r="E200" s="387">
        <f t="shared" si="8"/>
        <v>28926.020549999997</v>
      </c>
      <c r="F200" s="15">
        <f t="shared" si="9"/>
        <v>9.5780420006983898E-4</v>
      </c>
      <c r="G200" s="95">
        <v>1.6448370392933294E-2</v>
      </c>
      <c r="H200" s="15">
        <f t="shared" si="10"/>
        <v>1.5754318246655898E-5</v>
      </c>
      <c r="I200" s="95">
        <v>0.08</v>
      </c>
      <c r="J200" s="15">
        <f t="shared" si="11"/>
        <v>7.6624336005587127E-5</v>
      </c>
      <c r="K200" s="16"/>
      <c r="L200" s="392"/>
    </row>
    <row r="201" spans="1:12">
      <c r="A201" s="1" t="s">
        <v>676</v>
      </c>
      <c r="B201" s="17" t="s">
        <v>677</v>
      </c>
      <c r="C201" s="387">
        <v>71.052000000000007</v>
      </c>
      <c r="D201" s="387">
        <v>102.79</v>
      </c>
      <c r="E201" s="387">
        <f t="shared" si="8"/>
        <v>7303.4350800000011</v>
      </c>
      <c r="F201" s="15">
        <f t="shared" si="9"/>
        <v>2.418328087152452E-4</v>
      </c>
      <c r="G201" s="95" t="s">
        <v>719</v>
      </c>
      <c r="H201" s="15" t="str">
        <f t="shared" si="10"/>
        <v/>
      </c>
      <c r="I201" s="95">
        <v>0.125</v>
      </c>
      <c r="J201" s="15">
        <f t="shared" si="11"/>
        <v>3.022910108940565E-5</v>
      </c>
      <c r="K201" s="16"/>
      <c r="L201" s="392"/>
    </row>
    <row r="202" spans="1:12">
      <c r="A202" s="1" t="s">
        <v>259</v>
      </c>
      <c r="B202" s="17" t="s">
        <v>556</v>
      </c>
      <c r="C202" s="387">
        <v>933.73500000000001</v>
      </c>
      <c r="D202" s="387">
        <v>29.58</v>
      </c>
      <c r="E202" s="387">
        <f t="shared" si="8"/>
        <v>27619.881299999997</v>
      </c>
      <c r="F202" s="15" t="str">
        <f t="shared" si="9"/>
        <v/>
      </c>
      <c r="G202" s="95">
        <v>1.3522650439486141E-3</v>
      </c>
      <c r="H202" s="15" t="str">
        <f t="shared" si="10"/>
        <v/>
      </c>
      <c r="I202" s="95">
        <v>0.36499999999999999</v>
      </c>
      <c r="J202" s="15" t="str">
        <f t="shared" si="11"/>
        <v/>
      </c>
      <c r="K202" s="16"/>
      <c r="L202" s="392"/>
    </row>
    <row r="203" spans="1:12">
      <c r="A203" s="1" t="s">
        <v>260</v>
      </c>
      <c r="B203" s="17" t="s">
        <v>557</v>
      </c>
      <c r="C203" s="387">
        <v>214.40799999999999</v>
      </c>
      <c r="D203" s="387">
        <v>72.459999999999994</v>
      </c>
      <c r="E203" s="387">
        <f t="shared" si="8"/>
        <v>15536.003679999998</v>
      </c>
      <c r="F203" s="15">
        <f t="shared" si="9"/>
        <v>5.1443127309139909E-4</v>
      </c>
      <c r="G203" s="95">
        <v>3.8642009384487995E-2</v>
      </c>
      <c r="H203" s="15">
        <f t="shared" si="10"/>
        <v>1.9878658082471951E-5</v>
      </c>
      <c r="I203" s="95">
        <v>0.06</v>
      </c>
      <c r="J203" s="15">
        <f t="shared" si="11"/>
        <v>3.0865876385483942E-5</v>
      </c>
      <c r="K203" s="16"/>
      <c r="L203" s="392"/>
    </row>
    <row r="204" spans="1:12">
      <c r="A204" s="1" t="s">
        <v>261</v>
      </c>
      <c r="B204" s="17" t="s">
        <v>558</v>
      </c>
      <c r="C204" s="387">
        <v>445.661</v>
      </c>
      <c r="D204" s="387">
        <v>57.99</v>
      </c>
      <c r="E204" s="387">
        <f t="shared" si="8"/>
        <v>25843.881390000002</v>
      </c>
      <c r="F204" s="15">
        <f t="shared" si="9"/>
        <v>8.5574778938780612E-4</v>
      </c>
      <c r="G204" s="95">
        <v>6.4493878254871531E-2</v>
      </c>
      <c r="H204" s="15">
        <f t="shared" si="10"/>
        <v>5.5190493745652611E-5</v>
      </c>
      <c r="I204" s="95">
        <v>9.5000000000000001E-2</v>
      </c>
      <c r="J204" s="15">
        <f t="shared" si="11"/>
        <v>8.1296039991841587E-5</v>
      </c>
      <c r="K204" s="16"/>
      <c r="L204" s="392"/>
    </row>
    <row r="205" spans="1:12">
      <c r="A205" s="1" t="s">
        <v>811</v>
      </c>
      <c r="B205" s="17" t="s">
        <v>812</v>
      </c>
      <c r="C205" s="387">
        <v>205.78800000000001</v>
      </c>
      <c r="D205" s="387">
        <v>92.28</v>
      </c>
      <c r="E205" s="387">
        <f t="shared" si="8"/>
        <v>18990.11664</v>
      </c>
      <c r="F205" s="15">
        <f t="shared" si="9"/>
        <v>6.2880455492202636E-4</v>
      </c>
      <c r="G205" s="95">
        <v>1.1270047680970958E-2</v>
      </c>
      <c r="H205" s="15">
        <f t="shared" si="10"/>
        <v>7.0866573159829586E-6</v>
      </c>
      <c r="I205" s="95">
        <v>6.5000000000000002E-2</v>
      </c>
      <c r="J205" s="15">
        <f t="shared" si="11"/>
        <v>4.0872296069931712E-5</v>
      </c>
      <c r="K205" s="16"/>
      <c r="L205" s="392"/>
    </row>
    <row r="206" spans="1:12">
      <c r="A206" s="1" t="s">
        <v>678</v>
      </c>
      <c r="B206" s="17" t="s">
        <v>561</v>
      </c>
      <c r="C206" s="387">
        <v>128.55699999999999</v>
      </c>
      <c r="D206" s="387">
        <v>279.62</v>
      </c>
      <c r="E206" s="387">
        <f t="shared" si="8"/>
        <v>35947.108339999999</v>
      </c>
      <c r="F206" s="15">
        <f t="shared" si="9"/>
        <v>1.1902878686303616E-3</v>
      </c>
      <c r="G206" s="95">
        <v>1.4734282240183106E-2</v>
      </c>
      <c r="H206" s="15">
        <f t="shared" si="10"/>
        <v>1.7538037403465738E-5</v>
      </c>
      <c r="I206" s="95">
        <v>0.13</v>
      </c>
      <c r="J206" s="15">
        <f t="shared" si="11"/>
        <v>1.5473742292194701E-4</v>
      </c>
      <c r="K206" s="16"/>
      <c r="L206" s="392"/>
    </row>
    <row r="207" spans="1:12">
      <c r="A207" s="1" t="s">
        <v>1149</v>
      </c>
      <c r="B207" s="17" t="s">
        <v>1150</v>
      </c>
      <c r="C207" s="387">
        <v>492.07900000000001</v>
      </c>
      <c r="D207" s="387">
        <v>35.33</v>
      </c>
      <c r="E207" s="387">
        <f t="shared" si="8"/>
        <v>17385.15107</v>
      </c>
      <c r="F207" s="15">
        <f t="shared" si="9"/>
        <v>5.7566061273142037E-4</v>
      </c>
      <c r="G207" s="95">
        <v>9.0574582507783764E-3</v>
      </c>
      <c r="H207" s="15">
        <f t="shared" si="10"/>
        <v>5.214021966432339E-6</v>
      </c>
      <c r="I207" s="95">
        <v>0.115</v>
      </c>
      <c r="J207" s="15">
        <f t="shared" si="11"/>
        <v>6.620097046411335E-5</v>
      </c>
      <c r="K207" s="16"/>
      <c r="L207" s="392"/>
    </row>
    <row r="208" spans="1:12">
      <c r="A208" s="1" t="s">
        <v>274</v>
      </c>
      <c r="B208" s="17" t="s">
        <v>573</v>
      </c>
      <c r="C208" s="387">
        <v>769.60599999999999</v>
      </c>
      <c r="D208" s="387">
        <v>27.88</v>
      </c>
      <c r="E208" s="387">
        <f t="shared" si="8"/>
        <v>21456.615279999998</v>
      </c>
      <c r="F208" s="15" t="str">
        <f t="shared" si="9"/>
        <v/>
      </c>
      <c r="G208" s="95">
        <v>5.954088952654233E-2</v>
      </c>
      <c r="H208" s="15" t="str">
        <f t="shared" si="10"/>
        <v/>
      </c>
      <c r="I208" s="95">
        <v>-7.0000000000000007E-2</v>
      </c>
      <c r="J208" s="15" t="str">
        <f t="shared" si="11"/>
        <v/>
      </c>
      <c r="K208" s="16"/>
      <c r="L208" s="392"/>
    </row>
    <row r="209" spans="1:12">
      <c r="A209" s="1" t="s">
        <v>138</v>
      </c>
      <c r="B209" s="17" t="s">
        <v>416</v>
      </c>
      <c r="C209" s="387">
        <v>1339.0820000000001</v>
      </c>
      <c r="D209" s="387">
        <v>67.77</v>
      </c>
      <c r="E209" s="387">
        <f t="shared" si="8"/>
        <v>90749.587140000003</v>
      </c>
      <c r="F209" s="15">
        <f t="shared" si="9"/>
        <v>3.0049185496169419E-3</v>
      </c>
      <c r="G209" s="95">
        <v>2.7150656632728344E-2</v>
      </c>
      <c r="H209" s="15">
        <f t="shared" si="10"/>
        <v>8.1585511749965658E-5</v>
      </c>
      <c r="I209" s="95">
        <v>0.13500000000000001</v>
      </c>
      <c r="J209" s="15">
        <f t="shared" si="11"/>
        <v>4.056640041982872E-4</v>
      </c>
      <c r="K209" s="16"/>
      <c r="L209" s="392"/>
    </row>
    <row r="210" spans="1:12">
      <c r="A210" s="1" t="s">
        <v>282</v>
      </c>
      <c r="B210" s="17" t="s">
        <v>581</v>
      </c>
      <c r="C210" s="387">
        <v>259.524</v>
      </c>
      <c r="D210" s="387">
        <v>45.92</v>
      </c>
      <c r="E210" s="387">
        <f t="shared" si="8"/>
        <v>11917.34208</v>
      </c>
      <c r="F210" s="15">
        <f t="shared" si="9"/>
        <v>3.9460942365585896E-4</v>
      </c>
      <c r="G210" s="95">
        <v>1.2195121951219513E-2</v>
      </c>
      <c r="H210" s="15">
        <f t="shared" si="10"/>
        <v>4.8123100445836456E-6</v>
      </c>
      <c r="I210" s="95">
        <v>0.125</v>
      </c>
      <c r="J210" s="15">
        <f t="shared" si="11"/>
        <v>4.932617795698237E-5</v>
      </c>
      <c r="K210" s="16"/>
      <c r="L210" s="392"/>
    </row>
    <row r="211" spans="1:12">
      <c r="A211" s="1" t="s">
        <v>271</v>
      </c>
      <c r="B211" s="17" t="s">
        <v>20</v>
      </c>
      <c r="C211" s="387">
        <v>112.786</v>
      </c>
      <c r="D211" s="387">
        <v>72.36</v>
      </c>
      <c r="E211" s="387">
        <f t="shared" si="8"/>
        <v>8161.1949599999998</v>
      </c>
      <c r="F211" s="15">
        <f t="shared" si="9"/>
        <v>2.7023512607844019E-4</v>
      </c>
      <c r="G211" s="95">
        <v>4.5881702598120508E-2</v>
      </c>
      <c r="H211" s="15">
        <f t="shared" si="10"/>
        <v>1.2398847686296591E-5</v>
      </c>
      <c r="I211" s="95">
        <v>0.05</v>
      </c>
      <c r="J211" s="15">
        <f t="shared" si="11"/>
        <v>1.3511756303922009E-5</v>
      </c>
      <c r="K211" s="16"/>
      <c r="L211" s="392"/>
    </row>
    <row r="212" spans="1:12">
      <c r="A212" s="1" t="s">
        <v>679</v>
      </c>
      <c r="B212" s="17" t="s">
        <v>571</v>
      </c>
      <c r="C212" s="387">
        <v>424.99299999999999</v>
      </c>
      <c r="D212" s="387">
        <v>195.64</v>
      </c>
      <c r="E212" s="387">
        <f t="shared" ref="E212:E275" si="12">IFERROR(C212*D212,"")</f>
        <v>83145.630519999992</v>
      </c>
      <c r="F212" s="15">
        <f t="shared" ref="F212:F275" si="13">IF(AND(ISNUMBER($I212)), IF(AND($I212&lt;=20%,$I212&gt;0%), $E212/SUMIFS($E$19:$E$523,$I$19:$I$523, "&gt;"&amp;0%,$I$19:$I$523, "&lt;="&amp;20%),""),"")</f>
        <v>2.753134811332041E-3</v>
      </c>
      <c r="G212" s="95">
        <v>2.555714577795952E-2</v>
      </c>
      <c r="H212" s="15">
        <f t="shared" ref="H212:H275" si="14">IFERROR($G212*$F212,"")</f>
        <v>7.036226771958805E-5</v>
      </c>
      <c r="I212" s="95">
        <v>0.1</v>
      </c>
      <c r="J212" s="15">
        <f t="shared" ref="J212:J275" si="15">IFERROR($I212*$F212,"")</f>
        <v>2.7531348113320409E-4</v>
      </c>
      <c r="K212" s="16"/>
      <c r="L212" s="392"/>
    </row>
    <row r="213" spans="1:12">
      <c r="A213" s="1" t="s">
        <v>273</v>
      </c>
      <c r="B213" s="17" t="s">
        <v>572</v>
      </c>
      <c r="C213" s="387">
        <v>237.357</v>
      </c>
      <c r="D213" s="387">
        <v>143.01</v>
      </c>
      <c r="E213" s="387">
        <f t="shared" si="12"/>
        <v>33944.424569999996</v>
      </c>
      <c r="F213" s="15">
        <f t="shared" si="13"/>
        <v>1.1239746015495324E-3</v>
      </c>
      <c r="G213" s="95">
        <v>1.650234249353192E-2</v>
      </c>
      <c r="H213" s="15">
        <f t="shared" si="14"/>
        <v>1.8548213828801456E-5</v>
      </c>
      <c r="I213" s="95">
        <v>0.03</v>
      </c>
      <c r="J213" s="15">
        <f t="shared" si="15"/>
        <v>3.3719238046485972E-5</v>
      </c>
      <c r="K213" s="16"/>
      <c r="L213" s="392"/>
    </row>
    <row r="214" spans="1:12">
      <c r="A214" s="1" t="s">
        <v>277</v>
      </c>
      <c r="B214" s="17" t="s">
        <v>576</v>
      </c>
      <c r="C214" s="387">
        <v>585.29999999999995</v>
      </c>
      <c r="D214" s="387">
        <v>90.39</v>
      </c>
      <c r="E214" s="387">
        <f t="shared" si="12"/>
        <v>52905.267</v>
      </c>
      <c r="F214" s="15">
        <f t="shared" si="13"/>
        <v>1.751809822952513E-3</v>
      </c>
      <c r="G214" s="95">
        <v>4.4252682818895894E-3</v>
      </c>
      <c r="H214" s="15">
        <f t="shared" si="14"/>
        <v>7.7522284454143726E-6</v>
      </c>
      <c r="I214" s="95">
        <v>0.05</v>
      </c>
      <c r="J214" s="15">
        <f t="shared" si="15"/>
        <v>8.7590491147625655E-5</v>
      </c>
      <c r="K214" s="16"/>
      <c r="L214" s="392"/>
    </row>
    <row r="215" spans="1:12">
      <c r="A215" s="1" t="s">
        <v>280</v>
      </c>
      <c r="B215" s="17" t="s">
        <v>579</v>
      </c>
      <c r="C215" s="387">
        <v>505.577</v>
      </c>
      <c r="D215" s="387">
        <v>60.9</v>
      </c>
      <c r="E215" s="387">
        <f t="shared" si="12"/>
        <v>30789.639299999999</v>
      </c>
      <c r="F215" s="15">
        <f t="shared" si="13"/>
        <v>1.0195127182876657E-3</v>
      </c>
      <c r="G215" s="95">
        <v>3.3497536945812811E-2</v>
      </c>
      <c r="H215" s="15">
        <f t="shared" si="14"/>
        <v>3.4151164947567126E-5</v>
      </c>
      <c r="I215" s="95">
        <v>3.5000000000000003E-2</v>
      </c>
      <c r="J215" s="15">
        <f t="shared" si="15"/>
        <v>3.5682945140068302E-5</v>
      </c>
      <c r="K215" s="16"/>
      <c r="L215" s="392"/>
    </row>
    <row r="216" spans="1:12">
      <c r="A216" s="1" t="s">
        <v>289</v>
      </c>
      <c r="B216" s="17" t="s">
        <v>588</v>
      </c>
      <c r="C216" s="387">
        <v>111.97</v>
      </c>
      <c r="D216" s="387">
        <v>100.33</v>
      </c>
      <c r="E216" s="387">
        <f t="shared" si="12"/>
        <v>11233.9501</v>
      </c>
      <c r="F216" s="15">
        <f t="shared" si="13"/>
        <v>3.7198081120615769E-4</v>
      </c>
      <c r="G216" s="95">
        <v>1.5150004983554271E-2</v>
      </c>
      <c r="H216" s="15">
        <f t="shared" si="14"/>
        <v>5.6355111435598498E-6</v>
      </c>
      <c r="I216" s="95">
        <v>7.4999999999999997E-2</v>
      </c>
      <c r="J216" s="15">
        <f t="shared" si="15"/>
        <v>2.7898560840461826E-5</v>
      </c>
      <c r="K216" s="16"/>
      <c r="L216" s="392"/>
    </row>
    <row r="217" spans="1:12">
      <c r="A217" s="1" t="s">
        <v>159</v>
      </c>
      <c r="B217" s="17" t="s">
        <v>443</v>
      </c>
      <c r="C217" s="387">
        <v>379.70499999999998</v>
      </c>
      <c r="D217" s="387">
        <v>55.47</v>
      </c>
      <c r="E217" s="387">
        <f t="shared" si="12"/>
        <v>21062.236349999999</v>
      </c>
      <c r="F217" s="15" t="str">
        <f t="shared" si="13"/>
        <v/>
      </c>
      <c r="G217" s="95">
        <v>4.7773571299801691E-2</v>
      </c>
      <c r="H217" s="15" t="str">
        <f t="shared" si="14"/>
        <v/>
      </c>
      <c r="I217" s="95" t="s">
        <v>719</v>
      </c>
      <c r="J217" s="15" t="str">
        <f t="shared" si="15"/>
        <v/>
      </c>
      <c r="K217" s="16"/>
      <c r="L217" s="392"/>
    </row>
    <row r="218" spans="1:12">
      <c r="A218" s="1" t="s">
        <v>1151</v>
      </c>
      <c r="B218" s="17" t="s">
        <v>593</v>
      </c>
      <c r="C218" s="387">
        <v>1398.433</v>
      </c>
      <c r="D218" s="387">
        <v>29.64</v>
      </c>
      <c r="E218" s="387">
        <f t="shared" si="12"/>
        <v>41449.554120000001</v>
      </c>
      <c r="F218" s="15">
        <f t="shared" si="13"/>
        <v>1.3724859580506003E-3</v>
      </c>
      <c r="G218" s="95">
        <v>1.6869095816464237E-2</v>
      </c>
      <c r="H218" s="15">
        <f t="shared" si="14"/>
        <v>2.3152597133107292E-5</v>
      </c>
      <c r="I218" s="95">
        <v>8.5000000000000006E-2</v>
      </c>
      <c r="J218" s="15">
        <f t="shared" si="15"/>
        <v>1.1666130643430104E-4</v>
      </c>
      <c r="K218" s="16"/>
      <c r="L218" s="392"/>
    </row>
    <row r="219" spans="1:12">
      <c r="A219" s="1" t="s">
        <v>123</v>
      </c>
      <c r="B219" s="17" t="s">
        <v>397</v>
      </c>
      <c r="C219" s="387">
        <v>1808.7090000000001</v>
      </c>
      <c r="D219" s="387">
        <v>72.84</v>
      </c>
      <c r="E219" s="387">
        <f t="shared" si="12"/>
        <v>131746.36356</v>
      </c>
      <c r="F219" s="15">
        <f t="shared" si="13"/>
        <v>4.3624120415587542E-3</v>
      </c>
      <c r="G219" s="95">
        <v>9.8846787479406912E-3</v>
      </c>
      <c r="H219" s="15">
        <f t="shared" si="14"/>
        <v>4.3121041596956385E-5</v>
      </c>
      <c r="I219" s="95">
        <v>7.0000000000000007E-2</v>
      </c>
      <c r="J219" s="15">
        <f t="shared" si="15"/>
        <v>3.0536884290911282E-4</v>
      </c>
      <c r="K219" s="16"/>
      <c r="L219" s="392"/>
    </row>
    <row r="220" spans="1:12">
      <c r="A220" s="1" t="s">
        <v>294</v>
      </c>
      <c r="B220" s="17" t="s">
        <v>597</v>
      </c>
      <c r="C220" s="387">
        <v>263.30200000000002</v>
      </c>
      <c r="D220" s="387">
        <v>279.73</v>
      </c>
      <c r="E220" s="387">
        <f t="shared" si="12"/>
        <v>73653.468460000004</v>
      </c>
      <c r="F220" s="15">
        <f t="shared" si="13"/>
        <v>2.4388284354136445E-3</v>
      </c>
      <c r="G220" s="95">
        <v>7.8647267007471485E-3</v>
      </c>
      <c r="H220" s="15">
        <f t="shared" si="14"/>
        <v>1.9180719114539081E-5</v>
      </c>
      <c r="I220" s="95">
        <v>0.105</v>
      </c>
      <c r="J220" s="15">
        <f t="shared" si="15"/>
        <v>2.5607698571843265E-4</v>
      </c>
      <c r="K220" s="16"/>
      <c r="L220" s="392"/>
    </row>
    <row r="221" spans="1:12">
      <c r="A221" s="1" t="s">
        <v>1152</v>
      </c>
      <c r="B221" s="17" t="s">
        <v>1153</v>
      </c>
      <c r="C221" s="387">
        <v>73.978999999999999</v>
      </c>
      <c r="D221" s="387">
        <v>424.54</v>
      </c>
      <c r="E221" s="387">
        <f t="shared" si="12"/>
        <v>31407.04466</v>
      </c>
      <c r="F221" s="15">
        <f t="shared" si="13"/>
        <v>1.0399563685274714E-3</v>
      </c>
      <c r="G221" s="95">
        <v>1.6017336411174449E-3</v>
      </c>
      <c r="H221" s="15">
        <f t="shared" si="14"/>
        <v>1.6657331007647822E-6</v>
      </c>
      <c r="I221" s="95">
        <v>0.17</v>
      </c>
      <c r="J221" s="15">
        <f t="shared" si="15"/>
        <v>1.7679258264967015E-4</v>
      </c>
      <c r="K221" s="16"/>
      <c r="L221" s="392"/>
    </row>
    <row r="222" spans="1:12">
      <c r="A222" s="1" t="s">
        <v>1154</v>
      </c>
      <c r="B222" s="17" t="s">
        <v>498</v>
      </c>
      <c r="C222" s="387">
        <v>108.35899999999999</v>
      </c>
      <c r="D222" s="387">
        <v>120.03</v>
      </c>
      <c r="E222" s="387">
        <f t="shared" si="12"/>
        <v>13006.330769999999</v>
      </c>
      <c r="F222" s="15">
        <f t="shared" si="13"/>
        <v>4.3066823580070995E-4</v>
      </c>
      <c r="G222" s="95">
        <v>3.29917520619845E-2</v>
      </c>
      <c r="H222" s="15">
        <f t="shared" si="14"/>
        <v>1.42084996565093E-5</v>
      </c>
      <c r="I222" s="95">
        <v>0.04</v>
      </c>
      <c r="J222" s="15">
        <f t="shared" si="15"/>
        <v>1.7226729432028397E-5</v>
      </c>
      <c r="K222" s="16"/>
      <c r="L222" s="392"/>
    </row>
    <row r="223" spans="1:12">
      <c r="A223" s="1" t="s">
        <v>296</v>
      </c>
      <c r="B223" s="17" t="s">
        <v>599</v>
      </c>
      <c r="C223" s="387">
        <v>53.970999999999997</v>
      </c>
      <c r="D223" s="387">
        <v>208.95</v>
      </c>
      <c r="E223" s="387">
        <f t="shared" si="12"/>
        <v>11277.240449999999</v>
      </c>
      <c r="F223" s="15">
        <f t="shared" si="13"/>
        <v>3.7341424996697239E-4</v>
      </c>
      <c r="G223" s="95">
        <v>2.354630294328787E-2</v>
      </c>
      <c r="H223" s="15">
        <f t="shared" si="14"/>
        <v>8.7925250530629543E-6</v>
      </c>
      <c r="I223" s="95">
        <v>4.4999999999999998E-2</v>
      </c>
      <c r="J223" s="15">
        <f t="shared" si="15"/>
        <v>1.6803641248513756E-5</v>
      </c>
      <c r="K223" s="16"/>
      <c r="L223" s="392"/>
    </row>
    <row r="224" spans="1:12">
      <c r="A224" s="1" t="s">
        <v>680</v>
      </c>
      <c r="B224" s="17" t="s">
        <v>681</v>
      </c>
      <c r="C224" s="387">
        <v>231.20599999999999</v>
      </c>
      <c r="D224" s="387">
        <v>124.01</v>
      </c>
      <c r="E224" s="387">
        <f t="shared" si="12"/>
        <v>28671.856059999998</v>
      </c>
      <c r="F224" s="15">
        <f t="shared" si="13"/>
        <v>9.4938825444711454E-4</v>
      </c>
      <c r="G224" s="95">
        <v>6.4510926538182403E-3</v>
      </c>
      <c r="H224" s="15">
        <f t="shared" si="14"/>
        <v>6.1245915938851029E-6</v>
      </c>
      <c r="I224" s="95">
        <v>0.1</v>
      </c>
      <c r="J224" s="15">
        <f t="shared" si="15"/>
        <v>9.4938825444711462E-5</v>
      </c>
      <c r="K224" s="16"/>
      <c r="L224" s="392"/>
    </row>
    <row r="225" spans="1:12">
      <c r="A225" s="1" t="s">
        <v>297</v>
      </c>
      <c r="B225" s="17" t="s">
        <v>21</v>
      </c>
      <c r="C225" s="387">
        <v>1059.6610000000001</v>
      </c>
      <c r="D225" s="387">
        <v>61.97</v>
      </c>
      <c r="E225" s="387">
        <f t="shared" si="12"/>
        <v>65667.192170000009</v>
      </c>
      <c r="F225" s="15">
        <f t="shared" si="13"/>
        <v>2.1743852514555188E-3</v>
      </c>
      <c r="G225" s="95">
        <v>4.2601258673551717E-2</v>
      </c>
      <c r="H225" s="15">
        <f t="shared" si="14"/>
        <v>9.263154855321235E-5</v>
      </c>
      <c r="I225" s="95">
        <v>0.06</v>
      </c>
      <c r="J225" s="15">
        <f t="shared" si="15"/>
        <v>1.3046311508733112E-4</v>
      </c>
      <c r="K225" s="16"/>
      <c r="L225" s="392"/>
    </row>
    <row r="226" spans="1:12">
      <c r="A226" s="1" t="s">
        <v>1155</v>
      </c>
      <c r="B226" s="17" t="s">
        <v>1156</v>
      </c>
      <c r="C226" s="387">
        <v>1334.8309999999999</v>
      </c>
      <c r="D226" s="387">
        <v>58.65</v>
      </c>
      <c r="E226" s="387">
        <f t="shared" si="12"/>
        <v>78287.838149999996</v>
      </c>
      <c r="F226" s="15">
        <f t="shared" si="13"/>
        <v>2.5922826150539318E-3</v>
      </c>
      <c r="G226" s="95">
        <v>3.2736572890025573E-2</v>
      </c>
      <c r="H226" s="15">
        <f t="shared" si="14"/>
        <v>8.4862448779259145E-5</v>
      </c>
      <c r="I226" s="95">
        <v>7.0000000000000007E-2</v>
      </c>
      <c r="J226" s="15">
        <f t="shared" si="15"/>
        <v>1.8145978305377525E-4</v>
      </c>
      <c r="K226" s="16"/>
      <c r="L226" s="392"/>
    </row>
    <row r="227" spans="1:12">
      <c r="A227" s="1" t="s">
        <v>298</v>
      </c>
      <c r="B227" s="17" t="s">
        <v>600</v>
      </c>
      <c r="C227" s="387">
        <v>591.64499999999998</v>
      </c>
      <c r="D227" s="387">
        <v>51.43</v>
      </c>
      <c r="E227" s="387">
        <f t="shared" si="12"/>
        <v>30428.302349999998</v>
      </c>
      <c r="F227" s="15" t="str">
        <f t="shared" si="13"/>
        <v/>
      </c>
      <c r="G227" s="95" t="s">
        <v>719</v>
      </c>
      <c r="H227" s="15" t="str">
        <f t="shared" si="14"/>
        <v/>
      </c>
      <c r="I227" s="95">
        <v>0.34499999999999997</v>
      </c>
      <c r="J227" s="15" t="str">
        <f t="shared" si="15"/>
        <v/>
      </c>
      <c r="K227" s="16"/>
      <c r="L227" s="392"/>
    </row>
    <row r="228" spans="1:12">
      <c r="A228" s="1" t="s">
        <v>1157</v>
      </c>
      <c r="B228" s="17" t="s">
        <v>1158</v>
      </c>
      <c r="C228" s="387">
        <v>177.53</v>
      </c>
      <c r="D228" s="387">
        <v>73.180000000000007</v>
      </c>
      <c r="E228" s="387">
        <f t="shared" si="12"/>
        <v>12991.645400000001</v>
      </c>
      <c r="F228" s="15">
        <f t="shared" si="13"/>
        <v>4.3018197088081668E-4</v>
      </c>
      <c r="G228" s="95">
        <v>7.1057666028969653E-3</v>
      </c>
      <c r="H228" s="15">
        <f t="shared" si="14"/>
        <v>3.0567726818533018E-6</v>
      </c>
      <c r="I228" s="95">
        <v>0.14499999999999999</v>
      </c>
      <c r="J228" s="15">
        <f t="shared" si="15"/>
        <v>6.2376385777718419E-5</v>
      </c>
      <c r="K228" s="16"/>
      <c r="L228" s="392"/>
    </row>
    <row r="229" spans="1:12">
      <c r="A229" s="1" t="s">
        <v>299</v>
      </c>
      <c r="B229" s="17" t="s">
        <v>601</v>
      </c>
      <c r="C229" s="387">
        <v>162.96199999999999</v>
      </c>
      <c r="D229" s="387">
        <v>175.31</v>
      </c>
      <c r="E229" s="387">
        <f t="shared" si="12"/>
        <v>28568.868219999997</v>
      </c>
      <c r="F229" s="15">
        <f t="shared" si="13"/>
        <v>9.4597810041166356E-4</v>
      </c>
      <c r="G229" s="95">
        <v>1.8025212480748388E-2</v>
      </c>
      <c r="H229" s="15">
        <f t="shared" si="14"/>
        <v>1.7051456262054969E-5</v>
      </c>
      <c r="I229" s="95">
        <v>0.06</v>
      </c>
      <c r="J229" s="15">
        <f t="shared" si="15"/>
        <v>5.675868602469981E-5</v>
      </c>
      <c r="K229" s="16"/>
      <c r="L229" s="392"/>
    </row>
    <row r="230" spans="1:12">
      <c r="A230" s="1" t="s">
        <v>281</v>
      </c>
      <c r="B230" s="17" t="s">
        <v>580</v>
      </c>
      <c r="C230" s="387">
        <v>175.22800000000001</v>
      </c>
      <c r="D230" s="387">
        <v>297.10000000000002</v>
      </c>
      <c r="E230" s="387">
        <f t="shared" si="12"/>
        <v>52060.238800000006</v>
      </c>
      <c r="F230" s="15">
        <f t="shared" si="13"/>
        <v>1.7238290795336796E-3</v>
      </c>
      <c r="G230" s="95">
        <v>2.6926960619320092E-2</v>
      </c>
      <c r="H230" s="15">
        <f t="shared" si="14"/>
        <v>4.6417477739042194E-5</v>
      </c>
      <c r="I230" s="95">
        <v>2.5000000000000001E-2</v>
      </c>
      <c r="J230" s="15">
        <f t="shared" si="15"/>
        <v>4.3095726988341996E-5</v>
      </c>
      <c r="K230" s="16"/>
      <c r="L230" s="392"/>
    </row>
    <row r="231" spans="1:12">
      <c r="A231" s="1" t="s">
        <v>1159</v>
      </c>
      <c r="B231" s="17" t="s">
        <v>1160</v>
      </c>
      <c r="C231" s="387">
        <v>76.716999999999999</v>
      </c>
      <c r="D231" s="387">
        <v>343.64</v>
      </c>
      <c r="E231" s="387">
        <f t="shared" si="12"/>
        <v>26363.029879999998</v>
      </c>
      <c r="F231" s="15">
        <f t="shared" si="13"/>
        <v>8.7293793842066058E-4</v>
      </c>
      <c r="G231" s="95" t="s">
        <v>719</v>
      </c>
      <c r="H231" s="15" t="str">
        <f t="shared" si="14"/>
        <v/>
      </c>
      <c r="I231" s="95">
        <v>4.4999999999999998E-2</v>
      </c>
      <c r="J231" s="15">
        <f t="shared" si="15"/>
        <v>3.9282207228929723E-5</v>
      </c>
      <c r="K231" s="16"/>
      <c r="L231" s="392"/>
    </row>
    <row r="232" spans="1:12">
      <c r="A232" s="1" t="s">
        <v>303</v>
      </c>
      <c r="B232" s="17" t="s">
        <v>605</v>
      </c>
      <c r="C232" s="387">
        <v>512.08199999999999</v>
      </c>
      <c r="D232" s="387">
        <v>78.5</v>
      </c>
      <c r="E232" s="387">
        <f t="shared" si="12"/>
        <v>40198.436999999998</v>
      </c>
      <c r="F232" s="15">
        <f t="shared" si="13"/>
        <v>1.3310587167802734E-3</v>
      </c>
      <c r="G232" s="95">
        <v>2.3949044585987261E-2</v>
      </c>
      <c r="H232" s="15">
        <f t="shared" si="14"/>
        <v>3.1877584554737758E-5</v>
      </c>
      <c r="I232" s="95">
        <v>0.1</v>
      </c>
      <c r="J232" s="15">
        <f t="shared" si="15"/>
        <v>1.3310587167802735E-4</v>
      </c>
      <c r="K232" s="16"/>
      <c r="L232" s="392"/>
    </row>
    <row r="233" spans="1:12">
      <c r="A233" s="1" t="s">
        <v>1161</v>
      </c>
      <c r="B233" s="17" t="s">
        <v>1162</v>
      </c>
      <c r="C233" s="387">
        <v>734.42100000000005</v>
      </c>
      <c r="D233" s="387">
        <v>42.08</v>
      </c>
      <c r="E233" s="387">
        <f t="shared" si="12"/>
        <v>30904.435680000002</v>
      </c>
      <c r="F233" s="15" t="str">
        <f t="shared" si="13"/>
        <v/>
      </c>
      <c r="G233" s="95">
        <v>1.3307984790874526E-2</v>
      </c>
      <c r="H233" s="15" t="str">
        <f t="shared" si="14"/>
        <v/>
      </c>
      <c r="I233" s="95" t="s">
        <v>719</v>
      </c>
      <c r="J233" s="15" t="str">
        <f t="shared" si="15"/>
        <v/>
      </c>
      <c r="K233" s="16"/>
      <c r="L233" s="392"/>
    </row>
    <row r="234" spans="1:12">
      <c r="A234" s="1" t="s">
        <v>307</v>
      </c>
      <c r="B234" s="17" t="s">
        <v>609</v>
      </c>
      <c r="C234" s="387">
        <v>923.21</v>
      </c>
      <c r="D234" s="387">
        <v>192.21</v>
      </c>
      <c r="E234" s="387">
        <f t="shared" si="12"/>
        <v>177450.19410000002</v>
      </c>
      <c r="F234" s="15">
        <f t="shared" si="13"/>
        <v>5.8757664545802234E-3</v>
      </c>
      <c r="G234" s="95">
        <v>2.3932157536028301E-2</v>
      </c>
      <c r="H234" s="15">
        <f t="shared" si="14"/>
        <v>1.4061976843592438E-4</v>
      </c>
      <c r="I234" s="95">
        <v>0.09</v>
      </c>
      <c r="J234" s="15">
        <f t="shared" si="15"/>
        <v>5.2881898091222007E-4</v>
      </c>
      <c r="K234" s="16"/>
      <c r="L234" s="392"/>
    </row>
    <row r="235" spans="1:12">
      <c r="A235" s="1" t="s">
        <v>308</v>
      </c>
      <c r="B235" s="17" t="s">
        <v>610</v>
      </c>
      <c r="C235" s="387">
        <v>224.13800000000001</v>
      </c>
      <c r="D235" s="387">
        <v>69.81</v>
      </c>
      <c r="E235" s="387">
        <f t="shared" si="12"/>
        <v>15647.073780000001</v>
      </c>
      <c r="F235" s="15">
        <f t="shared" si="13"/>
        <v>5.1810904854268495E-4</v>
      </c>
      <c r="G235" s="95">
        <v>1.1459676264145538E-3</v>
      </c>
      <c r="H235" s="15">
        <f t="shared" si="14"/>
        <v>5.9373619658236357E-7</v>
      </c>
      <c r="I235" s="95">
        <v>0.08</v>
      </c>
      <c r="J235" s="15">
        <f t="shared" si="15"/>
        <v>4.1448723883414799E-5</v>
      </c>
      <c r="K235" s="16"/>
      <c r="L235" s="392"/>
    </row>
    <row r="236" spans="1:12">
      <c r="A236" s="1" t="s">
        <v>309</v>
      </c>
      <c r="B236" s="17" t="s">
        <v>611</v>
      </c>
      <c r="C236" s="387">
        <v>393.41899999999998</v>
      </c>
      <c r="D236" s="387">
        <v>571.33000000000004</v>
      </c>
      <c r="E236" s="387">
        <f t="shared" si="12"/>
        <v>224772.07727000001</v>
      </c>
      <c r="F236" s="15">
        <f t="shared" si="13"/>
        <v>7.4426981511505706E-3</v>
      </c>
      <c r="G236" s="95">
        <v>1.8203140041657185E-3</v>
      </c>
      <c r="H236" s="15">
        <f t="shared" si="14"/>
        <v>1.3548047673317686E-5</v>
      </c>
      <c r="I236" s="95">
        <v>0.14499999999999999</v>
      </c>
      <c r="J236" s="15">
        <f t="shared" si="15"/>
        <v>1.0791912319168327E-3</v>
      </c>
      <c r="K236" s="16"/>
      <c r="L236" s="392"/>
    </row>
    <row r="237" spans="1:12">
      <c r="A237" s="1" t="s">
        <v>682</v>
      </c>
      <c r="B237" s="17" t="s">
        <v>612</v>
      </c>
      <c r="C237" s="387">
        <v>1202.539</v>
      </c>
      <c r="D237" s="387">
        <v>65.98</v>
      </c>
      <c r="E237" s="387">
        <f t="shared" si="12"/>
        <v>79343.523220000003</v>
      </c>
      <c r="F237" s="15">
        <f t="shared" si="13"/>
        <v>2.6272386710468128E-3</v>
      </c>
      <c r="G237" s="95">
        <v>1.5762352227947862E-2</v>
      </c>
      <c r="H237" s="15">
        <f t="shared" si="14"/>
        <v>4.1411461319925511E-5</v>
      </c>
      <c r="I237" s="95">
        <v>0.12</v>
      </c>
      <c r="J237" s="15">
        <f t="shared" si="15"/>
        <v>3.1526864052561752E-4</v>
      </c>
      <c r="K237" s="16"/>
      <c r="L237" s="392"/>
    </row>
    <row r="238" spans="1:12">
      <c r="A238" s="1" t="s">
        <v>1163</v>
      </c>
      <c r="B238" s="17" t="s">
        <v>1164</v>
      </c>
      <c r="C238" s="387">
        <v>101.721</v>
      </c>
      <c r="D238" s="387">
        <v>89.03</v>
      </c>
      <c r="E238" s="387">
        <f t="shared" si="12"/>
        <v>9056.2206299999998</v>
      </c>
      <c r="F238" s="15">
        <f t="shared" si="13"/>
        <v>2.9987139576214962E-4</v>
      </c>
      <c r="G238" s="95">
        <v>8.8734134561383807E-3</v>
      </c>
      <c r="H238" s="15">
        <f t="shared" si="14"/>
        <v>2.6608828782668562E-6</v>
      </c>
      <c r="I238" s="95">
        <v>0.08</v>
      </c>
      <c r="J238" s="15">
        <f t="shared" si="15"/>
        <v>2.3989711660971971E-5</v>
      </c>
      <c r="K238" s="16"/>
      <c r="L238" s="392"/>
    </row>
    <row r="239" spans="1:12">
      <c r="A239" s="1" t="s">
        <v>813</v>
      </c>
      <c r="B239" s="17" t="s">
        <v>500</v>
      </c>
      <c r="C239" s="387">
        <v>712.22400000000005</v>
      </c>
      <c r="D239" s="387">
        <v>68.08</v>
      </c>
      <c r="E239" s="387">
        <f t="shared" si="12"/>
        <v>48488.209920000001</v>
      </c>
      <c r="F239" s="15">
        <f t="shared" si="13"/>
        <v>1.6055513420854578E-3</v>
      </c>
      <c r="G239" s="95">
        <v>1.5863689776733258E-2</v>
      </c>
      <c r="H239" s="15">
        <f t="shared" si="14"/>
        <v>2.5469968411461437E-5</v>
      </c>
      <c r="I239" s="95">
        <v>8.5000000000000006E-2</v>
      </c>
      <c r="J239" s="15">
        <f t="shared" si="15"/>
        <v>1.3647186407726391E-4</v>
      </c>
      <c r="K239" s="16"/>
      <c r="L239" s="392"/>
    </row>
    <row r="240" spans="1:12">
      <c r="A240" s="1" t="s">
        <v>814</v>
      </c>
      <c r="B240" s="17" t="s">
        <v>815</v>
      </c>
      <c r="C240" s="387">
        <v>54.357999999999997</v>
      </c>
      <c r="D240" s="387">
        <v>360.92</v>
      </c>
      <c r="E240" s="387">
        <f t="shared" si="12"/>
        <v>19618.889360000001</v>
      </c>
      <c r="F240" s="15">
        <f t="shared" si="13"/>
        <v>6.4962460346843236E-4</v>
      </c>
      <c r="G240" s="95" t="s">
        <v>719</v>
      </c>
      <c r="H240" s="15" t="str">
        <f t="shared" si="14"/>
        <v/>
      </c>
      <c r="I240" s="95">
        <v>0.125</v>
      </c>
      <c r="J240" s="15">
        <f t="shared" si="15"/>
        <v>8.1203075433554045E-5</v>
      </c>
      <c r="K240" s="16"/>
      <c r="L240" s="392"/>
    </row>
    <row r="241" spans="1:12">
      <c r="A241" s="1" t="s">
        <v>312</v>
      </c>
      <c r="B241" s="17" t="s">
        <v>615</v>
      </c>
      <c r="C241" s="387">
        <v>652.12300000000005</v>
      </c>
      <c r="D241" s="387">
        <v>196.01</v>
      </c>
      <c r="E241" s="387">
        <f t="shared" si="12"/>
        <v>127822.62923000001</v>
      </c>
      <c r="F241" s="15">
        <f t="shared" si="13"/>
        <v>4.2324885626365142E-3</v>
      </c>
      <c r="G241" s="95">
        <v>2.1835620631600432E-2</v>
      </c>
      <c r="H241" s="15">
        <f t="shared" si="14"/>
        <v>9.2419014581318721E-5</v>
      </c>
      <c r="I241" s="95">
        <v>0.1</v>
      </c>
      <c r="J241" s="15">
        <f t="shared" si="15"/>
        <v>4.2324885626365144E-4</v>
      </c>
      <c r="K241" s="16"/>
      <c r="L241" s="392"/>
    </row>
    <row r="242" spans="1:12">
      <c r="A242" s="1" t="s">
        <v>1165</v>
      </c>
      <c r="B242" s="17" t="s">
        <v>1166</v>
      </c>
      <c r="C242" s="387">
        <v>184.196</v>
      </c>
      <c r="D242" s="387">
        <v>164.29</v>
      </c>
      <c r="E242" s="387">
        <f t="shared" si="12"/>
        <v>30261.560839999998</v>
      </c>
      <c r="F242" s="15">
        <f t="shared" si="13"/>
        <v>1.0020268782952573E-3</v>
      </c>
      <c r="G242" s="95" t="s">
        <v>719</v>
      </c>
      <c r="H242" s="15" t="str">
        <f t="shared" si="14"/>
        <v/>
      </c>
      <c r="I242" s="95">
        <v>0.17</v>
      </c>
      <c r="J242" s="15">
        <f t="shared" si="15"/>
        <v>1.7034456931019375E-4</v>
      </c>
      <c r="K242" s="16"/>
      <c r="L242" s="392"/>
    </row>
    <row r="243" spans="1:12">
      <c r="A243" s="1" t="s">
        <v>314</v>
      </c>
      <c r="B243" s="17" t="s">
        <v>617</v>
      </c>
      <c r="C243" s="387">
        <v>942.91700000000003</v>
      </c>
      <c r="D243" s="387">
        <v>390.74</v>
      </c>
      <c r="E243" s="387">
        <f t="shared" si="12"/>
        <v>368435.38858000003</v>
      </c>
      <c r="F243" s="15">
        <f t="shared" si="13"/>
        <v>1.2199706559231053E-2</v>
      </c>
      <c r="G243" s="95">
        <v>1.4843630035317601E-2</v>
      </c>
      <c r="H243" s="15">
        <f t="shared" si="14"/>
        <v>1.8108793070466321E-4</v>
      </c>
      <c r="I243" s="95">
        <v>0.12</v>
      </c>
      <c r="J243" s="15">
        <f t="shared" si="15"/>
        <v>1.4639647871077263E-3</v>
      </c>
      <c r="K243" s="16"/>
      <c r="L243" s="392"/>
    </row>
    <row r="244" spans="1:12">
      <c r="A244" s="1" t="s">
        <v>228</v>
      </c>
      <c r="B244" s="17" t="s">
        <v>519</v>
      </c>
      <c r="C244" s="387">
        <v>788.399</v>
      </c>
      <c r="D244" s="387">
        <v>13.67</v>
      </c>
      <c r="E244" s="387">
        <f t="shared" si="12"/>
        <v>10777.41433</v>
      </c>
      <c r="F244" s="15" t="str">
        <f t="shared" si="13"/>
        <v/>
      </c>
      <c r="G244" s="95">
        <v>1.4630577907827361E-2</v>
      </c>
      <c r="H244" s="15" t="str">
        <f t="shared" si="14"/>
        <v/>
      </c>
      <c r="I244" s="95">
        <v>0.69</v>
      </c>
      <c r="J244" s="15" t="str">
        <f t="shared" si="15"/>
        <v/>
      </c>
      <c r="K244" s="16"/>
      <c r="L244" s="392"/>
    </row>
    <row r="245" spans="1:12">
      <c r="A245" s="1" t="s">
        <v>1167</v>
      </c>
      <c r="B245" s="17" t="s">
        <v>1168</v>
      </c>
      <c r="C245" s="387">
        <v>24.704000000000001</v>
      </c>
      <c r="D245" s="387">
        <v>745.95</v>
      </c>
      <c r="E245" s="387">
        <f t="shared" si="12"/>
        <v>18427.948800000002</v>
      </c>
      <c r="F245" s="15">
        <f t="shared" si="13"/>
        <v>6.1018994053476717E-4</v>
      </c>
      <c r="G245" s="95" t="s">
        <v>719</v>
      </c>
      <c r="H245" s="15" t="str">
        <f t="shared" si="14"/>
        <v/>
      </c>
      <c r="I245" s="95">
        <v>0.115</v>
      </c>
      <c r="J245" s="15">
        <f t="shared" si="15"/>
        <v>7.0171843161498225E-5</v>
      </c>
      <c r="K245" s="16"/>
      <c r="L245" s="392"/>
    </row>
    <row r="246" spans="1:12">
      <c r="A246" s="1" t="s">
        <v>316</v>
      </c>
      <c r="B246" s="17" t="s">
        <v>620</v>
      </c>
      <c r="C246" s="387">
        <v>393.47500000000002</v>
      </c>
      <c r="D246" s="387">
        <v>55.21</v>
      </c>
      <c r="E246" s="387">
        <f t="shared" si="12"/>
        <v>21723.75475</v>
      </c>
      <c r="F246" s="15">
        <f t="shared" si="13"/>
        <v>7.1932132886620367E-4</v>
      </c>
      <c r="G246" s="95">
        <v>3.2602789349755482E-2</v>
      </c>
      <c r="H246" s="15">
        <f t="shared" si="14"/>
        <v>2.3451881759811027E-5</v>
      </c>
      <c r="I246" s="95">
        <v>4.4999999999999998E-2</v>
      </c>
      <c r="J246" s="15">
        <f t="shared" si="15"/>
        <v>3.2369459798979166E-5</v>
      </c>
      <c r="K246" s="16"/>
      <c r="L246" s="392"/>
    </row>
    <row r="247" spans="1:12">
      <c r="A247" s="1" t="s">
        <v>319</v>
      </c>
      <c r="B247" s="17" t="s">
        <v>623</v>
      </c>
      <c r="C247" s="387">
        <v>392.63900000000001</v>
      </c>
      <c r="D247" s="387">
        <v>66.989999999999995</v>
      </c>
      <c r="E247" s="387">
        <f t="shared" si="12"/>
        <v>26302.886609999998</v>
      </c>
      <c r="F247" s="15">
        <f t="shared" si="13"/>
        <v>8.7094646238916292E-4</v>
      </c>
      <c r="G247" s="95">
        <v>2.9258098223615466E-2</v>
      </c>
      <c r="H247" s="15">
        <f t="shared" si="14"/>
        <v>2.5482237144092542E-5</v>
      </c>
      <c r="I247" s="95">
        <v>5.5E-2</v>
      </c>
      <c r="J247" s="15">
        <f t="shared" si="15"/>
        <v>4.7902055431403963E-5</v>
      </c>
      <c r="K247" s="16"/>
      <c r="L247" s="392"/>
    </row>
    <row r="248" spans="1:12">
      <c r="A248" s="1" t="s">
        <v>321</v>
      </c>
      <c r="B248" s="17" t="s">
        <v>625</v>
      </c>
      <c r="C248" s="387">
        <v>191.56100000000001</v>
      </c>
      <c r="D248" s="387">
        <v>42.01</v>
      </c>
      <c r="E248" s="387">
        <f t="shared" si="12"/>
        <v>8047.4776099999999</v>
      </c>
      <c r="F248" s="15" t="str">
        <f t="shared" si="13"/>
        <v/>
      </c>
      <c r="G248" s="95">
        <v>5.0464175196381821E-2</v>
      </c>
      <c r="H248" s="15" t="str">
        <f t="shared" si="14"/>
        <v/>
      </c>
      <c r="I248" s="95">
        <v>-0.19</v>
      </c>
      <c r="J248" s="15" t="str">
        <f t="shared" si="15"/>
        <v/>
      </c>
      <c r="K248" s="16"/>
      <c r="L248" s="392"/>
    </row>
    <row r="249" spans="1:12">
      <c r="A249" s="1" t="s">
        <v>322</v>
      </c>
      <c r="B249" s="17" t="s">
        <v>626</v>
      </c>
      <c r="C249" s="387">
        <v>132.678</v>
      </c>
      <c r="D249" s="387">
        <v>169.16</v>
      </c>
      <c r="E249" s="387">
        <f t="shared" si="12"/>
        <v>22443.81048</v>
      </c>
      <c r="F249" s="15">
        <f t="shared" si="13"/>
        <v>7.4316395876706479E-4</v>
      </c>
      <c r="G249" s="95">
        <v>8.7491132655474115E-3</v>
      </c>
      <c r="H249" s="15">
        <f t="shared" si="14"/>
        <v>6.5020256501256559E-6</v>
      </c>
      <c r="I249" s="95">
        <v>0.1</v>
      </c>
      <c r="J249" s="15">
        <f t="shared" si="15"/>
        <v>7.4316395876706482E-5</v>
      </c>
      <c r="K249" s="16"/>
      <c r="L249" s="392"/>
    </row>
    <row r="250" spans="1:12">
      <c r="A250" s="1" t="s">
        <v>329</v>
      </c>
      <c r="B250" s="17" t="s">
        <v>634</v>
      </c>
      <c r="C250" s="387">
        <v>749.78399999999999</v>
      </c>
      <c r="D250" s="387">
        <v>35.57</v>
      </c>
      <c r="E250" s="387">
        <f t="shared" si="12"/>
        <v>26669.816879999998</v>
      </c>
      <c r="F250" s="15" t="str">
        <f t="shared" si="13"/>
        <v/>
      </c>
      <c r="G250" s="95">
        <v>1.9117233623840317E-2</v>
      </c>
      <c r="H250" s="15" t="str">
        <f t="shared" si="14"/>
        <v/>
      </c>
      <c r="I250" s="95">
        <v>0.22</v>
      </c>
      <c r="J250" s="15" t="str">
        <f t="shared" si="15"/>
        <v/>
      </c>
      <c r="K250" s="16"/>
      <c r="L250" s="392"/>
    </row>
    <row r="251" spans="1:12">
      <c r="A251" s="1" t="s">
        <v>330</v>
      </c>
      <c r="B251" s="17" t="s">
        <v>635</v>
      </c>
      <c r="C251" s="387">
        <v>62.703000000000003</v>
      </c>
      <c r="D251" s="387">
        <v>203.86</v>
      </c>
      <c r="E251" s="387">
        <f t="shared" si="12"/>
        <v>12782.633580000002</v>
      </c>
      <c r="F251" s="15">
        <f t="shared" si="13"/>
        <v>4.2326112953265411E-4</v>
      </c>
      <c r="G251" s="95">
        <v>2.7469832237810257E-2</v>
      </c>
      <c r="H251" s="15">
        <f t="shared" si="14"/>
        <v>1.1626912221048084E-5</v>
      </c>
      <c r="I251" s="95">
        <v>5.5E-2</v>
      </c>
      <c r="J251" s="15">
        <f t="shared" si="15"/>
        <v>2.3279362124295975E-5</v>
      </c>
      <c r="K251" s="16"/>
      <c r="L251" s="392"/>
    </row>
    <row r="252" spans="1:12">
      <c r="A252" s="1" t="s">
        <v>331</v>
      </c>
      <c r="B252" s="17" t="s">
        <v>636</v>
      </c>
      <c r="C252" s="387">
        <v>1214.9590000000001</v>
      </c>
      <c r="D252" s="387">
        <v>25.94</v>
      </c>
      <c r="E252" s="387">
        <f t="shared" si="12"/>
        <v>31516.036460000003</v>
      </c>
      <c r="F252" s="15">
        <f t="shared" si="13"/>
        <v>1.0435653268918868E-3</v>
      </c>
      <c r="G252" s="95">
        <v>6.3222821896684656E-2</v>
      </c>
      <c r="H252" s="15">
        <f t="shared" si="14"/>
        <v>6.5977144799641267E-5</v>
      </c>
      <c r="I252" s="95">
        <v>0.105</v>
      </c>
      <c r="J252" s="15">
        <f t="shared" si="15"/>
        <v>1.0957435932364811E-4</v>
      </c>
      <c r="K252" s="16"/>
      <c r="L252" s="392"/>
    </row>
    <row r="253" spans="1:12">
      <c r="A253" s="1" t="s">
        <v>739</v>
      </c>
      <c r="B253" s="17" t="s">
        <v>637</v>
      </c>
      <c r="C253" s="387">
        <v>315.435</v>
      </c>
      <c r="D253" s="387">
        <v>88.2</v>
      </c>
      <c r="E253" s="387">
        <f t="shared" si="12"/>
        <v>27821.367000000002</v>
      </c>
      <c r="F253" s="15">
        <f t="shared" si="13"/>
        <v>9.2122668993555761E-4</v>
      </c>
      <c r="G253" s="95">
        <v>3.072562358276644E-2</v>
      </c>
      <c r="H253" s="15">
        <f t="shared" si="14"/>
        <v>2.8305264509357835E-5</v>
      </c>
      <c r="I253" s="95">
        <v>6.5000000000000002E-2</v>
      </c>
      <c r="J253" s="15">
        <f t="shared" si="15"/>
        <v>5.987973484581125E-5</v>
      </c>
      <c r="K253" s="16"/>
      <c r="L253" s="392"/>
    </row>
    <row r="254" spans="1:12">
      <c r="A254" s="1" t="s">
        <v>1169</v>
      </c>
      <c r="B254" s="17" t="s">
        <v>341</v>
      </c>
      <c r="C254" s="387">
        <v>475.8</v>
      </c>
      <c r="D254" s="387">
        <v>575.72</v>
      </c>
      <c r="E254" s="387">
        <f t="shared" si="12"/>
        <v>273927.576</v>
      </c>
      <c r="F254" s="15">
        <f t="shared" si="13"/>
        <v>9.0703448942875773E-3</v>
      </c>
      <c r="G254" s="95" t="s">
        <v>719</v>
      </c>
      <c r="H254" s="15" t="str">
        <f t="shared" si="14"/>
        <v/>
      </c>
      <c r="I254" s="95">
        <v>0.155</v>
      </c>
      <c r="J254" s="15">
        <f t="shared" si="15"/>
        <v>1.4059034586145745E-3</v>
      </c>
      <c r="K254" s="16"/>
      <c r="L254" s="392"/>
    </row>
    <row r="255" spans="1:12">
      <c r="A255" s="1" t="s">
        <v>1170</v>
      </c>
      <c r="B255" s="17" t="s">
        <v>342</v>
      </c>
      <c r="C255" s="387">
        <v>666.36</v>
      </c>
      <c r="D255" s="387">
        <v>22.83</v>
      </c>
      <c r="E255" s="387">
        <f t="shared" si="12"/>
        <v>15212.998799999999</v>
      </c>
      <c r="F255" s="15" t="str">
        <f t="shared" si="13"/>
        <v/>
      </c>
      <c r="G255" s="95">
        <v>2.6368812965396411E-2</v>
      </c>
      <c r="H255" s="15" t="str">
        <f t="shared" si="14"/>
        <v/>
      </c>
      <c r="I255" s="95">
        <v>0.24</v>
      </c>
      <c r="J255" s="15" t="str">
        <f t="shared" si="15"/>
        <v/>
      </c>
      <c r="K255" s="16"/>
      <c r="L255" s="392"/>
    </row>
    <row r="256" spans="1:12">
      <c r="A256" s="1" t="s">
        <v>83</v>
      </c>
      <c r="B256" s="17" t="s">
        <v>356</v>
      </c>
      <c r="C256" s="387">
        <v>567.85199999999998</v>
      </c>
      <c r="D256" s="387">
        <v>212.65</v>
      </c>
      <c r="E256" s="387">
        <f t="shared" si="12"/>
        <v>120753.72779999999</v>
      </c>
      <c r="F256" s="15">
        <f t="shared" si="13"/>
        <v>3.9984216792285339E-3</v>
      </c>
      <c r="G256" s="95">
        <v>3.3106042793322361E-2</v>
      </c>
      <c r="H256" s="15">
        <f t="shared" si="14"/>
        <v>1.3237191921828769E-4</v>
      </c>
      <c r="I256" s="95">
        <v>5.5E-2</v>
      </c>
      <c r="J256" s="15">
        <f t="shared" si="15"/>
        <v>2.1991319235756937E-4</v>
      </c>
      <c r="K256" s="16"/>
      <c r="L256" s="392"/>
    </row>
    <row r="257" spans="1:12">
      <c r="A257" s="1" t="s">
        <v>87</v>
      </c>
      <c r="B257" s="17" t="s">
        <v>361</v>
      </c>
      <c r="C257" s="387">
        <v>16530.166000000001</v>
      </c>
      <c r="D257" s="387">
        <v>141.5</v>
      </c>
      <c r="E257" s="387">
        <f t="shared" si="12"/>
        <v>2339018.4890000001</v>
      </c>
      <c r="F257" s="15">
        <f t="shared" si="13"/>
        <v>7.7450049823919134E-2</v>
      </c>
      <c r="G257" s="95">
        <v>6.2190812720848056E-3</v>
      </c>
      <c r="H257" s="15">
        <f t="shared" si="14"/>
        <v>4.8166815438197057E-4</v>
      </c>
      <c r="I257" s="95">
        <v>0.17</v>
      </c>
      <c r="J257" s="15">
        <f t="shared" si="15"/>
        <v>1.3166508470066254E-2</v>
      </c>
      <c r="K257" s="16"/>
      <c r="L257" s="392"/>
    </row>
    <row r="258" spans="1:12">
      <c r="A258" s="1" t="s">
        <v>92</v>
      </c>
      <c r="B258" s="17" t="s">
        <v>366</v>
      </c>
      <c r="C258" s="387">
        <v>219.85</v>
      </c>
      <c r="D258" s="387">
        <v>285.17</v>
      </c>
      <c r="E258" s="387">
        <f t="shared" si="12"/>
        <v>62694.624500000005</v>
      </c>
      <c r="F258" s="15">
        <f t="shared" si="13"/>
        <v>2.0759569939495684E-3</v>
      </c>
      <c r="G258" s="95" t="s">
        <v>719</v>
      </c>
      <c r="H258" s="15" t="str">
        <f t="shared" si="14"/>
        <v/>
      </c>
      <c r="I258" s="95">
        <v>0.18</v>
      </c>
      <c r="J258" s="15">
        <f t="shared" si="15"/>
        <v>3.7367225891092229E-4</v>
      </c>
      <c r="K258" s="16"/>
      <c r="L258" s="392"/>
    </row>
    <row r="259" spans="1:12">
      <c r="A259" s="1" t="s">
        <v>128</v>
      </c>
      <c r="B259" s="17" t="s">
        <v>403</v>
      </c>
      <c r="C259" s="387">
        <v>104.009</v>
      </c>
      <c r="D259" s="387">
        <v>380.66</v>
      </c>
      <c r="E259" s="387">
        <f t="shared" si="12"/>
        <v>39592.06594</v>
      </c>
      <c r="F259" s="15">
        <f t="shared" si="13"/>
        <v>1.3109804364974781E-3</v>
      </c>
      <c r="G259" s="95">
        <v>9.9826616928492609E-3</v>
      </c>
      <c r="H259" s="15">
        <f t="shared" si="14"/>
        <v>1.3087074183498178E-5</v>
      </c>
      <c r="I259" s="95">
        <v>0.125</v>
      </c>
      <c r="J259" s="15">
        <f t="shared" si="15"/>
        <v>1.6387255456218477E-4</v>
      </c>
      <c r="K259" s="16"/>
      <c r="L259" s="392"/>
    </row>
    <row r="260" spans="1:12">
      <c r="A260" s="1" t="s">
        <v>136</v>
      </c>
      <c r="B260" s="17" t="s">
        <v>413</v>
      </c>
      <c r="C260" s="387">
        <v>4580.2929999999997</v>
      </c>
      <c r="D260" s="387">
        <v>55.93</v>
      </c>
      <c r="E260" s="387">
        <f t="shared" si="12"/>
        <v>256175.78748999999</v>
      </c>
      <c r="F260" s="15">
        <f t="shared" si="13"/>
        <v>8.4825441090312891E-3</v>
      </c>
      <c r="G260" s="95">
        <v>1.7879492222420884E-2</v>
      </c>
      <c r="H260" s="15">
        <f t="shared" si="14"/>
        <v>1.5166358142376703E-4</v>
      </c>
      <c r="I260" s="95">
        <v>0.11</v>
      </c>
      <c r="J260" s="15">
        <f t="shared" si="15"/>
        <v>9.330798519934418E-4</v>
      </c>
      <c r="K260" s="16"/>
      <c r="L260" s="392"/>
    </row>
    <row r="261" spans="1:12">
      <c r="A261" s="1" t="s">
        <v>1171</v>
      </c>
      <c r="B261" s="17" t="s">
        <v>534</v>
      </c>
      <c r="C261" s="387">
        <v>200.572</v>
      </c>
      <c r="D261" s="387">
        <v>46.38</v>
      </c>
      <c r="E261" s="387">
        <f t="shared" si="12"/>
        <v>9302.5293600000005</v>
      </c>
      <c r="F261" s="15" t="str">
        <f t="shared" si="13"/>
        <v/>
      </c>
      <c r="G261" s="95">
        <v>2.9322984044846911E-2</v>
      </c>
      <c r="H261" s="15" t="str">
        <f t="shared" si="14"/>
        <v/>
      </c>
      <c r="I261" s="95">
        <v>0.41</v>
      </c>
      <c r="J261" s="15" t="str">
        <f t="shared" si="15"/>
        <v/>
      </c>
      <c r="K261" s="16"/>
      <c r="L261" s="392"/>
    </row>
    <row r="262" spans="1:12">
      <c r="A262" s="1" t="s">
        <v>1172</v>
      </c>
      <c r="B262" s="17" t="s">
        <v>508</v>
      </c>
      <c r="C262" s="387">
        <v>151.99299999999999</v>
      </c>
      <c r="D262" s="387">
        <v>334.51</v>
      </c>
      <c r="E262" s="387">
        <f t="shared" si="12"/>
        <v>50843.17843</v>
      </c>
      <c r="F262" s="15">
        <f t="shared" si="13"/>
        <v>1.6835295322070924E-3</v>
      </c>
      <c r="G262" s="95">
        <v>1.2555678455053662E-2</v>
      </c>
      <c r="H262" s="15">
        <f t="shared" si="14"/>
        <v>2.113785547597916E-5</v>
      </c>
      <c r="I262" s="95">
        <v>0.18</v>
      </c>
      <c r="J262" s="15">
        <f t="shared" si="15"/>
        <v>3.0303531579727662E-4</v>
      </c>
      <c r="K262" s="16"/>
      <c r="L262" s="392"/>
    </row>
    <row r="263" spans="1:12">
      <c r="A263" s="1" t="s">
        <v>683</v>
      </c>
      <c r="B263" s="17" t="s">
        <v>521</v>
      </c>
      <c r="C263" s="387">
        <v>325.65600000000001</v>
      </c>
      <c r="D263" s="387">
        <v>148.09</v>
      </c>
      <c r="E263" s="387">
        <f t="shared" si="12"/>
        <v>48226.397040000003</v>
      </c>
      <c r="F263" s="15">
        <f t="shared" si="13"/>
        <v>1.596882141437449E-3</v>
      </c>
      <c r="G263" s="95" t="s">
        <v>719</v>
      </c>
      <c r="H263" s="15" t="str">
        <f t="shared" si="14"/>
        <v/>
      </c>
      <c r="I263" s="95">
        <v>0.17499999999999999</v>
      </c>
      <c r="J263" s="15">
        <f t="shared" si="15"/>
        <v>2.7945437475155357E-4</v>
      </c>
      <c r="K263" s="16"/>
      <c r="L263" s="392"/>
    </row>
    <row r="264" spans="1:12">
      <c r="A264" s="1" t="s">
        <v>232</v>
      </c>
      <c r="B264" s="17" t="s">
        <v>525</v>
      </c>
      <c r="C264" s="387">
        <v>249.352</v>
      </c>
      <c r="D264" s="387">
        <v>81.03</v>
      </c>
      <c r="E264" s="387">
        <f t="shared" si="12"/>
        <v>20204.992560000002</v>
      </c>
      <c r="F264" s="15">
        <f t="shared" si="13"/>
        <v>6.690317703016308E-4</v>
      </c>
      <c r="G264" s="95">
        <v>1.6783907194866096E-2</v>
      </c>
      <c r="H264" s="15">
        <f t="shared" si="14"/>
        <v>1.1228967143159542E-5</v>
      </c>
      <c r="I264" s="95">
        <v>0.06</v>
      </c>
      <c r="J264" s="15">
        <f t="shared" si="15"/>
        <v>4.0141906218097844E-5</v>
      </c>
      <c r="K264" s="16"/>
      <c r="L264" s="392"/>
    </row>
    <row r="265" spans="1:12">
      <c r="A265" s="1" t="s">
        <v>263</v>
      </c>
      <c r="B265" s="17" t="s">
        <v>560</v>
      </c>
      <c r="C265" s="387">
        <v>347.173</v>
      </c>
      <c r="D265" s="387">
        <v>78.92</v>
      </c>
      <c r="E265" s="387">
        <f t="shared" si="12"/>
        <v>27398.89316</v>
      </c>
      <c r="F265" s="15">
        <f t="shared" si="13"/>
        <v>9.0723765132334397E-4</v>
      </c>
      <c r="G265" s="95">
        <v>1.7232640648758235E-2</v>
      </c>
      <c r="H265" s="15">
        <f t="shared" si="14"/>
        <v>1.5634100428278608E-5</v>
      </c>
      <c r="I265" s="95">
        <v>5.5E-2</v>
      </c>
      <c r="J265" s="15">
        <f t="shared" si="15"/>
        <v>4.9898070822783919E-5</v>
      </c>
      <c r="K265" s="16"/>
      <c r="L265" s="392"/>
    </row>
    <row r="266" spans="1:12">
      <c r="A266" s="1" t="s">
        <v>142</v>
      </c>
      <c r="B266" s="17" t="s">
        <v>420</v>
      </c>
      <c r="C266" s="387">
        <v>441.82499999999999</v>
      </c>
      <c r="D266" s="387">
        <v>449.35</v>
      </c>
      <c r="E266" s="387">
        <f t="shared" si="12"/>
        <v>198534.06375</v>
      </c>
      <c r="F266" s="15">
        <f t="shared" si="13"/>
        <v>6.5738997795423736E-3</v>
      </c>
      <c r="G266" s="95">
        <v>7.0323801045955271E-3</v>
      </c>
      <c r="H266" s="15">
        <f t="shared" si="14"/>
        <v>4.623016201925871E-5</v>
      </c>
      <c r="I266" s="95">
        <v>0.105</v>
      </c>
      <c r="J266" s="15">
        <f t="shared" si="15"/>
        <v>6.9025947685194924E-4</v>
      </c>
      <c r="K266" s="16"/>
      <c r="L266" s="392"/>
    </row>
    <row r="267" spans="1:12">
      <c r="A267" s="1" t="s">
        <v>1173</v>
      </c>
      <c r="B267" s="17" t="s">
        <v>1174</v>
      </c>
      <c r="C267" s="387">
        <v>179.06</v>
      </c>
      <c r="D267" s="387">
        <v>192.88</v>
      </c>
      <c r="E267" s="387">
        <f t="shared" si="12"/>
        <v>34537.092799999999</v>
      </c>
      <c r="F267" s="15">
        <f t="shared" si="13"/>
        <v>1.1435991509741838E-3</v>
      </c>
      <c r="G267" s="95">
        <v>4.5624222314392367E-3</v>
      </c>
      <c r="H267" s="15">
        <f t="shared" si="14"/>
        <v>5.2175821902596527E-6</v>
      </c>
      <c r="I267" s="95">
        <v>0.13500000000000001</v>
      </c>
      <c r="J267" s="15">
        <f t="shared" si="15"/>
        <v>1.5438588538151481E-4</v>
      </c>
      <c r="K267" s="16"/>
      <c r="L267" s="392"/>
    </row>
    <row r="268" spans="1:12">
      <c r="A268" s="1" t="s">
        <v>302</v>
      </c>
      <c r="B268" s="17" t="s">
        <v>604</v>
      </c>
      <c r="C268" s="387">
        <v>377.096</v>
      </c>
      <c r="D268" s="387">
        <v>263.72000000000003</v>
      </c>
      <c r="E268" s="387">
        <f t="shared" si="12"/>
        <v>99447.757120000009</v>
      </c>
      <c r="F268" s="15">
        <f t="shared" si="13"/>
        <v>3.2929341003687163E-3</v>
      </c>
      <c r="G268" s="95">
        <v>9.555589261337781E-3</v>
      </c>
      <c r="H268" s="15">
        <f t="shared" si="14"/>
        <v>3.1465925727776293E-5</v>
      </c>
      <c r="I268" s="95">
        <v>0.11</v>
      </c>
      <c r="J268" s="15">
        <f t="shared" si="15"/>
        <v>3.6222275104055878E-4</v>
      </c>
      <c r="K268" s="16"/>
      <c r="L268" s="392"/>
    </row>
    <row r="269" spans="1:12">
      <c r="A269" s="1" t="s">
        <v>311</v>
      </c>
      <c r="B269" s="17" t="s">
        <v>614</v>
      </c>
      <c r="C269" s="387">
        <v>294.81599999999997</v>
      </c>
      <c r="D269" s="387">
        <v>78.94</v>
      </c>
      <c r="E269" s="387">
        <f t="shared" si="12"/>
        <v>23272.775039999997</v>
      </c>
      <c r="F269" s="15">
        <f t="shared" si="13"/>
        <v>7.7061279971304291E-4</v>
      </c>
      <c r="G269" s="95">
        <v>2.2548771218647078E-2</v>
      </c>
      <c r="H269" s="15">
        <f t="shared" si="14"/>
        <v>1.7376371718890509E-5</v>
      </c>
      <c r="I269" s="95">
        <v>0.06</v>
      </c>
      <c r="J269" s="15">
        <f t="shared" si="15"/>
        <v>4.6236767982782575E-5</v>
      </c>
      <c r="K269" s="16"/>
      <c r="L269" s="392"/>
    </row>
    <row r="270" spans="1:12">
      <c r="A270" s="1" t="s">
        <v>1175</v>
      </c>
      <c r="B270" s="17" t="s">
        <v>1176</v>
      </c>
      <c r="C270" s="387">
        <v>145.119</v>
      </c>
      <c r="D270" s="387">
        <v>61.37</v>
      </c>
      <c r="E270" s="387">
        <f t="shared" si="12"/>
        <v>8905.9530299999988</v>
      </c>
      <c r="F270" s="15">
        <f t="shared" si="13"/>
        <v>2.9489570482099057E-4</v>
      </c>
      <c r="G270" s="95">
        <v>1.531693009613818E-2</v>
      </c>
      <c r="H270" s="15">
        <f t="shared" si="14"/>
        <v>4.5168968963945112E-6</v>
      </c>
      <c r="I270" s="95">
        <v>2.5000000000000001E-2</v>
      </c>
      <c r="J270" s="15">
        <f t="shared" si="15"/>
        <v>7.3723926205247647E-6</v>
      </c>
      <c r="K270" s="16"/>
      <c r="L270" s="392"/>
    </row>
    <row r="271" spans="1:12">
      <c r="A271" s="1" t="s">
        <v>88</v>
      </c>
      <c r="B271" s="17" t="s">
        <v>362</v>
      </c>
      <c r="C271" s="387">
        <v>902.928</v>
      </c>
      <c r="D271" s="387">
        <v>128.72999999999999</v>
      </c>
      <c r="E271" s="387">
        <f t="shared" si="12"/>
        <v>116233.92143999999</v>
      </c>
      <c r="F271" s="15">
        <f t="shared" si="13"/>
        <v>3.8487609435726446E-3</v>
      </c>
      <c r="G271" s="95">
        <v>7.4574691214169195E-3</v>
      </c>
      <c r="H271" s="15">
        <f t="shared" si="14"/>
        <v>2.8702015892408443E-5</v>
      </c>
      <c r="I271" s="95">
        <v>0.16500000000000001</v>
      </c>
      <c r="J271" s="15">
        <f t="shared" si="15"/>
        <v>6.3504555568948638E-4</v>
      </c>
      <c r="K271" s="16"/>
      <c r="L271" s="392"/>
    </row>
    <row r="272" spans="1:12">
      <c r="A272" s="1" t="s">
        <v>740</v>
      </c>
      <c r="B272" s="17" t="s">
        <v>741</v>
      </c>
      <c r="C272" s="387">
        <v>647.45799999999997</v>
      </c>
      <c r="D272" s="387">
        <v>20.52</v>
      </c>
      <c r="E272" s="387">
        <f t="shared" si="12"/>
        <v>13285.838159999999</v>
      </c>
      <c r="F272" s="15" t="str">
        <f t="shared" si="13"/>
        <v/>
      </c>
      <c r="G272" s="95" t="s">
        <v>719</v>
      </c>
      <c r="H272" s="15" t="str">
        <f t="shared" si="14"/>
        <v/>
      </c>
      <c r="I272" s="95" t="s">
        <v>719</v>
      </c>
      <c r="J272" s="15" t="str">
        <f t="shared" si="15"/>
        <v/>
      </c>
      <c r="K272" s="16"/>
      <c r="L272" s="392"/>
    </row>
    <row r="273" spans="1:12">
      <c r="A273" s="1" t="s">
        <v>114</v>
      </c>
      <c r="B273" s="17" t="s">
        <v>389</v>
      </c>
      <c r="C273" s="387">
        <v>283.76100000000002</v>
      </c>
      <c r="D273" s="387">
        <v>49.46</v>
      </c>
      <c r="E273" s="387">
        <f t="shared" si="12"/>
        <v>14034.819060000002</v>
      </c>
      <c r="F273" s="15">
        <f t="shared" si="13"/>
        <v>4.6472374655380071E-4</v>
      </c>
      <c r="G273" s="95">
        <v>3.969268095430651E-2</v>
      </c>
      <c r="H273" s="15">
        <f t="shared" si="14"/>
        <v>1.8446131403850013E-5</v>
      </c>
      <c r="I273" s="95">
        <v>0.12</v>
      </c>
      <c r="J273" s="15">
        <f t="shared" si="15"/>
        <v>5.5766849586456085E-5</v>
      </c>
      <c r="K273" s="16"/>
      <c r="L273" s="392"/>
    </row>
    <row r="274" spans="1:12">
      <c r="A274" s="1" t="s">
        <v>120</v>
      </c>
      <c r="B274" s="17" t="s">
        <v>394</v>
      </c>
      <c r="C274" s="387">
        <v>295.58600000000001</v>
      </c>
      <c r="D274" s="387">
        <v>70.52</v>
      </c>
      <c r="E274" s="387">
        <f t="shared" si="12"/>
        <v>20844.724719999998</v>
      </c>
      <c r="F274" s="15">
        <f t="shared" si="13"/>
        <v>6.9021471002569685E-4</v>
      </c>
      <c r="G274" s="95">
        <v>1.2478729438457176E-2</v>
      </c>
      <c r="H274" s="15">
        <f t="shared" si="14"/>
        <v>8.6130026208538466E-6</v>
      </c>
      <c r="I274" s="95">
        <v>0.11</v>
      </c>
      <c r="J274" s="15">
        <f t="shared" si="15"/>
        <v>7.5923618102826651E-5</v>
      </c>
      <c r="K274" s="16"/>
      <c r="L274" s="392"/>
    </row>
    <row r="275" spans="1:12">
      <c r="A275" s="1" t="s">
        <v>127</v>
      </c>
      <c r="B275" s="17" t="s">
        <v>402</v>
      </c>
      <c r="C275" s="387">
        <v>161.18299999999999</v>
      </c>
      <c r="D275" s="387">
        <v>114.22</v>
      </c>
      <c r="E275" s="387">
        <f t="shared" si="12"/>
        <v>18410.322259999997</v>
      </c>
      <c r="F275" s="15">
        <f t="shared" si="13"/>
        <v>6.0960628700332058E-4</v>
      </c>
      <c r="G275" s="95">
        <v>2.2062686044475574E-2</v>
      </c>
      <c r="H275" s="15">
        <f t="shared" si="14"/>
        <v>1.3449552120892733E-5</v>
      </c>
      <c r="I275" s="95">
        <v>0.13500000000000001</v>
      </c>
      <c r="J275" s="15">
        <f t="shared" si="15"/>
        <v>8.2296848745448285E-5</v>
      </c>
      <c r="K275" s="16"/>
      <c r="L275" s="392"/>
    </row>
    <row r="276" spans="1:12">
      <c r="A276" s="1" t="s">
        <v>1177</v>
      </c>
      <c r="B276" s="17" t="s">
        <v>1178</v>
      </c>
      <c r="C276" s="387">
        <v>605.81299999999999</v>
      </c>
      <c r="D276" s="387">
        <v>39.51</v>
      </c>
      <c r="E276" s="387">
        <f t="shared" ref="E276:E339" si="16">IFERROR(C276*D276,"")</f>
        <v>23935.671629999997</v>
      </c>
      <c r="F276" s="15">
        <f t="shared" ref="F276:F339" si="17">IF(AND(ISNUMBER($I276)), IF(AND($I276&lt;=20%,$I276&gt;0%), $E276/SUMIFS($E$19:$E$523,$I$19:$I$523, "&gt;"&amp;0%,$I$19:$I$523, "&lt;="&amp;20%),""),"")</f>
        <v>7.9256276469410472E-4</v>
      </c>
      <c r="G276" s="95">
        <v>2.4297646165527716E-2</v>
      </c>
      <c r="H276" s="15">
        <f t="shared" ref="H276:H339" si="18">IFERROR($G276*$F276,"")</f>
        <v>1.9257409620509758E-5</v>
      </c>
      <c r="I276" s="95">
        <v>7.0000000000000007E-2</v>
      </c>
      <c r="J276" s="15">
        <f t="shared" ref="J276:J339" si="19">IFERROR($I276*$F276,"")</f>
        <v>5.5479393528587337E-5</v>
      </c>
      <c r="K276" s="16"/>
      <c r="L276" s="392"/>
    </row>
    <row r="277" spans="1:12">
      <c r="A277" s="1" t="s">
        <v>153</v>
      </c>
      <c r="B277" s="17" t="s">
        <v>436</v>
      </c>
      <c r="C277" s="387">
        <v>358.19400000000002</v>
      </c>
      <c r="D277" s="387">
        <v>83.97</v>
      </c>
      <c r="E277" s="387">
        <f t="shared" si="16"/>
        <v>30077.550180000002</v>
      </c>
      <c r="F277" s="15">
        <f t="shared" si="17"/>
        <v>9.9593388037661976E-4</v>
      </c>
      <c r="G277" s="95">
        <v>9.5272120995593679E-3</v>
      </c>
      <c r="H277" s="15">
        <f t="shared" si="18"/>
        <v>9.4884733154852446E-6</v>
      </c>
      <c r="I277" s="95">
        <v>0.155</v>
      </c>
      <c r="J277" s="15">
        <f t="shared" si="19"/>
        <v>1.5436975145837606E-4</v>
      </c>
      <c r="K277" s="16"/>
      <c r="L277" s="392"/>
    </row>
    <row r="278" spans="1:12">
      <c r="A278" s="1" t="s">
        <v>161</v>
      </c>
      <c r="B278" s="17" t="s">
        <v>445</v>
      </c>
      <c r="C278" s="387">
        <v>284.58199999999999</v>
      </c>
      <c r="D278" s="387">
        <v>142.25</v>
      </c>
      <c r="E278" s="387">
        <f t="shared" si="16"/>
        <v>40481.789499999999</v>
      </c>
      <c r="F278" s="15">
        <f t="shared" si="17"/>
        <v>1.340441141650337E-3</v>
      </c>
      <c r="G278" s="95">
        <v>4.7803163444639718E-3</v>
      </c>
      <c r="H278" s="15">
        <f t="shared" si="18"/>
        <v>6.407732698223052E-6</v>
      </c>
      <c r="I278" s="95">
        <v>0.125</v>
      </c>
      <c r="J278" s="15">
        <f t="shared" si="19"/>
        <v>1.6755514270629213E-4</v>
      </c>
      <c r="K278" s="16"/>
      <c r="L278" s="392"/>
    </row>
    <row r="279" spans="1:12">
      <c r="A279" s="1" t="s">
        <v>170</v>
      </c>
      <c r="B279" s="17" t="s">
        <v>455</v>
      </c>
      <c r="C279" s="387">
        <v>169.89099999999999</v>
      </c>
      <c r="D279" s="387">
        <v>119.13</v>
      </c>
      <c r="E279" s="387">
        <f t="shared" si="16"/>
        <v>20239.114829999999</v>
      </c>
      <c r="F279" s="15">
        <f t="shared" si="17"/>
        <v>6.7016163375676523E-4</v>
      </c>
      <c r="G279" s="95">
        <v>9.737261814824141E-3</v>
      </c>
      <c r="H279" s="15">
        <f t="shared" si="18"/>
        <v>6.5255392861399112E-6</v>
      </c>
      <c r="I279" s="95">
        <v>0.1</v>
      </c>
      <c r="J279" s="15">
        <f t="shared" si="19"/>
        <v>6.7016163375676523E-5</v>
      </c>
      <c r="K279" s="16"/>
      <c r="L279" s="392"/>
    </row>
    <row r="280" spans="1:12">
      <c r="A280" s="1" t="s">
        <v>173</v>
      </c>
      <c r="B280" s="17" t="s">
        <v>458</v>
      </c>
      <c r="C280" s="387">
        <v>574.73900000000003</v>
      </c>
      <c r="D280" s="387">
        <v>51.61</v>
      </c>
      <c r="E280" s="387">
        <f t="shared" si="16"/>
        <v>29662.279790000001</v>
      </c>
      <c r="F280" s="15">
        <f t="shared" si="17"/>
        <v>9.8218336384707787E-4</v>
      </c>
      <c r="G280" s="95">
        <v>2.1701220693664022E-2</v>
      </c>
      <c r="H280" s="15">
        <f t="shared" si="18"/>
        <v>2.1314577940490746E-5</v>
      </c>
      <c r="I280" s="95">
        <v>0.09</v>
      </c>
      <c r="J280" s="15">
        <f t="shared" si="19"/>
        <v>8.8396502746237001E-5</v>
      </c>
      <c r="K280" s="16"/>
      <c r="L280" s="392"/>
    </row>
    <row r="281" spans="1:12">
      <c r="A281" s="1" t="s">
        <v>227</v>
      </c>
      <c r="B281" s="17" t="s">
        <v>518</v>
      </c>
      <c r="C281" s="387">
        <v>128.678</v>
      </c>
      <c r="D281" s="387">
        <v>149.34</v>
      </c>
      <c r="E281" s="387">
        <f t="shared" si="16"/>
        <v>19216.772519999999</v>
      </c>
      <c r="F281" s="15">
        <f t="shared" si="17"/>
        <v>6.3630962992739296E-4</v>
      </c>
      <c r="G281" s="95">
        <v>2.9462970403107004E-2</v>
      </c>
      <c r="H281" s="15">
        <f t="shared" si="18"/>
        <v>1.8747571793762751E-5</v>
      </c>
      <c r="I281" s="95">
        <v>0.08</v>
      </c>
      <c r="J281" s="15">
        <f t="shared" si="19"/>
        <v>5.090477039419144E-5</v>
      </c>
      <c r="K281" s="16"/>
      <c r="L281" s="392"/>
    </row>
    <row r="282" spans="1:12">
      <c r="A282" s="1" t="s">
        <v>334</v>
      </c>
      <c r="B282" s="17" t="s">
        <v>640</v>
      </c>
      <c r="C282" s="387">
        <v>538.43700000000001</v>
      </c>
      <c r="D282" s="387">
        <v>62.5</v>
      </c>
      <c r="E282" s="387">
        <f t="shared" si="16"/>
        <v>33652.3125</v>
      </c>
      <c r="F282" s="15">
        <f t="shared" si="17"/>
        <v>1.1143021280389273E-3</v>
      </c>
      <c r="G282" s="95">
        <v>2.928E-2</v>
      </c>
      <c r="H282" s="15">
        <f t="shared" si="18"/>
        <v>3.2626766308979789E-5</v>
      </c>
      <c r="I282" s="95">
        <v>0.06</v>
      </c>
      <c r="J282" s="15">
        <f t="shared" si="19"/>
        <v>6.6858127682335641E-5</v>
      </c>
      <c r="K282" s="16"/>
      <c r="L282" s="392"/>
    </row>
    <row r="283" spans="1:12">
      <c r="A283" s="1" t="s">
        <v>178</v>
      </c>
      <c r="B283" s="17" t="s">
        <v>462</v>
      </c>
      <c r="C283" s="387">
        <v>662.20500000000004</v>
      </c>
      <c r="D283" s="387">
        <v>108.5</v>
      </c>
      <c r="E283" s="387">
        <f t="shared" si="16"/>
        <v>71849.242500000008</v>
      </c>
      <c r="F283" s="15">
        <f t="shared" si="17"/>
        <v>2.3790865431828779E-3</v>
      </c>
      <c r="G283" s="95" t="s">
        <v>719</v>
      </c>
      <c r="H283" s="15" t="str">
        <f t="shared" si="18"/>
        <v/>
      </c>
      <c r="I283" s="95">
        <v>0.13</v>
      </c>
      <c r="J283" s="15">
        <f t="shared" si="19"/>
        <v>3.0928125061377415E-4</v>
      </c>
      <c r="K283" s="16"/>
      <c r="L283" s="392"/>
    </row>
    <row r="284" spans="1:12">
      <c r="A284" s="1" t="s">
        <v>176</v>
      </c>
      <c r="B284" s="17" t="s">
        <v>461</v>
      </c>
      <c r="C284" s="387">
        <v>690.71799999999996</v>
      </c>
      <c r="D284" s="387">
        <v>42.44</v>
      </c>
      <c r="E284" s="387">
        <f t="shared" si="16"/>
        <v>29314.071919999998</v>
      </c>
      <c r="F284" s="15">
        <f t="shared" si="17"/>
        <v>9.7065343494424537E-4</v>
      </c>
      <c r="G284" s="95">
        <v>2.827521206409048E-2</v>
      </c>
      <c r="H284" s="15">
        <f t="shared" si="18"/>
        <v>2.7445431713786392E-5</v>
      </c>
      <c r="I284" s="95">
        <v>0.08</v>
      </c>
      <c r="J284" s="15">
        <f t="shared" si="19"/>
        <v>7.765227479553963E-5</v>
      </c>
      <c r="K284" s="16"/>
      <c r="L284" s="392"/>
    </row>
    <row r="285" spans="1:12">
      <c r="A285" s="1" t="s">
        <v>187</v>
      </c>
      <c r="B285" s="17" t="s">
        <v>471</v>
      </c>
      <c r="C285" s="387">
        <v>1253.809</v>
      </c>
      <c r="D285" s="387">
        <v>69.849999999999994</v>
      </c>
      <c r="E285" s="387">
        <f t="shared" si="16"/>
        <v>87578.558649999992</v>
      </c>
      <c r="F285" s="15">
        <f t="shared" si="17"/>
        <v>2.8999188175932041E-3</v>
      </c>
      <c r="G285" s="95">
        <v>4.0658554044380818E-2</v>
      </c>
      <c r="H285" s="15">
        <f t="shared" si="18"/>
        <v>1.179065059694302E-4</v>
      </c>
      <c r="I285" s="95">
        <v>3.5000000000000003E-2</v>
      </c>
      <c r="J285" s="15">
        <f t="shared" si="19"/>
        <v>1.0149715861576215E-4</v>
      </c>
      <c r="K285" s="16"/>
      <c r="L285" s="392"/>
    </row>
    <row r="286" spans="1:12">
      <c r="A286" s="1" t="s">
        <v>190</v>
      </c>
      <c r="B286" s="17" t="s">
        <v>476</v>
      </c>
      <c r="C286" s="387">
        <v>137.68299999999999</v>
      </c>
      <c r="D286" s="387">
        <v>89.22</v>
      </c>
      <c r="E286" s="387">
        <f t="shared" si="16"/>
        <v>12284.07726</v>
      </c>
      <c r="F286" s="15">
        <f t="shared" si="17"/>
        <v>4.0675283256722986E-4</v>
      </c>
      <c r="G286" s="95">
        <v>3.0486438018381527E-2</v>
      </c>
      <c r="H286" s="15">
        <f t="shared" si="18"/>
        <v>1.2400445018861972E-5</v>
      </c>
      <c r="I286" s="95">
        <v>0.125</v>
      </c>
      <c r="J286" s="15">
        <f t="shared" si="19"/>
        <v>5.0844104070903733E-5</v>
      </c>
      <c r="K286" s="16"/>
      <c r="L286" s="392"/>
    </row>
    <row r="287" spans="1:12">
      <c r="A287" s="1" t="s">
        <v>198</v>
      </c>
      <c r="B287" s="17" t="s">
        <v>485</v>
      </c>
      <c r="C287" s="387">
        <v>1476.557</v>
      </c>
      <c r="D287" s="387">
        <v>15.46</v>
      </c>
      <c r="E287" s="387">
        <f t="shared" si="16"/>
        <v>22827.571220000002</v>
      </c>
      <c r="F287" s="15">
        <f t="shared" si="17"/>
        <v>7.5587112143946057E-4</v>
      </c>
      <c r="G287" s="95">
        <v>3.8809831824062092E-2</v>
      </c>
      <c r="H287" s="15">
        <f t="shared" si="18"/>
        <v>2.9335231103730678E-5</v>
      </c>
      <c r="I287" s="95">
        <v>8.5000000000000006E-2</v>
      </c>
      <c r="J287" s="15">
        <f t="shared" si="19"/>
        <v>6.4249045322354147E-5</v>
      </c>
      <c r="K287" s="16"/>
      <c r="L287" s="392"/>
    </row>
    <row r="288" spans="1:12">
      <c r="A288" s="1" t="s">
        <v>742</v>
      </c>
      <c r="B288" s="17" t="s">
        <v>1008</v>
      </c>
      <c r="C288" s="387">
        <v>422.56299999999999</v>
      </c>
      <c r="D288" s="387">
        <v>82.4</v>
      </c>
      <c r="E288" s="387">
        <f t="shared" si="16"/>
        <v>34819.191200000001</v>
      </c>
      <c r="F288" s="15" t="str">
        <f t="shared" si="17"/>
        <v/>
      </c>
      <c r="G288" s="95">
        <v>2.9611650485436892E-2</v>
      </c>
      <c r="H288" s="15" t="str">
        <f t="shared" si="18"/>
        <v/>
      </c>
      <c r="I288" s="95">
        <v>-1.4999999999999999E-2</v>
      </c>
      <c r="J288" s="15" t="str">
        <f t="shared" si="19"/>
        <v/>
      </c>
      <c r="K288" s="16"/>
      <c r="L288" s="392"/>
    </row>
    <row r="289" spans="1:12">
      <c r="A289" s="1" t="s">
        <v>743</v>
      </c>
      <c r="B289" s="17" t="s">
        <v>378</v>
      </c>
      <c r="C289" s="387">
        <v>149.03299999999999</v>
      </c>
      <c r="D289" s="387">
        <v>282.99</v>
      </c>
      <c r="E289" s="387">
        <f t="shared" si="16"/>
        <v>42174.848669999999</v>
      </c>
      <c r="F289" s="15">
        <f t="shared" si="17"/>
        <v>1.3965020568111248E-3</v>
      </c>
      <c r="G289" s="95" t="s">
        <v>719</v>
      </c>
      <c r="H289" s="15" t="str">
        <f t="shared" si="18"/>
        <v/>
      </c>
      <c r="I289" s="95">
        <v>7.0000000000000007E-2</v>
      </c>
      <c r="J289" s="15">
        <f t="shared" si="19"/>
        <v>9.7755143976778743E-5</v>
      </c>
      <c r="K289" s="16"/>
      <c r="L289" s="392"/>
    </row>
    <row r="290" spans="1:12">
      <c r="A290" s="1" t="s">
        <v>253</v>
      </c>
      <c r="B290" s="17" t="s">
        <v>550</v>
      </c>
      <c r="C290" s="387">
        <v>208.39500000000001</v>
      </c>
      <c r="D290" s="387">
        <v>107.81</v>
      </c>
      <c r="E290" s="387">
        <f t="shared" si="16"/>
        <v>22467.06495</v>
      </c>
      <c r="F290" s="15">
        <f t="shared" si="17"/>
        <v>7.4393396544661817E-4</v>
      </c>
      <c r="G290" s="95">
        <v>2.5971616733141637E-2</v>
      </c>
      <c r="H290" s="15">
        <f t="shared" si="18"/>
        <v>1.9321167825345801E-5</v>
      </c>
      <c r="I290" s="95">
        <v>7.0000000000000007E-2</v>
      </c>
      <c r="J290" s="15">
        <f t="shared" si="19"/>
        <v>5.2075377581263278E-5</v>
      </c>
      <c r="K290" s="16"/>
      <c r="L290" s="392"/>
    </row>
    <row r="291" spans="1:12">
      <c r="A291" s="1" t="s">
        <v>879</v>
      </c>
      <c r="B291" s="17" t="s">
        <v>880</v>
      </c>
      <c r="C291" s="387">
        <v>94.992000000000004</v>
      </c>
      <c r="D291" s="387">
        <v>137.44</v>
      </c>
      <c r="E291" s="387">
        <f t="shared" si="16"/>
        <v>13055.70048</v>
      </c>
      <c r="F291" s="15">
        <f t="shared" si="17"/>
        <v>4.3230297555042746E-4</v>
      </c>
      <c r="G291" s="95">
        <v>2.9103608847497089E-2</v>
      </c>
      <c r="H291" s="15">
        <f t="shared" si="18"/>
        <v>1.2581576704028738E-5</v>
      </c>
      <c r="I291" s="95">
        <v>0.05</v>
      </c>
      <c r="J291" s="15">
        <f t="shared" si="19"/>
        <v>2.1615148777521375E-5</v>
      </c>
      <c r="K291" s="16"/>
      <c r="L291" s="392"/>
    </row>
    <row r="292" spans="1:12">
      <c r="A292" s="1" t="s">
        <v>264</v>
      </c>
      <c r="B292" s="17" t="s">
        <v>562</v>
      </c>
      <c r="C292" s="387">
        <v>360.62</v>
      </c>
      <c r="D292" s="387">
        <v>112.45</v>
      </c>
      <c r="E292" s="387">
        <f t="shared" si="16"/>
        <v>40551.719000000005</v>
      </c>
      <c r="F292" s="15">
        <f t="shared" si="17"/>
        <v>1.342756661294424E-3</v>
      </c>
      <c r="G292" s="95">
        <v>2.3477100933748333E-2</v>
      </c>
      <c r="H292" s="15">
        <f t="shared" si="18"/>
        <v>3.1524033666672116E-5</v>
      </c>
      <c r="I292" s="95">
        <v>7.0000000000000007E-2</v>
      </c>
      <c r="J292" s="15">
        <f t="shared" si="19"/>
        <v>9.3992966290609692E-5</v>
      </c>
      <c r="K292" s="16"/>
      <c r="L292" s="392"/>
    </row>
    <row r="293" spans="1:12">
      <c r="A293" s="1" t="s">
        <v>265</v>
      </c>
      <c r="B293" s="17" t="s">
        <v>564</v>
      </c>
      <c r="C293" s="387">
        <v>427.95499999999998</v>
      </c>
      <c r="D293" s="387">
        <v>17.47</v>
      </c>
      <c r="E293" s="387">
        <f t="shared" si="16"/>
        <v>7476.373849999999</v>
      </c>
      <c r="F293" s="15">
        <f t="shared" si="17"/>
        <v>2.4755919198924553E-4</v>
      </c>
      <c r="G293" s="95">
        <v>4.1785918717801948E-2</v>
      </c>
      <c r="H293" s="15">
        <f t="shared" si="18"/>
        <v>1.034448827430734E-5</v>
      </c>
      <c r="I293" s="95">
        <v>0.04</v>
      </c>
      <c r="J293" s="15">
        <f t="shared" si="19"/>
        <v>9.9023676795698207E-6</v>
      </c>
      <c r="K293" s="16"/>
      <c r="L293" s="392"/>
    </row>
    <row r="294" spans="1:12">
      <c r="A294" s="1" t="s">
        <v>283</v>
      </c>
      <c r="B294" s="17" t="s">
        <v>582</v>
      </c>
      <c r="C294" s="387">
        <v>1128</v>
      </c>
      <c r="D294" s="387">
        <v>128.97999999999999</v>
      </c>
      <c r="E294" s="387">
        <f t="shared" si="16"/>
        <v>145489.44</v>
      </c>
      <c r="F294" s="15">
        <f t="shared" si="17"/>
        <v>4.8174755479045263E-3</v>
      </c>
      <c r="G294" s="95">
        <v>2.1088540859047919E-2</v>
      </c>
      <c r="H294" s="15">
        <f t="shared" si="18"/>
        <v>1.0159352992944886E-4</v>
      </c>
      <c r="I294" s="95">
        <v>0.14000000000000001</v>
      </c>
      <c r="J294" s="15">
        <f t="shared" si="19"/>
        <v>6.7444657670663371E-4</v>
      </c>
      <c r="K294" s="16"/>
      <c r="L294" s="392"/>
    </row>
    <row r="295" spans="1:12">
      <c r="A295" s="1" t="s">
        <v>744</v>
      </c>
      <c r="B295" s="17" t="s">
        <v>590</v>
      </c>
      <c r="C295" s="387">
        <v>105.42400000000001</v>
      </c>
      <c r="D295" s="387">
        <v>446.13</v>
      </c>
      <c r="E295" s="387">
        <f t="shared" si="16"/>
        <v>47032.809120000005</v>
      </c>
      <c r="F295" s="15">
        <f t="shared" si="17"/>
        <v>1.5573598185879404E-3</v>
      </c>
      <c r="G295" s="95">
        <v>5.0433730078676617E-3</v>
      </c>
      <c r="H295" s="15">
        <f t="shared" si="18"/>
        <v>7.8543464726040975E-6</v>
      </c>
      <c r="I295" s="95">
        <v>0.08</v>
      </c>
      <c r="J295" s="15">
        <f t="shared" si="19"/>
        <v>1.2458878548703525E-4</v>
      </c>
      <c r="K295" s="16"/>
      <c r="L295" s="392"/>
    </row>
    <row r="296" spans="1:12">
      <c r="A296" s="1" t="s">
        <v>291</v>
      </c>
      <c r="B296" s="17" t="s">
        <v>591</v>
      </c>
      <c r="C296" s="387">
        <v>355.36599999999999</v>
      </c>
      <c r="D296" s="387">
        <v>108.85</v>
      </c>
      <c r="E296" s="387">
        <f t="shared" si="16"/>
        <v>38681.589099999997</v>
      </c>
      <c r="F296" s="15">
        <f t="shared" si="17"/>
        <v>1.2808325445705217E-3</v>
      </c>
      <c r="G296" s="95">
        <v>1.047312815801562E-2</v>
      </c>
      <c r="H296" s="15">
        <f t="shared" si="18"/>
        <v>1.3414323388244327E-5</v>
      </c>
      <c r="I296" s="95">
        <v>7.4999999999999997E-2</v>
      </c>
      <c r="J296" s="15">
        <f t="shared" si="19"/>
        <v>9.6062440842789129E-5</v>
      </c>
      <c r="K296" s="16"/>
      <c r="L296" s="392"/>
    </row>
    <row r="297" spans="1:12">
      <c r="A297" s="1" t="s">
        <v>816</v>
      </c>
      <c r="B297" s="17" t="s">
        <v>817</v>
      </c>
      <c r="C297" s="387">
        <v>85.075999999999993</v>
      </c>
      <c r="D297" s="387">
        <v>621.9</v>
      </c>
      <c r="E297" s="387">
        <f t="shared" si="16"/>
        <v>52908.764399999993</v>
      </c>
      <c r="F297" s="15">
        <f t="shared" si="17"/>
        <v>1.7519256295635028E-3</v>
      </c>
      <c r="G297" s="95" t="s">
        <v>719</v>
      </c>
      <c r="H297" s="15" t="str">
        <f t="shared" si="18"/>
        <v/>
      </c>
      <c r="I297" s="95">
        <v>0.14499999999999999</v>
      </c>
      <c r="J297" s="15">
        <f t="shared" si="19"/>
        <v>2.5402921628670791E-4</v>
      </c>
      <c r="K297" s="16"/>
      <c r="L297" s="392"/>
    </row>
    <row r="298" spans="1:12">
      <c r="A298" s="1" t="s">
        <v>300</v>
      </c>
      <c r="B298" s="17" t="s">
        <v>602</v>
      </c>
      <c r="C298" s="387">
        <v>1179.0999999999999</v>
      </c>
      <c r="D298" s="387">
        <v>110.31</v>
      </c>
      <c r="E298" s="387">
        <f t="shared" si="16"/>
        <v>130066.52099999999</v>
      </c>
      <c r="F298" s="15">
        <f t="shared" si="17"/>
        <v>4.3067887574418495E-3</v>
      </c>
      <c r="G298" s="95">
        <v>1.7768108059106155E-2</v>
      </c>
      <c r="H298" s="15">
        <f t="shared" si="18"/>
        <v>7.6523488029970303E-5</v>
      </c>
      <c r="I298" s="95">
        <v>0.16</v>
      </c>
      <c r="J298" s="15">
        <f t="shared" si="19"/>
        <v>6.8908620119069593E-4</v>
      </c>
      <c r="K298" s="16"/>
      <c r="L298" s="392"/>
    </row>
    <row r="299" spans="1:12">
      <c r="A299" s="1" t="s">
        <v>214</v>
      </c>
      <c r="B299" s="17" t="s">
        <v>504</v>
      </c>
      <c r="C299" s="387">
        <v>956.37</v>
      </c>
      <c r="D299" s="387">
        <v>21.62</v>
      </c>
      <c r="E299" s="387">
        <f t="shared" si="16"/>
        <v>20676.719400000002</v>
      </c>
      <c r="F299" s="15">
        <f t="shared" si="17"/>
        <v>6.8465168413860936E-4</v>
      </c>
      <c r="G299" s="95">
        <v>3.4227567067530065E-2</v>
      </c>
      <c r="H299" s="15">
        <f t="shared" si="18"/>
        <v>2.3433961436751661E-5</v>
      </c>
      <c r="I299" s="95">
        <v>9.5000000000000001E-2</v>
      </c>
      <c r="J299" s="15">
        <f t="shared" si="19"/>
        <v>6.5041909993167885E-5</v>
      </c>
      <c r="K299" s="16"/>
      <c r="L299" s="392"/>
    </row>
    <row r="300" spans="1:12">
      <c r="A300" s="1" t="s">
        <v>1179</v>
      </c>
      <c r="B300" s="17" t="s">
        <v>675</v>
      </c>
      <c r="C300" s="387">
        <v>322.36200000000002</v>
      </c>
      <c r="D300" s="387">
        <v>40.11</v>
      </c>
      <c r="E300" s="387">
        <f t="shared" si="16"/>
        <v>12929.939820000001</v>
      </c>
      <c r="F300" s="15" t="str">
        <f t="shared" si="17"/>
        <v/>
      </c>
      <c r="G300" s="95">
        <v>1.1967090501121914E-2</v>
      </c>
      <c r="H300" s="15" t="str">
        <f t="shared" si="18"/>
        <v/>
      </c>
      <c r="I300" s="95" t="s">
        <v>719</v>
      </c>
      <c r="J300" s="15" t="str">
        <f t="shared" si="19"/>
        <v/>
      </c>
      <c r="K300" s="16"/>
      <c r="L300" s="392"/>
    </row>
    <row r="301" spans="1:12">
      <c r="A301" s="1" t="s">
        <v>1179</v>
      </c>
      <c r="B301" s="17" t="s">
        <v>771</v>
      </c>
      <c r="C301" s="387">
        <v>250.15299999999999</v>
      </c>
      <c r="D301" s="387">
        <v>37.119999999999997</v>
      </c>
      <c r="E301" s="387">
        <f t="shared" si="16"/>
        <v>9285.6793599999983</v>
      </c>
      <c r="F301" s="15" t="str">
        <f t="shared" si="17"/>
        <v/>
      </c>
      <c r="G301" s="95">
        <v>1.2931034482758621E-2</v>
      </c>
      <c r="H301" s="15" t="str">
        <f t="shared" si="18"/>
        <v/>
      </c>
      <c r="I301" s="95" t="s">
        <v>719</v>
      </c>
      <c r="J301" s="15" t="str">
        <f t="shared" si="19"/>
        <v/>
      </c>
      <c r="K301" s="16"/>
      <c r="L301" s="392"/>
    </row>
    <row r="302" spans="1:12">
      <c r="A302" s="1" t="s">
        <v>301</v>
      </c>
      <c r="B302" s="17" t="s">
        <v>603</v>
      </c>
      <c r="C302" s="387">
        <v>365.62700000000001</v>
      </c>
      <c r="D302" s="387">
        <v>84.72</v>
      </c>
      <c r="E302" s="387">
        <f t="shared" si="16"/>
        <v>30975.919440000001</v>
      </c>
      <c r="F302" s="15">
        <f t="shared" si="17"/>
        <v>1.025680863683718E-3</v>
      </c>
      <c r="G302" s="95">
        <v>2.6912181303116151E-2</v>
      </c>
      <c r="H302" s="15">
        <f t="shared" si="18"/>
        <v>2.760330936259298E-5</v>
      </c>
      <c r="I302" s="95">
        <v>7.0000000000000007E-2</v>
      </c>
      <c r="J302" s="15">
        <f t="shared" si="19"/>
        <v>7.1797660457860267E-5</v>
      </c>
      <c r="K302" s="16"/>
      <c r="L302" s="392"/>
    </row>
    <row r="303" spans="1:12">
      <c r="A303" s="1" t="s">
        <v>881</v>
      </c>
      <c r="B303" s="17" t="s">
        <v>882</v>
      </c>
      <c r="C303" s="387">
        <v>370.03</v>
      </c>
      <c r="D303" s="387">
        <v>26.71</v>
      </c>
      <c r="E303" s="387">
        <f t="shared" si="16"/>
        <v>9883.5012999999999</v>
      </c>
      <c r="F303" s="15" t="str">
        <f t="shared" si="17"/>
        <v/>
      </c>
      <c r="G303" s="95" t="s">
        <v>719</v>
      </c>
      <c r="H303" s="15" t="str">
        <f t="shared" si="18"/>
        <v/>
      </c>
      <c r="I303" s="95" t="s">
        <v>719</v>
      </c>
      <c r="J303" s="15" t="str">
        <f t="shared" si="19"/>
        <v/>
      </c>
      <c r="K303" s="16"/>
      <c r="L303" s="392"/>
    </row>
    <row r="304" spans="1:12">
      <c r="A304" s="1" t="s">
        <v>745</v>
      </c>
      <c r="B304" s="17" t="s">
        <v>618</v>
      </c>
      <c r="C304" s="387">
        <v>1482.6489999999999</v>
      </c>
      <c r="D304" s="387">
        <v>59.44</v>
      </c>
      <c r="E304" s="387">
        <f t="shared" si="16"/>
        <v>88128.656559999989</v>
      </c>
      <c r="F304" s="15">
        <f t="shared" si="17"/>
        <v>2.9181337700349644E-3</v>
      </c>
      <c r="G304" s="95">
        <v>3.095558546433378E-2</v>
      </c>
      <c r="H304" s="15">
        <f t="shared" si="18"/>
        <v>9.0332539314675887E-5</v>
      </c>
      <c r="I304" s="95">
        <v>6.5000000000000002E-2</v>
      </c>
      <c r="J304" s="15">
        <f t="shared" si="19"/>
        <v>1.8967869505227269E-4</v>
      </c>
      <c r="K304" s="16"/>
      <c r="L304" s="392"/>
    </row>
    <row r="305" spans="1:12">
      <c r="A305" s="1" t="s">
        <v>1180</v>
      </c>
      <c r="B305" s="17" t="s">
        <v>883</v>
      </c>
      <c r="C305" s="387">
        <v>133.19800000000001</v>
      </c>
      <c r="D305" s="387">
        <v>61.07</v>
      </c>
      <c r="E305" s="387">
        <f t="shared" si="16"/>
        <v>8134.4018600000009</v>
      </c>
      <c r="F305" s="15">
        <f t="shared" si="17"/>
        <v>2.6934794757185884E-4</v>
      </c>
      <c r="G305" s="95">
        <v>1.7029638120189948E-2</v>
      </c>
      <c r="H305" s="15">
        <f t="shared" si="18"/>
        <v>4.5868980755646508E-6</v>
      </c>
      <c r="I305" s="95">
        <v>9.5000000000000001E-2</v>
      </c>
      <c r="J305" s="15">
        <f t="shared" si="19"/>
        <v>2.5588055019326588E-5</v>
      </c>
      <c r="K305" s="16"/>
      <c r="L305" s="392"/>
    </row>
    <row r="306" spans="1:12">
      <c r="A306" s="1" t="s">
        <v>1181</v>
      </c>
      <c r="B306" s="17" t="s">
        <v>1182</v>
      </c>
      <c r="C306" s="387">
        <v>581.73599999999999</v>
      </c>
      <c r="D306" s="387">
        <v>25.3</v>
      </c>
      <c r="E306" s="387">
        <f t="shared" si="16"/>
        <v>14717.9208</v>
      </c>
      <c r="F306" s="15">
        <f t="shared" si="17"/>
        <v>4.8734274851834901E-4</v>
      </c>
      <c r="G306" s="95">
        <v>1.9762845849802372E-2</v>
      </c>
      <c r="H306" s="15">
        <f t="shared" si="18"/>
        <v>9.6312796149871343E-6</v>
      </c>
      <c r="I306" s="95">
        <v>7.0000000000000007E-2</v>
      </c>
      <c r="J306" s="15">
        <f t="shared" si="19"/>
        <v>3.4113992396284436E-5</v>
      </c>
      <c r="K306" s="16"/>
      <c r="L306" s="392"/>
    </row>
    <row r="307" spans="1:12">
      <c r="A307" s="1" t="s">
        <v>304</v>
      </c>
      <c r="B307" s="17" t="s">
        <v>606</v>
      </c>
      <c r="C307" s="387">
        <v>226.93700000000001</v>
      </c>
      <c r="D307" s="387">
        <v>196.7</v>
      </c>
      <c r="E307" s="387">
        <f t="shared" si="16"/>
        <v>44638.507899999997</v>
      </c>
      <c r="F307" s="15">
        <f t="shared" si="17"/>
        <v>1.4780792358757653E-3</v>
      </c>
      <c r="G307" s="95">
        <v>2.1962379257752927E-2</v>
      </c>
      <c r="H307" s="15">
        <f t="shared" si="18"/>
        <v>3.2462136751313204E-5</v>
      </c>
      <c r="I307" s="95">
        <v>0.08</v>
      </c>
      <c r="J307" s="15">
        <f t="shared" si="19"/>
        <v>1.1824633887006122E-4</v>
      </c>
      <c r="K307" s="16"/>
      <c r="L307" s="392"/>
    </row>
    <row r="308" spans="1:12">
      <c r="A308" s="1" t="s">
        <v>324</v>
      </c>
      <c r="B308" s="17" t="s">
        <v>629</v>
      </c>
      <c r="C308" s="387">
        <v>421.09899999999999</v>
      </c>
      <c r="D308" s="387">
        <v>149.36000000000001</v>
      </c>
      <c r="E308" s="387">
        <f t="shared" si="16"/>
        <v>62895.346640000003</v>
      </c>
      <c r="F308" s="15">
        <f t="shared" si="17"/>
        <v>2.0826033457492111E-3</v>
      </c>
      <c r="G308" s="95">
        <v>1.5399035886448843E-2</v>
      </c>
      <c r="H308" s="15">
        <f t="shared" si="18"/>
        <v>3.2070083658430528E-5</v>
      </c>
      <c r="I308" s="95">
        <v>7.4999999999999997E-2</v>
      </c>
      <c r="J308" s="15">
        <f t="shared" si="19"/>
        <v>1.5619525093119082E-4</v>
      </c>
      <c r="K308" s="16"/>
      <c r="L308" s="392"/>
    </row>
    <row r="309" spans="1:12">
      <c r="A309" s="1" t="s">
        <v>140</v>
      </c>
      <c r="B309" s="17" t="s">
        <v>418</v>
      </c>
      <c r="C309" s="387">
        <v>168.251</v>
      </c>
      <c r="D309" s="387">
        <v>210.69</v>
      </c>
      <c r="E309" s="387">
        <f t="shared" si="16"/>
        <v>35448.803189999999</v>
      </c>
      <c r="F309" s="15">
        <f t="shared" si="17"/>
        <v>1.173787888456406E-3</v>
      </c>
      <c r="G309" s="95">
        <v>1.4428781622288672E-2</v>
      </c>
      <c r="H309" s="15">
        <f t="shared" si="18"/>
        <v>1.6936329113424818E-5</v>
      </c>
      <c r="I309" s="95">
        <v>7.0000000000000007E-2</v>
      </c>
      <c r="J309" s="15">
        <f t="shared" si="19"/>
        <v>8.2165152191948426E-5</v>
      </c>
      <c r="K309" s="16"/>
      <c r="L309" s="392"/>
    </row>
    <row r="310" spans="1:12">
      <c r="A310" s="1" t="s">
        <v>335</v>
      </c>
      <c r="B310" s="17" t="s">
        <v>641</v>
      </c>
      <c r="C310" s="387">
        <v>247.46799999999999</v>
      </c>
      <c r="D310" s="387">
        <v>150.99</v>
      </c>
      <c r="E310" s="387">
        <f t="shared" si="16"/>
        <v>37365.193319999998</v>
      </c>
      <c r="F310" s="15">
        <f t="shared" si="17"/>
        <v>1.2372437832039601E-3</v>
      </c>
      <c r="G310" s="95" t="s">
        <v>719</v>
      </c>
      <c r="H310" s="15" t="str">
        <f t="shared" si="18"/>
        <v/>
      </c>
      <c r="I310" s="95">
        <v>0.08</v>
      </c>
      <c r="J310" s="15">
        <f t="shared" si="19"/>
        <v>9.8979502656316813E-5</v>
      </c>
      <c r="K310" s="16"/>
      <c r="L310" s="392"/>
    </row>
    <row r="311" spans="1:12">
      <c r="A311" s="1" t="s">
        <v>746</v>
      </c>
      <c r="B311" s="17" t="s">
        <v>429</v>
      </c>
      <c r="C311" s="387">
        <v>218.55099999999999</v>
      </c>
      <c r="D311" s="387">
        <v>58.05</v>
      </c>
      <c r="E311" s="387">
        <f t="shared" si="16"/>
        <v>12686.885549999999</v>
      </c>
      <c r="F311" s="15">
        <f t="shared" si="17"/>
        <v>4.2009070153949498E-4</v>
      </c>
      <c r="G311" s="95">
        <v>7.5796726959517658E-3</v>
      </c>
      <c r="H311" s="15">
        <f t="shared" si="18"/>
        <v>3.1841500202821326E-6</v>
      </c>
      <c r="I311" s="95">
        <v>5.5E-2</v>
      </c>
      <c r="J311" s="15">
        <f t="shared" si="19"/>
        <v>2.3104988584672224E-5</v>
      </c>
      <c r="K311" s="16"/>
      <c r="L311" s="392"/>
    </row>
    <row r="312" spans="1:12">
      <c r="A312" s="1" t="s">
        <v>1183</v>
      </c>
      <c r="B312" s="17" t="s">
        <v>644</v>
      </c>
      <c r="C312" s="387">
        <v>162.07</v>
      </c>
      <c r="D312" s="387">
        <v>61.89</v>
      </c>
      <c r="E312" s="387">
        <f t="shared" si="16"/>
        <v>10030.5123</v>
      </c>
      <c r="F312" s="15">
        <f t="shared" si="17"/>
        <v>3.3213233715248059E-4</v>
      </c>
      <c r="G312" s="95">
        <v>2.4559702698335757E-2</v>
      </c>
      <c r="H312" s="15">
        <f t="shared" si="18"/>
        <v>8.1570714569683382E-6</v>
      </c>
      <c r="I312" s="95">
        <v>8.5000000000000006E-2</v>
      </c>
      <c r="J312" s="15">
        <f t="shared" si="19"/>
        <v>2.8231248657960851E-5</v>
      </c>
      <c r="K312" s="16"/>
      <c r="L312" s="392"/>
    </row>
    <row r="313" spans="1:12">
      <c r="A313" s="1" t="s">
        <v>818</v>
      </c>
      <c r="B313" s="17" t="s">
        <v>819</v>
      </c>
      <c r="C313" s="387">
        <v>125.233</v>
      </c>
      <c r="D313" s="387">
        <v>58.6</v>
      </c>
      <c r="E313" s="387">
        <f t="shared" si="16"/>
        <v>7338.6538</v>
      </c>
      <c r="F313" s="15" t="str">
        <f t="shared" si="17"/>
        <v/>
      </c>
      <c r="G313" s="95" t="s">
        <v>719</v>
      </c>
      <c r="H313" s="15" t="str">
        <f t="shared" si="18"/>
        <v/>
      </c>
      <c r="I313" s="95">
        <v>0.8</v>
      </c>
      <c r="J313" s="15" t="str">
        <f t="shared" si="19"/>
        <v/>
      </c>
      <c r="K313" s="16"/>
      <c r="L313" s="392"/>
    </row>
    <row r="314" spans="1:12">
      <c r="A314" s="1" t="s">
        <v>207</v>
      </c>
      <c r="B314" s="17" t="s">
        <v>496</v>
      </c>
      <c r="C314" s="387">
        <v>461.392</v>
      </c>
      <c r="D314" s="387">
        <v>24.11</v>
      </c>
      <c r="E314" s="387">
        <f t="shared" si="16"/>
        <v>11124.161119999999</v>
      </c>
      <c r="F314" s="15">
        <f t="shared" si="17"/>
        <v>3.6834545645752863E-4</v>
      </c>
      <c r="G314" s="95">
        <v>2.8204064703442559E-2</v>
      </c>
      <c r="H314" s="15">
        <f t="shared" si="18"/>
        <v>1.0388839087147222E-5</v>
      </c>
      <c r="I314" s="95">
        <v>0.15</v>
      </c>
      <c r="J314" s="15">
        <f t="shared" si="19"/>
        <v>5.5251818468629294E-5</v>
      </c>
      <c r="K314" s="16"/>
      <c r="L314" s="392"/>
    </row>
    <row r="315" spans="1:12">
      <c r="A315" s="1" t="s">
        <v>1184</v>
      </c>
      <c r="B315" s="17" t="s">
        <v>1185</v>
      </c>
      <c r="C315" s="387">
        <v>515.11099999999999</v>
      </c>
      <c r="D315" s="387">
        <v>293.38</v>
      </c>
      <c r="E315" s="387">
        <f t="shared" si="16"/>
        <v>151123.26517999999</v>
      </c>
      <c r="F315" s="15" t="str">
        <f t="shared" si="17"/>
        <v/>
      </c>
      <c r="G315" s="95">
        <v>1.4452246233553755E-2</v>
      </c>
      <c r="H315" s="15" t="str">
        <f t="shared" si="18"/>
        <v/>
      </c>
      <c r="I315" s="95" t="s">
        <v>719</v>
      </c>
      <c r="J315" s="15" t="str">
        <f t="shared" si="19"/>
        <v/>
      </c>
      <c r="K315" s="16"/>
      <c r="L315" s="392"/>
    </row>
    <row r="316" spans="1:12">
      <c r="A316" s="1" t="s">
        <v>205</v>
      </c>
      <c r="B316" s="17" t="s">
        <v>494</v>
      </c>
      <c r="C316" s="387">
        <v>273.09199999999998</v>
      </c>
      <c r="D316" s="387">
        <v>539.51</v>
      </c>
      <c r="E316" s="387">
        <f t="shared" si="16"/>
        <v>147335.86491999999</v>
      </c>
      <c r="F316" s="15">
        <f t="shared" si="17"/>
        <v>4.8786147405713038E-3</v>
      </c>
      <c r="G316" s="95">
        <v>5.0416118329595369E-3</v>
      </c>
      <c r="H316" s="15">
        <f t="shared" si="18"/>
        <v>2.4596081804515106E-5</v>
      </c>
      <c r="I316" s="95">
        <v>0.16</v>
      </c>
      <c r="J316" s="15">
        <f t="shared" si="19"/>
        <v>7.8057835849140863E-4</v>
      </c>
      <c r="K316" s="16"/>
      <c r="L316" s="392"/>
    </row>
    <row r="317" spans="1:12">
      <c r="A317" s="1" t="s">
        <v>243</v>
      </c>
      <c r="B317" s="17" t="s">
        <v>38</v>
      </c>
      <c r="C317" s="387">
        <v>1824.5609999999999</v>
      </c>
      <c r="D317" s="387">
        <v>97.31</v>
      </c>
      <c r="E317" s="387">
        <f t="shared" si="16"/>
        <v>177548.03091</v>
      </c>
      <c r="F317" s="15">
        <f t="shared" si="17"/>
        <v>5.8790060466761161E-3</v>
      </c>
      <c r="G317" s="95">
        <v>2.8774021169458434E-2</v>
      </c>
      <c r="H317" s="15">
        <f t="shared" si="18"/>
        <v>1.691626444424327E-4</v>
      </c>
      <c r="I317" s="95">
        <v>8.5000000000000006E-2</v>
      </c>
      <c r="J317" s="15">
        <f t="shared" si="19"/>
        <v>4.997155139674699E-4</v>
      </c>
      <c r="K317" s="16"/>
      <c r="L317" s="392"/>
    </row>
    <row r="318" spans="1:12">
      <c r="A318" s="1" t="s">
        <v>237</v>
      </c>
      <c r="B318" s="17" t="s">
        <v>531</v>
      </c>
      <c r="C318" s="387">
        <v>274.04000000000002</v>
      </c>
      <c r="D318" s="387">
        <v>153.49</v>
      </c>
      <c r="E318" s="387">
        <f t="shared" si="16"/>
        <v>42062.399600000004</v>
      </c>
      <c r="F318" s="15">
        <f t="shared" si="17"/>
        <v>1.3927786206283366E-3</v>
      </c>
      <c r="G318" s="95">
        <v>1.1388364062805394E-2</v>
      </c>
      <c r="H318" s="15">
        <f t="shared" si="18"/>
        <v>1.5861469990607416E-5</v>
      </c>
      <c r="I318" s="95">
        <v>0.105</v>
      </c>
      <c r="J318" s="15">
        <f t="shared" si="19"/>
        <v>1.4624175516597535E-4</v>
      </c>
      <c r="K318" s="16"/>
      <c r="L318" s="392"/>
    </row>
    <row r="319" spans="1:12">
      <c r="A319" s="1" t="s">
        <v>749</v>
      </c>
      <c r="B319" s="17" t="s">
        <v>400</v>
      </c>
      <c r="C319" s="387">
        <v>431.57100000000003</v>
      </c>
      <c r="D319" s="387">
        <v>173.48</v>
      </c>
      <c r="E319" s="387">
        <f t="shared" si="16"/>
        <v>74868.937080000003</v>
      </c>
      <c r="F319" s="15">
        <f t="shared" si="17"/>
        <v>2.4790752763946479E-3</v>
      </c>
      <c r="G319" s="95">
        <v>1.8445930366612868E-2</v>
      </c>
      <c r="H319" s="15">
        <f t="shared" si="18"/>
        <v>4.5728849921967224E-5</v>
      </c>
      <c r="I319" s="95">
        <v>0.125</v>
      </c>
      <c r="J319" s="15">
        <f t="shared" si="19"/>
        <v>3.0988440954933099E-4</v>
      </c>
      <c r="K319" s="16"/>
      <c r="L319" s="392"/>
    </row>
    <row r="320" spans="1:12">
      <c r="A320" s="1" t="s">
        <v>747</v>
      </c>
      <c r="B320" s="17" t="s">
        <v>748</v>
      </c>
      <c r="C320" s="387">
        <v>253.48699999999999</v>
      </c>
      <c r="D320" s="387">
        <v>73.81</v>
      </c>
      <c r="E320" s="387">
        <f t="shared" si="16"/>
        <v>18709.875469999999</v>
      </c>
      <c r="F320" s="15" t="str">
        <f t="shared" si="17"/>
        <v/>
      </c>
      <c r="G320" s="95" t="s">
        <v>719</v>
      </c>
      <c r="H320" s="15" t="str">
        <f t="shared" si="18"/>
        <v/>
      </c>
      <c r="I320" s="95">
        <v>0.25</v>
      </c>
      <c r="J320" s="15" t="str">
        <f t="shared" si="19"/>
        <v/>
      </c>
      <c r="K320" s="16"/>
      <c r="L320" s="392"/>
    </row>
    <row r="321" spans="1:12">
      <c r="A321" s="1" t="s">
        <v>750</v>
      </c>
      <c r="B321" s="17" t="s">
        <v>751</v>
      </c>
      <c r="C321" s="387">
        <v>426.08300000000003</v>
      </c>
      <c r="D321" s="387">
        <v>46.98</v>
      </c>
      <c r="E321" s="387">
        <f t="shared" si="16"/>
        <v>20017.37934</v>
      </c>
      <c r="F321" s="15">
        <f t="shared" si="17"/>
        <v>6.628194836929694E-4</v>
      </c>
      <c r="G321" s="95">
        <v>3.3205619412515965E-2</v>
      </c>
      <c r="H321" s="15">
        <f t="shared" si="18"/>
        <v>2.2009331514709072E-5</v>
      </c>
      <c r="I321" s="95">
        <v>8.5000000000000006E-2</v>
      </c>
      <c r="J321" s="15">
        <f t="shared" si="19"/>
        <v>5.6339656113902402E-5</v>
      </c>
      <c r="K321" s="16"/>
      <c r="L321" s="392"/>
    </row>
    <row r="322" spans="1:12">
      <c r="A322" s="1" t="s">
        <v>258</v>
      </c>
      <c r="B322" s="17" t="s">
        <v>555</v>
      </c>
      <c r="C322" s="387">
        <v>68.951999999999998</v>
      </c>
      <c r="D322" s="387">
        <v>611.05999999999995</v>
      </c>
      <c r="E322" s="387">
        <f t="shared" si="16"/>
        <v>42133.809119999998</v>
      </c>
      <c r="F322" s="15">
        <f t="shared" si="17"/>
        <v>1.3951431469918141E-3</v>
      </c>
      <c r="G322" s="95" t="s">
        <v>719</v>
      </c>
      <c r="H322" s="15" t="str">
        <f t="shared" si="18"/>
        <v/>
      </c>
      <c r="I322" s="95">
        <v>0.11</v>
      </c>
      <c r="J322" s="15">
        <f t="shared" si="19"/>
        <v>1.5346574616909955E-4</v>
      </c>
      <c r="K322" s="16"/>
      <c r="L322" s="392"/>
    </row>
    <row r="323" spans="1:12">
      <c r="A323" s="1" t="s">
        <v>73</v>
      </c>
      <c r="B323" s="17" t="s">
        <v>347</v>
      </c>
      <c r="C323" s="387">
        <v>295.68099999999998</v>
      </c>
      <c r="D323" s="387">
        <v>127.31</v>
      </c>
      <c r="E323" s="387">
        <f t="shared" si="16"/>
        <v>37643.148110000002</v>
      </c>
      <c r="F323" s="15">
        <f t="shared" si="17"/>
        <v>1.2464474780167791E-3</v>
      </c>
      <c r="G323" s="95">
        <v>2.5449689733720839E-2</v>
      </c>
      <c r="H323" s="15">
        <f t="shared" si="18"/>
        <v>3.172170158490585E-5</v>
      </c>
      <c r="I323" s="95">
        <v>0.05</v>
      </c>
      <c r="J323" s="15">
        <f t="shared" si="19"/>
        <v>6.2322373900838951E-5</v>
      </c>
      <c r="K323" s="16"/>
      <c r="L323" s="392"/>
    </row>
    <row r="324" spans="1:12">
      <c r="A324" s="1" t="s">
        <v>167</v>
      </c>
      <c r="B324" s="17" t="s">
        <v>451</v>
      </c>
      <c r="C324" s="387">
        <v>374.45699999999999</v>
      </c>
      <c r="D324" s="387">
        <v>80.92</v>
      </c>
      <c r="E324" s="387">
        <f t="shared" si="16"/>
        <v>30301.060440000001</v>
      </c>
      <c r="F324" s="15">
        <f t="shared" si="17"/>
        <v>1.0033347969809849E-3</v>
      </c>
      <c r="G324" s="95">
        <v>2.9782501235788433E-2</v>
      </c>
      <c r="H324" s="15">
        <f t="shared" si="18"/>
        <v>2.9881819830995721E-5</v>
      </c>
      <c r="I324" s="95">
        <v>0.02</v>
      </c>
      <c r="J324" s="15">
        <f t="shared" si="19"/>
        <v>2.0066695939619698E-5</v>
      </c>
      <c r="K324" s="16"/>
      <c r="L324" s="392"/>
    </row>
    <row r="325" spans="1:12">
      <c r="A325" s="1" t="s">
        <v>106</v>
      </c>
      <c r="B325" s="17" t="s">
        <v>381</v>
      </c>
      <c r="C325" s="387">
        <v>239.79</v>
      </c>
      <c r="D325" s="387">
        <v>43.21</v>
      </c>
      <c r="E325" s="387">
        <f t="shared" si="16"/>
        <v>10361.3259</v>
      </c>
      <c r="F325" s="15">
        <f t="shared" si="17"/>
        <v>3.4308630349474067E-4</v>
      </c>
      <c r="G325" s="95">
        <v>1.5737097894006017E-2</v>
      </c>
      <c r="H325" s="15">
        <f t="shared" si="18"/>
        <v>5.3991827441893923E-6</v>
      </c>
      <c r="I325" s="95">
        <v>9.5000000000000001E-2</v>
      </c>
      <c r="J325" s="15">
        <f t="shared" si="19"/>
        <v>3.2593198832000362E-5</v>
      </c>
      <c r="K325" s="16"/>
      <c r="L325" s="392"/>
    </row>
    <row r="326" spans="1:12">
      <c r="A326" s="1" t="s">
        <v>1186</v>
      </c>
      <c r="B326" s="17" t="s">
        <v>1187</v>
      </c>
      <c r="C326" s="387">
        <v>253.54499999999999</v>
      </c>
      <c r="D326" s="387">
        <v>32.79</v>
      </c>
      <c r="E326" s="387">
        <f t="shared" si="16"/>
        <v>8313.7405499999986</v>
      </c>
      <c r="F326" s="15" t="str">
        <f t="shared" si="17"/>
        <v/>
      </c>
      <c r="G326" s="95">
        <v>3.4156755108264721E-2</v>
      </c>
      <c r="H326" s="15" t="str">
        <f t="shared" si="18"/>
        <v/>
      </c>
      <c r="I326" s="95" t="s">
        <v>719</v>
      </c>
      <c r="J326" s="15" t="str">
        <f t="shared" si="19"/>
        <v/>
      </c>
      <c r="K326" s="16"/>
      <c r="L326" s="392"/>
    </row>
    <row r="327" spans="1:12">
      <c r="A327" s="1" t="s">
        <v>196</v>
      </c>
      <c r="B327" s="17" t="s">
        <v>483</v>
      </c>
      <c r="C327" s="387">
        <v>713.97299999999996</v>
      </c>
      <c r="D327" s="387">
        <v>16.329999999999998</v>
      </c>
      <c r="E327" s="387">
        <f t="shared" si="16"/>
        <v>11659.179089999998</v>
      </c>
      <c r="F327" s="15">
        <f t="shared" si="17"/>
        <v>3.860610788983361E-4</v>
      </c>
      <c r="G327" s="95" t="s">
        <v>719</v>
      </c>
      <c r="H327" s="15" t="str">
        <f t="shared" si="18"/>
        <v/>
      </c>
      <c r="I327" s="95">
        <v>0.1</v>
      </c>
      <c r="J327" s="15">
        <f t="shared" si="19"/>
        <v>3.8606107889833612E-5</v>
      </c>
      <c r="K327" s="16"/>
      <c r="L327" s="392"/>
    </row>
    <row r="328" spans="1:12">
      <c r="A328" s="1" t="s">
        <v>820</v>
      </c>
      <c r="B328" s="17" t="s">
        <v>821</v>
      </c>
      <c r="C328" s="387">
        <v>220.83500000000001</v>
      </c>
      <c r="D328" s="387">
        <v>68.78</v>
      </c>
      <c r="E328" s="387">
        <f t="shared" si="16"/>
        <v>15189.031300000001</v>
      </c>
      <c r="F328" s="15" t="str">
        <f t="shared" si="17"/>
        <v/>
      </c>
      <c r="G328" s="95" t="s">
        <v>719</v>
      </c>
      <c r="H328" s="15" t="str">
        <f t="shared" si="18"/>
        <v/>
      </c>
      <c r="I328" s="95">
        <v>0.58499999999999996</v>
      </c>
      <c r="J328" s="15" t="str">
        <f t="shared" si="19"/>
        <v/>
      </c>
      <c r="K328" s="16"/>
      <c r="L328" s="392"/>
    </row>
    <row r="329" spans="1:12">
      <c r="A329" s="1" t="s">
        <v>295</v>
      </c>
      <c r="B329" s="17" t="s">
        <v>598</v>
      </c>
      <c r="C329" s="387">
        <v>328.61099999999999</v>
      </c>
      <c r="D329" s="387">
        <v>129.97</v>
      </c>
      <c r="E329" s="387">
        <f t="shared" si="16"/>
        <v>42709.571669999998</v>
      </c>
      <c r="F329" s="15">
        <f t="shared" si="17"/>
        <v>1.4142079121460696E-3</v>
      </c>
      <c r="G329" s="95">
        <v>4.616449949988459E-2</v>
      </c>
      <c r="H329" s="15">
        <f t="shared" si="18"/>
        <v>6.5286200453000063E-5</v>
      </c>
      <c r="I329" s="95">
        <v>1.4999999999999999E-2</v>
      </c>
      <c r="J329" s="15">
        <f t="shared" si="19"/>
        <v>2.1213118682191043E-5</v>
      </c>
      <c r="K329" s="16"/>
      <c r="L329" s="392"/>
    </row>
    <row r="330" spans="1:12">
      <c r="A330" s="1" t="s">
        <v>156</v>
      </c>
      <c r="B330" s="17" t="s">
        <v>439</v>
      </c>
      <c r="C330" s="387">
        <v>135.78299999999999</v>
      </c>
      <c r="D330" s="387">
        <v>100.74</v>
      </c>
      <c r="E330" s="387">
        <f t="shared" si="16"/>
        <v>13678.779419999997</v>
      </c>
      <c r="F330" s="15">
        <f t="shared" si="17"/>
        <v>4.5293449051030538E-4</v>
      </c>
      <c r="G330" s="95">
        <v>2.7397260273972601E-2</v>
      </c>
      <c r="H330" s="15">
        <f t="shared" si="18"/>
        <v>1.2409164123570009E-5</v>
      </c>
      <c r="I330" s="95">
        <v>0.105</v>
      </c>
      <c r="J330" s="15">
        <f t="shared" si="19"/>
        <v>4.7558121503582065E-5</v>
      </c>
      <c r="K330" s="16"/>
      <c r="L330" s="392"/>
    </row>
    <row r="331" spans="1:12">
      <c r="A331" s="1" t="s">
        <v>1038</v>
      </c>
      <c r="B331" s="17" t="s">
        <v>1039</v>
      </c>
      <c r="C331" s="387">
        <v>797.96699999999998</v>
      </c>
      <c r="D331" s="387">
        <v>60.39</v>
      </c>
      <c r="E331" s="387">
        <f t="shared" si="16"/>
        <v>48189.227129999999</v>
      </c>
      <c r="F331" s="15" t="str">
        <f t="shared" si="17"/>
        <v/>
      </c>
      <c r="G331" s="95" t="s">
        <v>719</v>
      </c>
      <c r="H331" s="15" t="str">
        <f t="shared" si="18"/>
        <v/>
      </c>
      <c r="I331" s="95">
        <v>0.35</v>
      </c>
      <c r="J331" s="15" t="str">
        <f t="shared" si="19"/>
        <v/>
      </c>
      <c r="K331" s="16"/>
      <c r="L331" s="392"/>
    </row>
    <row r="332" spans="1:12">
      <c r="A332" s="1" t="s">
        <v>95</v>
      </c>
      <c r="B332" s="17" t="s">
        <v>369</v>
      </c>
      <c r="C332" s="387">
        <v>139.61699999999999</v>
      </c>
      <c r="D332" s="387">
        <v>221.64</v>
      </c>
      <c r="E332" s="387">
        <f t="shared" si="16"/>
        <v>30944.711879999995</v>
      </c>
      <c r="F332" s="15">
        <f t="shared" si="17"/>
        <v>1.0246475126913037E-3</v>
      </c>
      <c r="G332" s="95">
        <v>2.8695181375203035E-2</v>
      </c>
      <c r="H332" s="15">
        <f t="shared" si="18"/>
        <v>2.9402446222327616E-5</v>
      </c>
      <c r="I332" s="95">
        <v>1.4999999999999999E-2</v>
      </c>
      <c r="J332" s="15">
        <f t="shared" si="19"/>
        <v>1.5369712690369554E-5</v>
      </c>
      <c r="K332" s="16"/>
      <c r="L332" s="392"/>
    </row>
    <row r="333" spans="1:12">
      <c r="A333" s="1" t="s">
        <v>279</v>
      </c>
      <c r="B333" s="17" t="s">
        <v>578</v>
      </c>
      <c r="C333" s="387">
        <v>386</v>
      </c>
      <c r="D333" s="387">
        <v>105.2</v>
      </c>
      <c r="E333" s="387">
        <f t="shared" si="16"/>
        <v>40607.200000000004</v>
      </c>
      <c r="F333" s="15">
        <f t="shared" si="17"/>
        <v>1.344593759305615E-3</v>
      </c>
      <c r="G333" s="95">
        <v>4.3726235741444859E-2</v>
      </c>
      <c r="H333" s="15">
        <f t="shared" si="18"/>
        <v>5.8794023695872887E-5</v>
      </c>
      <c r="I333" s="95">
        <v>4.4999999999999998E-2</v>
      </c>
      <c r="J333" s="15">
        <f t="shared" si="19"/>
        <v>6.0506719168752673E-5</v>
      </c>
      <c r="K333" s="16"/>
      <c r="L333" s="392"/>
    </row>
    <row r="334" spans="1:12">
      <c r="A334" s="1" t="s">
        <v>313</v>
      </c>
      <c r="B334" s="17" t="s">
        <v>616</v>
      </c>
      <c r="C334" s="387">
        <v>728.29</v>
      </c>
      <c r="D334" s="387">
        <v>182.1</v>
      </c>
      <c r="E334" s="387">
        <f t="shared" si="16"/>
        <v>132621.609</v>
      </c>
      <c r="F334" s="15">
        <f t="shared" si="17"/>
        <v>4.3913933442953305E-3</v>
      </c>
      <c r="G334" s="95">
        <v>2.2405271828665571E-2</v>
      </c>
      <c r="H334" s="15">
        <f t="shared" si="18"/>
        <v>9.839036158552965E-5</v>
      </c>
      <c r="I334" s="95">
        <v>0.105</v>
      </c>
      <c r="J334" s="15">
        <f t="shared" si="19"/>
        <v>4.6109630115100971E-4</v>
      </c>
      <c r="K334" s="16"/>
      <c r="L334" s="392"/>
    </row>
    <row r="335" spans="1:12">
      <c r="A335" s="1" t="s">
        <v>684</v>
      </c>
      <c r="B335" s="17" t="s">
        <v>685</v>
      </c>
      <c r="C335" s="387">
        <v>864.98699999999997</v>
      </c>
      <c r="D335" s="387">
        <v>47.05</v>
      </c>
      <c r="E335" s="387">
        <f t="shared" si="16"/>
        <v>40697.638349999994</v>
      </c>
      <c r="F335" s="15">
        <f t="shared" si="17"/>
        <v>1.3475883721085632E-3</v>
      </c>
      <c r="G335" s="95">
        <v>4.0595111583421897E-2</v>
      </c>
      <c r="H335" s="15">
        <f t="shared" si="18"/>
        <v>5.4705500334268989E-5</v>
      </c>
      <c r="I335" s="95">
        <v>0.06</v>
      </c>
      <c r="J335" s="15">
        <f t="shared" si="19"/>
        <v>8.0855302326513783E-5</v>
      </c>
      <c r="K335" s="16"/>
      <c r="L335" s="392"/>
    </row>
    <row r="336" spans="1:12">
      <c r="A336" s="1" t="s">
        <v>1188</v>
      </c>
      <c r="B336" s="17" t="s">
        <v>1189</v>
      </c>
      <c r="C336" s="387">
        <v>99.759</v>
      </c>
      <c r="D336" s="387">
        <v>204.28</v>
      </c>
      <c r="E336" s="387">
        <f t="shared" si="16"/>
        <v>20378.768520000001</v>
      </c>
      <c r="F336" s="15">
        <f t="shared" si="17"/>
        <v>6.7478587477899784E-4</v>
      </c>
      <c r="G336" s="95">
        <v>8.4198159389073813E-3</v>
      </c>
      <c r="H336" s="15">
        <f t="shared" si="18"/>
        <v>5.681572863813766E-6</v>
      </c>
      <c r="I336" s="95">
        <v>0.1</v>
      </c>
      <c r="J336" s="15">
        <f t="shared" si="19"/>
        <v>6.7478587477899789E-5</v>
      </c>
      <c r="K336" s="16"/>
      <c r="L336" s="392"/>
    </row>
    <row r="337" spans="1:12">
      <c r="A337" s="1" t="s">
        <v>234</v>
      </c>
      <c r="B337" s="17" t="s">
        <v>527</v>
      </c>
      <c r="C337" s="387">
        <v>154.67500000000001</v>
      </c>
      <c r="D337" s="387">
        <v>199.38</v>
      </c>
      <c r="E337" s="387">
        <f t="shared" si="16"/>
        <v>30839.101500000001</v>
      </c>
      <c r="F337" s="15">
        <f t="shared" si="17"/>
        <v>1.0211505205848328E-3</v>
      </c>
      <c r="G337" s="95">
        <v>9.4292306149062095E-3</v>
      </c>
      <c r="H337" s="15">
        <f t="shared" si="18"/>
        <v>9.6286637511259192E-6</v>
      </c>
      <c r="I337" s="95">
        <v>0.09</v>
      </c>
      <c r="J337" s="15">
        <f t="shared" si="19"/>
        <v>9.1903546852634943E-5</v>
      </c>
      <c r="K337" s="16"/>
      <c r="L337" s="392"/>
    </row>
    <row r="338" spans="1:12">
      <c r="A338" s="1" t="s">
        <v>223</v>
      </c>
      <c r="B338" s="17" t="s">
        <v>515</v>
      </c>
      <c r="C338" s="387">
        <v>276.916</v>
      </c>
      <c r="D338" s="387">
        <v>345.1</v>
      </c>
      <c r="E338" s="387">
        <f t="shared" si="16"/>
        <v>95563.71160000001</v>
      </c>
      <c r="F338" s="15">
        <f t="shared" si="17"/>
        <v>3.1643248052917118E-3</v>
      </c>
      <c r="G338" s="95">
        <v>3.2454361054766727E-2</v>
      </c>
      <c r="H338" s="15">
        <f t="shared" si="18"/>
        <v>1.0269613972549164E-4</v>
      </c>
      <c r="I338" s="95">
        <v>7.4999999999999997E-2</v>
      </c>
      <c r="J338" s="15">
        <f t="shared" si="19"/>
        <v>2.3732436039687838E-4</v>
      </c>
      <c r="K338" s="16"/>
      <c r="L338" s="392"/>
    </row>
    <row r="339" spans="1:12">
      <c r="A339" s="1" t="s">
        <v>82</v>
      </c>
      <c r="B339" s="17" t="s">
        <v>355</v>
      </c>
      <c r="C339" s="387">
        <v>207.78700000000001</v>
      </c>
      <c r="D339" s="387">
        <v>119.45</v>
      </c>
      <c r="E339" s="387">
        <f t="shared" si="16"/>
        <v>24820.157150000003</v>
      </c>
      <c r="F339" s="15">
        <f t="shared" si="17"/>
        <v>8.2185002681481702E-4</v>
      </c>
      <c r="G339" s="95">
        <v>1.4734198409376308E-2</v>
      </c>
      <c r="H339" s="15">
        <f t="shared" si="18"/>
        <v>1.2109301357840753E-5</v>
      </c>
      <c r="I339" s="95">
        <v>6.5000000000000002E-2</v>
      </c>
      <c r="J339" s="15">
        <f t="shared" si="19"/>
        <v>5.3420251742963112E-5</v>
      </c>
      <c r="K339" s="16"/>
      <c r="L339" s="392"/>
    </row>
    <row r="340" spans="1:12">
      <c r="A340" s="1" t="s">
        <v>113</v>
      </c>
      <c r="B340" s="17" t="s">
        <v>388</v>
      </c>
      <c r="C340" s="387">
        <v>446.11399999999998</v>
      </c>
      <c r="D340" s="387">
        <v>161.97</v>
      </c>
      <c r="E340" s="387">
        <f t="shared" ref="E340:E403" si="20">IFERROR(C340*D340,"")</f>
        <v>72257.084579999995</v>
      </c>
      <c r="F340" s="15">
        <f t="shared" ref="F340:F403" si="21">IF(AND(ISNUMBER($I340)), IF(AND($I340&lt;=20%,$I340&gt;0%), $E340/SUMIFS($E$19:$E$523,$I$19:$I$523, "&gt;"&amp;0%,$I$19:$I$523, "&lt;="&amp;20%),""),"")</f>
        <v>2.3925910920202811E-3</v>
      </c>
      <c r="G340" s="95">
        <v>1.4817558807186515E-2</v>
      </c>
      <c r="H340" s="15">
        <f t="shared" ref="H340:H403" si="22">IFERROR($G340*$F340,"")</f>
        <v>3.5452359207561115E-5</v>
      </c>
      <c r="I340" s="95">
        <v>5.5E-2</v>
      </c>
      <c r="J340" s="15">
        <f t="shared" ref="J340:J403" si="23">IFERROR($I340*$F340,"")</f>
        <v>1.3159251006111545E-4</v>
      </c>
      <c r="K340" s="16"/>
      <c r="L340" s="392"/>
    </row>
    <row r="341" spans="1:12">
      <c r="A341" s="1" t="s">
        <v>325</v>
      </c>
      <c r="B341" s="17" t="s">
        <v>630</v>
      </c>
      <c r="C341" s="387">
        <v>61.363</v>
      </c>
      <c r="D341" s="387">
        <v>357.3</v>
      </c>
      <c r="E341" s="387">
        <f t="shared" si="20"/>
        <v>21924.999899999999</v>
      </c>
      <c r="F341" s="15">
        <f t="shared" si="21"/>
        <v>7.2598499867797402E-4</v>
      </c>
      <c r="G341" s="95" t="s">
        <v>719</v>
      </c>
      <c r="H341" s="15" t="str">
        <f t="shared" si="22"/>
        <v/>
      </c>
      <c r="I341" s="95">
        <v>0.06</v>
      </c>
      <c r="J341" s="15">
        <f t="shared" si="23"/>
        <v>4.3559099920678442E-5</v>
      </c>
      <c r="K341" s="16"/>
      <c r="L341" s="392"/>
    </row>
    <row r="342" spans="1:12">
      <c r="A342" s="1" t="s">
        <v>151</v>
      </c>
      <c r="B342" s="17" t="s">
        <v>433</v>
      </c>
      <c r="C342" s="387">
        <v>224.91200000000001</v>
      </c>
      <c r="D342" s="387">
        <v>95.72</v>
      </c>
      <c r="E342" s="387">
        <f t="shared" si="20"/>
        <v>21528.576639999999</v>
      </c>
      <c r="F342" s="15">
        <f t="shared" si="21"/>
        <v>7.1285855210102248E-4</v>
      </c>
      <c r="G342" s="95" t="s">
        <v>719</v>
      </c>
      <c r="H342" s="15" t="str">
        <f t="shared" si="22"/>
        <v/>
      </c>
      <c r="I342" s="95">
        <v>9.5000000000000001E-2</v>
      </c>
      <c r="J342" s="15">
        <f t="shared" si="23"/>
        <v>6.7721562449597135E-5</v>
      </c>
      <c r="K342" s="16"/>
      <c r="L342" s="392"/>
    </row>
    <row r="343" spans="1:12">
      <c r="A343" s="1" t="s">
        <v>147</v>
      </c>
      <c r="B343" s="17" t="s">
        <v>426</v>
      </c>
      <c r="C343" s="387">
        <v>130.32</v>
      </c>
      <c r="D343" s="387">
        <v>151.47</v>
      </c>
      <c r="E343" s="387">
        <f t="shared" si="20"/>
        <v>19739.570400000001</v>
      </c>
      <c r="F343" s="15">
        <f t="shared" si="21"/>
        <v>6.5362061829463342E-4</v>
      </c>
      <c r="G343" s="95">
        <v>2.904865649963689E-2</v>
      </c>
      <c r="H343" s="15">
        <f t="shared" si="22"/>
        <v>1.8986800821921086E-5</v>
      </c>
      <c r="I343" s="95">
        <v>0.19</v>
      </c>
      <c r="J343" s="15">
        <f t="shared" si="23"/>
        <v>1.2418791747598036E-4</v>
      </c>
      <c r="K343" s="16"/>
      <c r="L343" s="392"/>
    </row>
    <row r="344" spans="1:12">
      <c r="A344" s="1" t="s">
        <v>1325</v>
      </c>
      <c r="B344" s="17" t="s">
        <v>1326</v>
      </c>
      <c r="C344" s="387">
        <v>276.81099999999998</v>
      </c>
      <c r="D344" s="387">
        <v>156.99</v>
      </c>
      <c r="E344" s="387">
        <f t="shared" si="20"/>
        <v>43456.55889</v>
      </c>
      <c r="F344" s="15">
        <f t="shared" si="21"/>
        <v>1.4389423029509776E-3</v>
      </c>
      <c r="G344" s="95" t="s">
        <v>719</v>
      </c>
      <c r="H344" s="15" t="str">
        <f t="shared" si="22"/>
        <v/>
      </c>
      <c r="I344" s="95">
        <v>0.15</v>
      </c>
      <c r="J344" s="15">
        <f t="shared" si="23"/>
        <v>2.1584134544264664E-4</v>
      </c>
      <c r="K344" s="16"/>
      <c r="L344" s="392"/>
    </row>
    <row r="345" spans="1:12">
      <c r="A345" s="1" t="s">
        <v>1190</v>
      </c>
      <c r="B345" s="17" t="s">
        <v>1191</v>
      </c>
      <c r="C345" s="387">
        <v>36.853999999999999</v>
      </c>
      <c r="D345" s="387">
        <v>476.96</v>
      </c>
      <c r="E345" s="387">
        <f t="shared" si="20"/>
        <v>17577.883839999999</v>
      </c>
      <c r="F345" s="15">
        <f t="shared" si="21"/>
        <v>5.8204241890755866E-4</v>
      </c>
      <c r="G345" s="95">
        <v>7.8832606507883256E-3</v>
      </c>
      <c r="H345" s="15">
        <f t="shared" si="22"/>
        <v>4.5883920980636121E-6</v>
      </c>
      <c r="I345" s="95">
        <v>0.15</v>
      </c>
      <c r="J345" s="15">
        <f t="shared" si="23"/>
        <v>8.7306362836133799E-5</v>
      </c>
      <c r="K345" s="16"/>
      <c r="L345" s="392"/>
    </row>
    <row r="346" spans="1:12">
      <c r="A346" s="1" t="s">
        <v>1192</v>
      </c>
      <c r="B346" s="17" t="s">
        <v>1193</v>
      </c>
      <c r="C346" s="387">
        <v>3.5640000000000001</v>
      </c>
      <c r="D346" s="387">
        <v>4794.08</v>
      </c>
      <c r="E346" s="387">
        <f t="shared" si="20"/>
        <v>17086.101119999999</v>
      </c>
      <c r="F346" s="15">
        <f t="shared" si="21"/>
        <v>5.6575841074530319E-4</v>
      </c>
      <c r="G346" s="95" t="s">
        <v>719</v>
      </c>
      <c r="H346" s="15" t="str">
        <f t="shared" si="22"/>
        <v/>
      </c>
      <c r="I346" s="95">
        <v>0.09</v>
      </c>
      <c r="J346" s="15">
        <f t="shared" si="23"/>
        <v>5.0918256967077285E-5</v>
      </c>
      <c r="K346" s="16"/>
      <c r="L346" s="392"/>
    </row>
    <row r="347" spans="1:12">
      <c r="A347" s="1" t="s">
        <v>246</v>
      </c>
      <c r="B347" s="17" t="s">
        <v>541</v>
      </c>
      <c r="C347" s="387">
        <v>223.62899999999999</v>
      </c>
      <c r="D347" s="387">
        <v>89.76</v>
      </c>
      <c r="E347" s="387">
        <f t="shared" si="20"/>
        <v>20072.939040000001</v>
      </c>
      <c r="F347" s="15">
        <f t="shared" si="21"/>
        <v>6.6465918763436134E-4</v>
      </c>
      <c r="G347" s="95">
        <v>2.2281639928698752E-2</v>
      </c>
      <c r="H347" s="15">
        <f t="shared" si="22"/>
        <v>1.4809696694170262E-5</v>
      </c>
      <c r="I347" s="95">
        <v>6.5000000000000002E-2</v>
      </c>
      <c r="J347" s="15">
        <f t="shared" si="23"/>
        <v>4.3202847196233486E-5</v>
      </c>
      <c r="K347" s="16"/>
      <c r="L347" s="392"/>
    </row>
    <row r="348" spans="1:12">
      <c r="A348" s="1" t="s">
        <v>130</v>
      </c>
      <c r="B348" s="17" t="s">
        <v>406</v>
      </c>
      <c r="C348" s="387">
        <v>124.232</v>
      </c>
      <c r="D348" s="387">
        <v>107.37</v>
      </c>
      <c r="E348" s="387">
        <f t="shared" si="20"/>
        <v>13338.789840000001</v>
      </c>
      <c r="F348" s="15">
        <f t="shared" si="21"/>
        <v>4.4167668727597919E-4</v>
      </c>
      <c r="G348" s="95">
        <v>1.3784111017975225E-2</v>
      </c>
      <c r="H348" s="15">
        <f t="shared" si="22"/>
        <v>6.0881204914636227E-6</v>
      </c>
      <c r="I348" s="95">
        <v>8.5000000000000006E-2</v>
      </c>
      <c r="J348" s="15">
        <f t="shared" si="23"/>
        <v>3.7542518418458234E-5</v>
      </c>
      <c r="K348" s="16"/>
      <c r="L348" s="392"/>
    </row>
    <row r="349" spans="1:12">
      <c r="A349" s="1" t="s">
        <v>822</v>
      </c>
      <c r="B349" s="17" t="s">
        <v>823</v>
      </c>
      <c r="C349" s="387">
        <v>251.904</v>
      </c>
      <c r="D349" s="387">
        <v>33.61</v>
      </c>
      <c r="E349" s="387">
        <f t="shared" si="20"/>
        <v>8466.4934400000002</v>
      </c>
      <c r="F349" s="15">
        <f t="shared" si="21"/>
        <v>2.8034423064446519E-4</v>
      </c>
      <c r="G349" s="95" t="s">
        <v>719</v>
      </c>
      <c r="H349" s="15" t="str">
        <f t="shared" si="22"/>
        <v/>
      </c>
      <c r="I349" s="95">
        <v>6.5000000000000002E-2</v>
      </c>
      <c r="J349" s="15">
        <f t="shared" si="23"/>
        <v>1.8222374991890237E-5</v>
      </c>
      <c r="K349" s="16"/>
      <c r="L349" s="392"/>
    </row>
    <row r="350" spans="1:12">
      <c r="A350" s="1" t="s">
        <v>1194</v>
      </c>
      <c r="B350" s="17" t="s">
        <v>1195</v>
      </c>
      <c r="C350" s="387">
        <v>115.81</v>
      </c>
      <c r="D350" s="387">
        <v>285.98</v>
      </c>
      <c r="E350" s="387">
        <f t="shared" si="20"/>
        <v>33119.343800000002</v>
      </c>
      <c r="F350" s="15">
        <f t="shared" si="21"/>
        <v>1.0966543614378019E-3</v>
      </c>
      <c r="G350" s="95">
        <v>2.7973984194698933E-3</v>
      </c>
      <c r="H350" s="15">
        <f t="shared" si="22"/>
        <v>3.0677791773908721E-6</v>
      </c>
      <c r="I350" s="95">
        <v>9.5000000000000001E-2</v>
      </c>
      <c r="J350" s="15">
        <f t="shared" si="23"/>
        <v>1.0418216433659118E-4</v>
      </c>
      <c r="K350" s="16"/>
      <c r="L350" s="392"/>
    </row>
    <row r="351" spans="1:12">
      <c r="A351" s="1" t="s">
        <v>824</v>
      </c>
      <c r="B351" s="17" t="s">
        <v>427</v>
      </c>
      <c r="C351" s="387">
        <v>104.8</v>
      </c>
      <c r="D351" s="387">
        <v>116.26</v>
      </c>
      <c r="E351" s="387">
        <f t="shared" si="20"/>
        <v>12184.048000000001</v>
      </c>
      <c r="F351" s="15">
        <f t="shared" si="21"/>
        <v>4.0344064362674741E-4</v>
      </c>
      <c r="G351" s="95" t="s">
        <v>719</v>
      </c>
      <c r="H351" s="15" t="str">
        <f t="shared" si="22"/>
        <v/>
      </c>
      <c r="I351" s="95">
        <v>0.16</v>
      </c>
      <c r="J351" s="15">
        <f t="shared" si="23"/>
        <v>6.4550502980279589E-5</v>
      </c>
      <c r="K351" s="16"/>
      <c r="L351" s="392"/>
    </row>
    <row r="352" spans="1:12">
      <c r="A352" s="1" t="s">
        <v>686</v>
      </c>
      <c r="B352" s="17" t="s">
        <v>475</v>
      </c>
      <c r="C352" s="387">
        <v>347.18599999999998</v>
      </c>
      <c r="D352" s="387">
        <v>70.25</v>
      </c>
      <c r="E352" s="387">
        <f t="shared" si="20"/>
        <v>24389.816499999997</v>
      </c>
      <c r="F352" s="15">
        <f t="shared" si="21"/>
        <v>8.0760050081042547E-4</v>
      </c>
      <c r="G352" s="95">
        <v>1.99288256227758E-2</v>
      </c>
      <c r="H352" s="15">
        <f t="shared" si="22"/>
        <v>1.6094529553517375E-5</v>
      </c>
      <c r="I352" s="95">
        <v>8.5000000000000006E-2</v>
      </c>
      <c r="J352" s="15">
        <f t="shared" si="23"/>
        <v>6.8646042568886167E-5</v>
      </c>
      <c r="K352" s="16"/>
      <c r="L352" s="392"/>
    </row>
    <row r="353" spans="1:12">
      <c r="A353" s="1" t="s">
        <v>208</v>
      </c>
      <c r="B353" s="17" t="s">
        <v>497</v>
      </c>
      <c r="C353" s="387">
        <v>289.45999999999998</v>
      </c>
      <c r="D353" s="387">
        <v>43.45</v>
      </c>
      <c r="E353" s="387">
        <f t="shared" si="20"/>
        <v>12577.037</v>
      </c>
      <c r="F353" s="15">
        <f t="shared" si="21"/>
        <v>4.1645337429706584E-4</v>
      </c>
      <c r="G353" s="95">
        <v>5.6939010356731871E-2</v>
      </c>
      <c r="H353" s="15">
        <f t="shared" si="22"/>
        <v>2.3712442992196568E-5</v>
      </c>
      <c r="I353" s="95">
        <v>0.08</v>
      </c>
      <c r="J353" s="15">
        <f t="shared" si="23"/>
        <v>3.3316269943765269E-5</v>
      </c>
      <c r="K353" s="16"/>
      <c r="L353" s="392"/>
    </row>
    <row r="354" spans="1:12">
      <c r="A354" s="1" t="s">
        <v>168</v>
      </c>
      <c r="B354" s="17" t="s">
        <v>452</v>
      </c>
      <c r="C354" s="387">
        <v>232.91200000000001</v>
      </c>
      <c r="D354" s="387">
        <v>299.93</v>
      </c>
      <c r="E354" s="387">
        <f t="shared" si="20"/>
        <v>69857.296159999998</v>
      </c>
      <c r="F354" s="15">
        <f t="shared" si="21"/>
        <v>2.3131288160400149E-3</v>
      </c>
      <c r="G354" s="95">
        <v>7.0683159403860905E-3</v>
      </c>
      <c r="H354" s="15">
        <f t="shared" si="22"/>
        <v>1.6349925282582042E-5</v>
      </c>
      <c r="I354" s="95">
        <v>0.115</v>
      </c>
      <c r="J354" s="15">
        <f t="shared" si="23"/>
        <v>2.6600981384460173E-4</v>
      </c>
      <c r="K354" s="16"/>
      <c r="L354" s="392"/>
    </row>
    <row r="355" spans="1:12">
      <c r="A355" s="1" t="s">
        <v>884</v>
      </c>
      <c r="B355" s="17" t="s">
        <v>885</v>
      </c>
      <c r="C355" s="387">
        <v>276.77999999999997</v>
      </c>
      <c r="D355" s="387">
        <v>151.44</v>
      </c>
      <c r="E355" s="387">
        <f t="shared" si="20"/>
        <v>41915.563199999997</v>
      </c>
      <c r="F355" s="15">
        <f t="shared" si="21"/>
        <v>1.3879165442704762E-3</v>
      </c>
      <c r="G355" s="95" t="s">
        <v>719</v>
      </c>
      <c r="H355" s="15" t="str">
        <f t="shared" si="22"/>
        <v/>
      </c>
      <c r="I355" s="95">
        <v>9.5000000000000001E-2</v>
      </c>
      <c r="J355" s="15">
        <f t="shared" si="23"/>
        <v>1.3185207170569524E-4</v>
      </c>
      <c r="K355" s="16"/>
      <c r="L355" s="392"/>
    </row>
    <row r="356" spans="1:12">
      <c r="A356" s="1" t="s">
        <v>1196</v>
      </c>
      <c r="B356" s="17" t="s">
        <v>1197</v>
      </c>
      <c r="C356" s="387">
        <v>40.843000000000004</v>
      </c>
      <c r="D356" s="387">
        <v>458.65</v>
      </c>
      <c r="E356" s="387">
        <f t="shared" si="20"/>
        <v>18732.641950000001</v>
      </c>
      <c r="F356" s="15">
        <f t="shared" si="21"/>
        <v>6.2027900129229705E-4</v>
      </c>
      <c r="G356" s="95" t="s">
        <v>719</v>
      </c>
      <c r="H356" s="15" t="str">
        <f t="shared" si="22"/>
        <v/>
      </c>
      <c r="I356" s="95">
        <v>0.125</v>
      </c>
      <c r="J356" s="15">
        <f t="shared" si="23"/>
        <v>7.7534875161537132E-5</v>
      </c>
      <c r="K356" s="16"/>
      <c r="L356" s="392"/>
    </row>
    <row r="357" spans="1:12">
      <c r="A357" s="1" t="s">
        <v>687</v>
      </c>
      <c r="B357" s="17" t="s">
        <v>688</v>
      </c>
      <c r="C357" s="387">
        <v>75.873999999999995</v>
      </c>
      <c r="D357" s="387">
        <v>138.37</v>
      </c>
      <c r="E357" s="387">
        <f t="shared" si="20"/>
        <v>10498.685379999999</v>
      </c>
      <c r="F357" s="15">
        <f t="shared" si="21"/>
        <v>3.4763457817483341E-4</v>
      </c>
      <c r="G357" s="95">
        <v>5.7816000578160007E-3</v>
      </c>
      <c r="H357" s="15">
        <f t="shared" si="22"/>
        <v>2.009884097274458E-6</v>
      </c>
      <c r="I357" s="95">
        <v>0.11</v>
      </c>
      <c r="J357" s="15">
        <f t="shared" si="23"/>
        <v>3.8239803599231677E-5</v>
      </c>
      <c r="K357" s="16"/>
      <c r="L357" s="392"/>
    </row>
    <row r="358" spans="1:12">
      <c r="A358" s="1" t="s">
        <v>752</v>
      </c>
      <c r="B358" s="17" t="s">
        <v>753</v>
      </c>
      <c r="C358" s="387">
        <v>165.14500000000001</v>
      </c>
      <c r="D358" s="387">
        <v>164.78</v>
      </c>
      <c r="E358" s="387">
        <f t="shared" si="20"/>
        <v>27212.593100000002</v>
      </c>
      <c r="F358" s="15">
        <f t="shared" si="21"/>
        <v>9.0106884633225231E-4</v>
      </c>
      <c r="G358" s="95">
        <v>1.3593882752761259E-2</v>
      </c>
      <c r="H358" s="15">
        <f t="shared" si="22"/>
        <v>1.224902424920649E-5</v>
      </c>
      <c r="I358" s="95">
        <v>0.13500000000000001</v>
      </c>
      <c r="J358" s="15">
        <f t="shared" si="23"/>
        <v>1.2164429425485407E-4</v>
      </c>
      <c r="K358" s="16"/>
      <c r="L358" s="392"/>
    </row>
    <row r="359" spans="1:12">
      <c r="A359" s="1" t="s">
        <v>285</v>
      </c>
      <c r="B359" s="17" t="s">
        <v>584</v>
      </c>
      <c r="C359" s="387">
        <v>122.181</v>
      </c>
      <c r="D359" s="387">
        <v>145.31</v>
      </c>
      <c r="E359" s="387">
        <f t="shared" si="20"/>
        <v>17754.12111</v>
      </c>
      <c r="F359" s="15">
        <f t="shared" si="21"/>
        <v>5.8787802277581499E-4</v>
      </c>
      <c r="G359" s="95">
        <v>1.7066960291789966E-2</v>
      </c>
      <c r="H359" s="15">
        <f t="shared" si="22"/>
        <v>1.0033290871130832E-5</v>
      </c>
      <c r="I359" s="95">
        <v>7.4999999999999997E-2</v>
      </c>
      <c r="J359" s="15">
        <f t="shared" si="23"/>
        <v>4.4090851708186122E-5</v>
      </c>
      <c r="K359" s="16"/>
      <c r="L359" s="392"/>
    </row>
    <row r="360" spans="1:12">
      <c r="A360" s="1" t="s">
        <v>754</v>
      </c>
      <c r="B360" s="17" t="s">
        <v>755</v>
      </c>
      <c r="C360" s="387">
        <v>777.70799999999997</v>
      </c>
      <c r="D360" s="387">
        <v>77.39</v>
      </c>
      <c r="E360" s="387">
        <f t="shared" si="20"/>
        <v>60186.822119999997</v>
      </c>
      <c r="F360" s="15">
        <f t="shared" si="21"/>
        <v>1.9929181380392916E-3</v>
      </c>
      <c r="G360" s="95">
        <v>6.0731360640909667E-3</v>
      </c>
      <c r="H360" s="15">
        <f t="shared" si="22"/>
        <v>1.2103263016907442E-5</v>
      </c>
      <c r="I360" s="95">
        <v>0.13</v>
      </c>
      <c r="J360" s="15">
        <f t="shared" si="23"/>
        <v>2.5907935794510791E-4</v>
      </c>
      <c r="K360" s="16"/>
      <c r="L360" s="392"/>
    </row>
    <row r="361" spans="1:12">
      <c r="A361" s="1" t="s">
        <v>290</v>
      </c>
      <c r="B361" s="17" t="s">
        <v>589</v>
      </c>
      <c r="C361" s="387">
        <v>116.026</v>
      </c>
      <c r="D361" s="387">
        <v>294.04000000000002</v>
      </c>
      <c r="E361" s="387">
        <f t="shared" si="20"/>
        <v>34116.285040000002</v>
      </c>
      <c r="F361" s="15">
        <f t="shared" si="21"/>
        <v>1.1296652799374373E-3</v>
      </c>
      <c r="G361" s="95">
        <v>1.4555842742484015E-2</v>
      </c>
      <c r="H361" s="15">
        <f t="shared" si="22"/>
        <v>1.6443230166413521E-5</v>
      </c>
      <c r="I361" s="95">
        <v>7.4999999999999997E-2</v>
      </c>
      <c r="J361" s="15">
        <f t="shared" si="23"/>
        <v>8.4724895995307798E-5</v>
      </c>
      <c r="K361" s="16"/>
      <c r="L361" s="392"/>
    </row>
    <row r="362" spans="1:12">
      <c r="A362" s="1" t="s">
        <v>756</v>
      </c>
      <c r="B362" s="17" t="s">
        <v>757</v>
      </c>
      <c r="C362" s="387">
        <v>1223.3869999999999</v>
      </c>
      <c r="D362" s="387">
        <v>36.82</v>
      </c>
      <c r="E362" s="387">
        <f t="shared" si="20"/>
        <v>45045.109339999995</v>
      </c>
      <c r="F362" s="15">
        <f t="shared" si="21"/>
        <v>1.4915427043923997E-3</v>
      </c>
      <c r="G362" s="95">
        <v>4.3454644215100501E-2</v>
      </c>
      <c r="H362" s="15">
        <f t="shared" si="22"/>
        <v>6.4814457551000539E-5</v>
      </c>
      <c r="I362" s="95">
        <v>1.4999999999999999E-2</v>
      </c>
      <c r="J362" s="15">
        <f t="shared" si="23"/>
        <v>2.2373140565885995E-5</v>
      </c>
      <c r="K362" s="16"/>
      <c r="L362" s="392"/>
    </row>
    <row r="363" spans="1:12">
      <c r="A363" s="1" t="s">
        <v>80</v>
      </c>
      <c r="B363" s="17" t="s">
        <v>353</v>
      </c>
      <c r="C363" s="387">
        <v>455.14100000000002</v>
      </c>
      <c r="D363" s="387">
        <v>265.41000000000003</v>
      </c>
      <c r="E363" s="387">
        <f t="shared" si="20"/>
        <v>120798.97281000002</v>
      </c>
      <c r="F363" s="15">
        <f t="shared" si="21"/>
        <v>3.9999198410837159E-3</v>
      </c>
      <c r="G363" s="95">
        <v>1.9743039071625033E-2</v>
      </c>
      <c r="H363" s="15">
        <f t="shared" si="22"/>
        <v>7.8970573705883999E-5</v>
      </c>
      <c r="I363" s="95">
        <v>9.5000000000000001E-2</v>
      </c>
      <c r="J363" s="15">
        <f t="shared" si="23"/>
        <v>3.7999238490295299E-4</v>
      </c>
      <c r="K363" s="16"/>
      <c r="L363" s="392"/>
    </row>
    <row r="364" spans="1:12">
      <c r="A364" s="1" t="s">
        <v>689</v>
      </c>
      <c r="B364" s="17" t="s">
        <v>690</v>
      </c>
      <c r="C364" s="387">
        <v>105.10599999999999</v>
      </c>
      <c r="D364" s="387">
        <v>605.17999999999995</v>
      </c>
      <c r="E364" s="387">
        <f t="shared" si="20"/>
        <v>63608.04907999999</v>
      </c>
      <c r="F364" s="15">
        <f t="shared" si="21"/>
        <v>2.1062024920352361E-3</v>
      </c>
      <c r="G364" s="95" t="s">
        <v>719</v>
      </c>
      <c r="H364" s="15" t="str">
        <f t="shared" si="22"/>
        <v/>
      </c>
      <c r="I364" s="95">
        <v>0.125</v>
      </c>
      <c r="J364" s="15">
        <f t="shared" si="23"/>
        <v>2.6327531150440451E-4</v>
      </c>
      <c r="K364" s="16"/>
      <c r="L364" s="392"/>
    </row>
    <row r="365" spans="1:12">
      <c r="A365" s="1" t="s">
        <v>75</v>
      </c>
      <c r="B365" s="17" t="s">
        <v>349</v>
      </c>
      <c r="C365" s="387">
        <v>506.44099999999997</v>
      </c>
      <c r="D365" s="387">
        <v>3285.04</v>
      </c>
      <c r="E365" s="387">
        <f t="shared" si="20"/>
        <v>1663678.9426399998</v>
      </c>
      <c r="F365" s="15" t="str">
        <f t="shared" si="21"/>
        <v/>
      </c>
      <c r="G365" s="95" t="s">
        <v>719</v>
      </c>
      <c r="H365" s="15" t="str">
        <f t="shared" si="22"/>
        <v/>
      </c>
      <c r="I365" s="95">
        <v>0.3</v>
      </c>
      <c r="J365" s="15" t="str">
        <f t="shared" si="23"/>
        <v/>
      </c>
      <c r="K365" s="16"/>
      <c r="L365" s="392"/>
    </row>
    <row r="366" spans="1:12">
      <c r="A366" s="1" t="s">
        <v>1198</v>
      </c>
      <c r="B366" s="17" t="s">
        <v>1199</v>
      </c>
      <c r="C366" s="387">
        <v>74.013999999999996</v>
      </c>
      <c r="D366" s="387">
        <v>164.06</v>
      </c>
      <c r="E366" s="387">
        <f t="shared" si="20"/>
        <v>12142.73684</v>
      </c>
      <c r="F366" s="15">
        <f t="shared" si="21"/>
        <v>4.0207274020258429E-4</v>
      </c>
      <c r="G366" s="95">
        <v>1.1215408996708521E-2</v>
      </c>
      <c r="H366" s="15">
        <f t="shared" si="22"/>
        <v>4.5094102277993114E-6</v>
      </c>
      <c r="I366" s="95">
        <v>9.5000000000000001E-2</v>
      </c>
      <c r="J366" s="15">
        <f t="shared" si="23"/>
        <v>3.8196910319245506E-5</v>
      </c>
      <c r="K366" s="16"/>
      <c r="L366" s="392"/>
    </row>
    <row r="367" spans="1:12">
      <c r="A367" s="1" t="s">
        <v>286</v>
      </c>
      <c r="B367" s="17" t="s">
        <v>585</v>
      </c>
      <c r="C367" s="387">
        <v>48.628</v>
      </c>
      <c r="D367" s="387">
        <v>111.04</v>
      </c>
      <c r="E367" s="387">
        <f t="shared" si="20"/>
        <v>5399.6531199999999</v>
      </c>
      <c r="F367" s="15">
        <f t="shared" si="21"/>
        <v>1.7879439822413492E-4</v>
      </c>
      <c r="G367" s="95">
        <v>2.4765850144092213E-2</v>
      </c>
      <c r="H367" s="15">
        <f t="shared" si="22"/>
        <v>4.4279952730220727E-6</v>
      </c>
      <c r="I367" s="95">
        <v>0.06</v>
      </c>
      <c r="J367" s="15">
        <f t="shared" si="23"/>
        <v>1.0727663893448096E-5</v>
      </c>
      <c r="K367" s="16"/>
      <c r="L367" s="392"/>
    </row>
    <row r="368" spans="1:12">
      <c r="A368" s="1" t="s">
        <v>107</v>
      </c>
      <c r="B368" s="17" t="s">
        <v>382</v>
      </c>
      <c r="C368" s="387">
        <v>156.16900000000001</v>
      </c>
      <c r="D368" s="387">
        <v>108.35</v>
      </c>
      <c r="E368" s="387">
        <f t="shared" si="20"/>
        <v>16920.91115</v>
      </c>
      <c r="F368" s="15" t="str">
        <f t="shared" si="21"/>
        <v/>
      </c>
      <c r="G368" s="95">
        <v>3.6179049377018921E-2</v>
      </c>
      <c r="H368" s="15" t="str">
        <f t="shared" si="22"/>
        <v/>
      </c>
      <c r="I368" s="95">
        <v>-0.02</v>
      </c>
      <c r="J368" s="15" t="str">
        <f t="shared" si="23"/>
        <v/>
      </c>
      <c r="K368" s="16"/>
      <c r="L368" s="392"/>
    </row>
    <row r="369" spans="1:12">
      <c r="A369" s="1" t="s">
        <v>84</v>
      </c>
      <c r="B369" s="17" t="s">
        <v>357</v>
      </c>
      <c r="C369" s="387">
        <v>598.18499999999995</v>
      </c>
      <c r="D369" s="387">
        <v>73.23</v>
      </c>
      <c r="E369" s="387">
        <f t="shared" si="20"/>
        <v>43805.087549999997</v>
      </c>
      <c r="F369" s="15">
        <f t="shared" si="21"/>
        <v>1.4504828539166966E-3</v>
      </c>
      <c r="G369" s="95">
        <v>7.9202512631435188E-3</v>
      </c>
      <c r="H369" s="15">
        <f t="shared" si="22"/>
        <v>1.1488188655901731E-5</v>
      </c>
      <c r="I369" s="95">
        <v>0.105</v>
      </c>
      <c r="J369" s="15">
        <f t="shared" si="23"/>
        <v>1.5230069966125313E-4</v>
      </c>
      <c r="K369" s="16"/>
      <c r="L369" s="392"/>
    </row>
    <row r="370" spans="1:12">
      <c r="A370" s="1" t="s">
        <v>1200</v>
      </c>
      <c r="B370" s="17" t="s">
        <v>1201</v>
      </c>
      <c r="C370" s="387">
        <v>428.91199999999998</v>
      </c>
      <c r="D370" s="387">
        <v>31.2</v>
      </c>
      <c r="E370" s="387">
        <f t="shared" si="20"/>
        <v>13382.054399999999</v>
      </c>
      <c r="F370" s="15">
        <f t="shared" si="21"/>
        <v>4.4310927207313585E-4</v>
      </c>
      <c r="G370" s="95">
        <v>2.5641025641025637E-3</v>
      </c>
      <c r="H370" s="15">
        <f t="shared" si="22"/>
        <v>1.1361776207003482E-6</v>
      </c>
      <c r="I370" s="95">
        <v>0.12</v>
      </c>
      <c r="J370" s="15">
        <f t="shared" si="23"/>
        <v>5.3173112648776301E-5</v>
      </c>
      <c r="K370" s="16"/>
      <c r="L370" s="392"/>
    </row>
    <row r="371" spans="1:12">
      <c r="A371" s="1" t="s">
        <v>272</v>
      </c>
      <c r="B371" s="17" t="s">
        <v>570</v>
      </c>
      <c r="C371" s="387">
        <v>243.959</v>
      </c>
      <c r="D371" s="387">
        <v>166.51</v>
      </c>
      <c r="E371" s="387">
        <f t="shared" si="20"/>
        <v>40621.613089999999</v>
      </c>
      <c r="F371" s="15">
        <f t="shared" si="21"/>
        <v>1.3450710084354812E-3</v>
      </c>
      <c r="G371" s="95">
        <v>1.3452645486757554E-2</v>
      </c>
      <c r="H371" s="15">
        <f t="shared" si="22"/>
        <v>1.8094763430998008E-5</v>
      </c>
      <c r="I371" s="95">
        <v>0.2</v>
      </c>
      <c r="J371" s="15">
        <f t="shared" si="23"/>
        <v>2.6901420168709626E-4</v>
      </c>
      <c r="K371" s="16"/>
      <c r="L371" s="392"/>
    </row>
    <row r="372" spans="1:12">
      <c r="A372" s="1" t="s">
        <v>315</v>
      </c>
      <c r="B372" s="17" t="s">
        <v>619</v>
      </c>
      <c r="C372" s="387">
        <v>408.82299999999998</v>
      </c>
      <c r="D372" s="387">
        <v>70.569999999999993</v>
      </c>
      <c r="E372" s="387">
        <f t="shared" si="20"/>
        <v>28850.639109999996</v>
      </c>
      <c r="F372" s="15">
        <f t="shared" si="21"/>
        <v>9.5530815469385948E-4</v>
      </c>
      <c r="G372" s="95">
        <v>5.5547683151480801E-2</v>
      </c>
      <c r="H372" s="15">
        <f t="shared" si="22"/>
        <v>5.3065154688960311E-5</v>
      </c>
      <c r="I372" s="95">
        <v>0.13</v>
      </c>
      <c r="J372" s="15">
        <f t="shared" si="23"/>
        <v>1.2419006011020174E-4</v>
      </c>
      <c r="K372" s="16"/>
      <c r="L372" s="392"/>
    </row>
    <row r="373" spans="1:12">
      <c r="A373" s="1" t="s">
        <v>825</v>
      </c>
      <c r="B373" s="17" t="s">
        <v>826</v>
      </c>
      <c r="C373" s="387">
        <v>152.50299999999999</v>
      </c>
      <c r="D373" s="387">
        <v>299.41000000000003</v>
      </c>
      <c r="E373" s="387">
        <f t="shared" si="20"/>
        <v>45660.92323</v>
      </c>
      <c r="F373" s="15">
        <f t="shared" si="21"/>
        <v>1.5119336575580384E-3</v>
      </c>
      <c r="G373" s="95" t="s">
        <v>719</v>
      </c>
      <c r="H373" s="15" t="str">
        <f t="shared" si="22"/>
        <v/>
      </c>
      <c r="I373" s="95">
        <v>0.125</v>
      </c>
      <c r="J373" s="15">
        <f t="shared" si="23"/>
        <v>1.889917071947548E-4</v>
      </c>
      <c r="K373" s="16"/>
      <c r="L373" s="392"/>
    </row>
    <row r="374" spans="1:12">
      <c r="A374" s="1" t="s">
        <v>328</v>
      </c>
      <c r="B374" s="17" t="s">
        <v>633</v>
      </c>
      <c r="C374" s="387">
        <v>406.34800000000001</v>
      </c>
      <c r="D374" s="387">
        <v>20.22</v>
      </c>
      <c r="E374" s="387">
        <f t="shared" si="20"/>
        <v>8216.3565600000002</v>
      </c>
      <c r="F374" s="15">
        <f t="shared" si="21"/>
        <v>2.7206164805270371E-4</v>
      </c>
      <c r="G374" s="95">
        <v>4.6488625123639958E-2</v>
      </c>
      <c r="H374" s="15">
        <f t="shared" si="22"/>
        <v>1.2647771966841814E-5</v>
      </c>
      <c r="I374" s="95">
        <v>0.06</v>
      </c>
      <c r="J374" s="15">
        <f t="shared" si="23"/>
        <v>1.6323698883162222E-5</v>
      </c>
      <c r="K374" s="16"/>
      <c r="L374" s="392"/>
    </row>
    <row r="375" spans="1:12">
      <c r="A375" s="1" t="s">
        <v>1202</v>
      </c>
      <c r="B375" s="17" t="s">
        <v>1203</v>
      </c>
      <c r="C375" s="387">
        <v>126.577</v>
      </c>
      <c r="D375" s="387">
        <v>207.96</v>
      </c>
      <c r="E375" s="387">
        <f t="shared" si="20"/>
        <v>26322.95292</v>
      </c>
      <c r="F375" s="15" t="str">
        <f t="shared" si="21"/>
        <v/>
      </c>
      <c r="G375" s="95" t="s">
        <v>719</v>
      </c>
      <c r="H375" s="15" t="str">
        <f t="shared" si="22"/>
        <v/>
      </c>
      <c r="I375" s="95">
        <v>0.3</v>
      </c>
      <c r="J375" s="15" t="str">
        <f t="shared" si="23"/>
        <v/>
      </c>
      <c r="K375" s="16"/>
      <c r="L375" s="392"/>
    </row>
    <row r="376" spans="1:12">
      <c r="A376" s="1" t="s">
        <v>122</v>
      </c>
      <c r="B376" s="17" t="s">
        <v>396</v>
      </c>
      <c r="C376" s="387">
        <v>131.71199999999999</v>
      </c>
      <c r="D376" s="387">
        <v>87</v>
      </c>
      <c r="E376" s="387">
        <f t="shared" si="20"/>
        <v>11458.944</v>
      </c>
      <c r="F376" s="15">
        <f t="shared" si="21"/>
        <v>3.7943085439608046E-4</v>
      </c>
      <c r="G376" s="95">
        <v>2.3448275862068969E-2</v>
      </c>
      <c r="H376" s="15">
        <f t="shared" si="22"/>
        <v>8.8969993444598193E-6</v>
      </c>
      <c r="I376" s="95">
        <v>0.08</v>
      </c>
      <c r="J376" s="15">
        <f t="shared" si="23"/>
        <v>3.0354468351686438E-5</v>
      </c>
      <c r="K376" s="16"/>
      <c r="L376" s="392"/>
    </row>
    <row r="377" spans="1:12">
      <c r="A377" s="1" t="s">
        <v>69</v>
      </c>
      <c r="B377" s="17" t="s">
        <v>340</v>
      </c>
      <c r="C377" s="387">
        <v>634.13699999999994</v>
      </c>
      <c r="D377" s="387">
        <v>319.92</v>
      </c>
      <c r="E377" s="387">
        <f t="shared" si="20"/>
        <v>202873.10903999998</v>
      </c>
      <c r="F377" s="15">
        <f t="shared" si="21"/>
        <v>6.7175751183561408E-3</v>
      </c>
      <c r="G377" s="95">
        <v>1.2128032008001999E-2</v>
      </c>
      <c r="H377" s="15">
        <f t="shared" si="22"/>
        <v>8.1470966051581088E-5</v>
      </c>
      <c r="I377" s="95">
        <v>0.1</v>
      </c>
      <c r="J377" s="15">
        <f t="shared" si="23"/>
        <v>6.7175751183561408E-4</v>
      </c>
      <c r="K377" s="16"/>
      <c r="L377" s="392"/>
    </row>
    <row r="378" spans="1:12">
      <c r="A378" s="1" t="s">
        <v>827</v>
      </c>
      <c r="B378" s="17" t="s">
        <v>828</v>
      </c>
      <c r="C378" s="387">
        <v>55.112000000000002</v>
      </c>
      <c r="D378" s="387">
        <v>624.57000000000005</v>
      </c>
      <c r="E378" s="387">
        <f t="shared" si="20"/>
        <v>34421.301840000007</v>
      </c>
      <c r="F378" s="15">
        <f t="shared" si="21"/>
        <v>1.1397650574587483E-3</v>
      </c>
      <c r="G378" s="95" t="s">
        <v>719</v>
      </c>
      <c r="H378" s="15" t="str">
        <f t="shared" si="22"/>
        <v/>
      </c>
      <c r="I378" s="95">
        <v>0.11</v>
      </c>
      <c r="J378" s="15">
        <f t="shared" si="23"/>
        <v>1.2537415632046231E-4</v>
      </c>
      <c r="K378" s="16"/>
      <c r="L378" s="392"/>
    </row>
    <row r="379" spans="1:12">
      <c r="A379" s="1" t="s">
        <v>337</v>
      </c>
      <c r="B379" s="17" t="s">
        <v>643</v>
      </c>
      <c r="C379" s="387">
        <v>295.64699999999999</v>
      </c>
      <c r="D379" s="387">
        <v>122.31</v>
      </c>
      <c r="E379" s="387">
        <f t="shared" si="20"/>
        <v>36160.584569999999</v>
      </c>
      <c r="F379" s="15">
        <f t="shared" si="21"/>
        <v>1.1973565364187856E-3</v>
      </c>
      <c r="G379" s="95">
        <v>1.6351892731583679E-2</v>
      </c>
      <c r="H379" s="15">
        <f t="shared" si="22"/>
        <v>1.9579045644980549E-5</v>
      </c>
      <c r="I379" s="95">
        <v>0.105</v>
      </c>
      <c r="J379" s="15">
        <f t="shared" si="23"/>
        <v>1.2572243632397249E-4</v>
      </c>
      <c r="K379" s="16"/>
      <c r="L379" s="392"/>
    </row>
    <row r="380" spans="1:12">
      <c r="A380" s="1" t="s">
        <v>278</v>
      </c>
      <c r="B380" s="17" t="s">
        <v>577</v>
      </c>
      <c r="C380" s="387">
        <v>739.745</v>
      </c>
      <c r="D380" s="387">
        <v>125.43</v>
      </c>
      <c r="E380" s="387">
        <f t="shared" si="20"/>
        <v>92786.215349999999</v>
      </c>
      <c r="F380" s="15">
        <f t="shared" si="21"/>
        <v>3.0723557918102416E-3</v>
      </c>
      <c r="G380" s="95">
        <v>2.0090887347524514E-2</v>
      </c>
      <c r="H380" s="15">
        <f t="shared" si="22"/>
        <v>6.1726354104774038E-5</v>
      </c>
      <c r="I380" s="95">
        <v>8.5000000000000006E-2</v>
      </c>
      <c r="J380" s="15">
        <f t="shared" si="23"/>
        <v>2.6115024230387058E-4</v>
      </c>
      <c r="K380" s="16"/>
      <c r="L380" s="392"/>
    </row>
    <row r="381" spans="1:12">
      <c r="A381" s="1" t="s">
        <v>177</v>
      </c>
      <c r="B381" s="17" t="s">
        <v>26</v>
      </c>
      <c r="C381" s="387">
        <v>544.19399999999996</v>
      </c>
      <c r="D381" s="387">
        <v>35.619999999999997</v>
      </c>
      <c r="E381" s="387">
        <f t="shared" si="20"/>
        <v>19384.190279999999</v>
      </c>
      <c r="F381" s="15">
        <f t="shared" si="21"/>
        <v>6.4185320040979321E-4</v>
      </c>
      <c r="G381" s="95">
        <v>4.3795620437956206E-2</v>
      </c>
      <c r="H381" s="15">
        <f t="shared" si="22"/>
        <v>2.8110359142034739E-5</v>
      </c>
      <c r="I381" s="95">
        <v>0.115</v>
      </c>
      <c r="J381" s="15">
        <f t="shared" si="23"/>
        <v>7.3813118047126225E-5</v>
      </c>
      <c r="K381" s="16"/>
      <c r="L381" s="392"/>
    </row>
    <row r="382" spans="1:12">
      <c r="A382" s="1" t="s">
        <v>317</v>
      </c>
      <c r="B382" s="17" t="s">
        <v>621</v>
      </c>
      <c r="C382" s="387">
        <v>111.874</v>
      </c>
      <c r="D382" s="387">
        <v>205.01</v>
      </c>
      <c r="E382" s="387">
        <f t="shared" si="20"/>
        <v>22935.288739999996</v>
      </c>
      <c r="F382" s="15">
        <f t="shared" si="21"/>
        <v>7.5943788558867223E-4</v>
      </c>
      <c r="G382" s="95" t="s">
        <v>719</v>
      </c>
      <c r="H382" s="15" t="str">
        <f t="shared" si="22"/>
        <v/>
      </c>
      <c r="I382" s="95">
        <v>8.5000000000000006E-2</v>
      </c>
      <c r="J382" s="15">
        <f t="shared" si="23"/>
        <v>6.4552220275037144E-5</v>
      </c>
      <c r="K382" s="16"/>
      <c r="L382" s="392"/>
    </row>
    <row r="383" spans="1:12">
      <c r="A383" s="1" t="s">
        <v>284</v>
      </c>
      <c r="B383" s="17" t="s">
        <v>583</v>
      </c>
      <c r="C383" s="387">
        <v>139.15199999999999</v>
      </c>
      <c r="D383" s="387">
        <v>113.82</v>
      </c>
      <c r="E383" s="387">
        <f t="shared" si="20"/>
        <v>15838.280639999997</v>
      </c>
      <c r="F383" s="15">
        <f t="shared" si="21"/>
        <v>5.2444032848053882E-4</v>
      </c>
      <c r="G383" s="95">
        <v>2.1085925144965737E-3</v>
      </c>
      <c r="H383" s="15">
        <f t="shared" si="22"/>
        <v>1.1058309509341883E-6</v>
      </c>
      <c r="I383" s="95">
        <v>0.125</v>
      </c>
      <c r="J383" s="15">
        <f t="shared" si="23"/>
        <v>6.5555041060067352E-5</v>
      </c>
      <c r="K383" s="16"/>
      <c r="L383" s="392"/>
    </row>
    <row r="384" spans="1:12">
      <c r="A384" s="1" t="s">
        <v>758</v>
      </c>
      <c r="B384" s="17" t="s">
        <v>759</v>
      </c>
      <c r="C384" s="387">
        <v>139.69300000000001</v>
      </c>
      <c r="D384" s="387">
        <v>76.16</v>
      </c>
      <c r="E384" s="387">
        <f t="shared" si="20"/>
        <v>10639.01888</v>
      </c>
      <c r="F384" s="15">
        <f t="shared" si="21"/>
        <v>3.5228132920227473E-4</v>
      </c>
      <c r="G384" s="95" t="s">
        <v>719</v>
      </c>
      <c r="H384" s="15" t="str">
        <f t="shared" si="22"/>
        <v/>
      </c>
      <c r="I384" s="95">
        <v>6.5000000000000002E-2</v>
      </c>
      <c r="J384" s="15">
        <f t="shared" si="23"/>
        <v>2.289828639814786E-5</v>
      </c>
      <c r="K384" s="16"/>
      <c r="L384" s="392"/>
    </row>
    <row r="385" spans="1:12">
      <c r="A385" s="1" t="s">
        <v>76</v>
      </c>
      <c r="B385" s="17" t="s">
        <v>350</v>
      </c>
      <c r="C385" s="387">
        <v>255.41</v>
      </c>
      <c r="D385" s="387">
        <v>81</v>
      </c>
      <c r="E385" s="387">
        <f t="shared" si="20"/>
        <v>20688.21</v>
      </c>
      <c r="F385" s="15">
        <f t="shared" si="21"/>
        <v>6.8503216319283308E-4</v>
      </c>
      <c r="G385" s="95">
        <v>2.7160493827160501E-2</v>
      </c>
      <c r="H385" s="15">
        <f t="shared" si="22"/>
        <v>1.8605811839805348E-5</v>
      </c>
      <c r="I385" s="95">
        <v>6.5000000000000002E-2</v>
      </c>
      <c r="J385" s="15">
        <f t="shared" si="23"/>
        <v>4.4527090607534153E-5</v>
      </c>
      <c r="K385" s="16"/>
      <c r="L385" s="392"/>
    </row>
    <row r="386" spans="1:12">
      <c r="A386" s="1" t="s">
        <v>886</v>
      </c>
      <c r="B386" s="17" t="s">
        <v>887</v>
      </c>
      <c r="C386" s="387">
        <v>87.253</v>
      </c>
      <c r="D386" s="387">
        <v>340.45</v>
      </c>
      <c r="E386" s="387">
        <f t="shared" si="20"/>
        <v>29705.28385</v>
      </c>
      <c r="F386" s="15">
        <f t="shared" si="21"/>
        <v>9.8360732291593277E-4</v>
      </c>
      <c r="G386" s="95" t="s">
        <v>719</v>
      </c>
      <c r="H386" s="15" t="str">
        <f t="shared" si="22"/>
        <v/>
      </c>
      <c r="I386" s="95">
        <v>0.08</v>
      </c>
      <c r="J386" s="15">
        <f t="shared" si="23"/>
        <v>7.8688585833274621E-5</v>
      </c>
      <c r="K386" s="16"/>
      <c r="L386" s="392"/>
    </row>
    <row r="387" spans="1:12">
      <c r="A387" s="1" t="s">
        <v>257</v>
      </c>
      <c r="B387" s="17" t="s">
        <v>554</v>
      </c>
      <c r="C387" s="387">
        <v>2500</v>
      </c>
      <c r="D387" s="387">
        <v>207.16</v>
      </c>
      <c r="E387" s="387">
        <f t="shared" si="20"/>
        <v>517900</v>
      </c>
      <c r="F387" s="15">
        <f t="shared" si="21"/>
        <v>1.7148808781309175E-2</v>
      </c>
      <c r="G387" s="95">
        <v>7.723498744931453E-4</v>
      </c>
      <c r="H387" s="15">
        <f t="shared" si="22"/>
        <v>1.324488030995109E-5</v>
      </c>
      <c r="I387" s="95">
        <v>0.17</v>
      </c>
      <c r="J387" s="15">
        <f t="shared" si="23"/>
        <v>2.91529749282256E-3</v>
      </c>
      <c r="K387" s="16"/>
      <c r="L387" s="392"/>
    </row>
    <row r="388" spans="1:12">
      <c r="A388" s="1" t="s">
        <v>292</v>
      </c>
      <c r="B388" s="17" t="s">
        <v>595</v>
      </c>
      <c r="C388" s="387">
        <v>149.893</v>
      </c>
      <c r="D388" s="387">
        <v>54.79</v>
      </c>
      <c r="E388" s="387">
        <f t="shared" si="20"/>
        <v>8212.6374699999997</v>
      </c>
      <c r="F388" s="15">
        <f t="shared" si="21"/>
        <v>2.7193850079792385E-4</v>
      </c>
      <c r="G388" s="95">
        <v>1.4601204599379448E-2</v>
      </c>
      <c r="H388" s="15">
        <f t="shared" si="22"/>
        <v>3.9706296885989978E-6</v>
      </c>
      <c r="I388" s="95">
        <v>0.13500000000000001</v>
      </c>
      <c r="J388" s="15">
        <f t="shared" si="23"/>
        <v>3.671169760771972E-5</v>
      </c>
      <c r="K388" s="16"/>
      <c r="L388" s="392"/>
    </row>
    <row r="389" spans="1:12">
      <c r="A389" s="1" t="s">
        <v>134</v>
      </c>
      <c r="B389" s="17" t="s">
        <v>411</v>
      </c>
      <c r="C389" s="387">
        <v>525.59699999999998</v>
      </c>
      <c r="D389" s="387">
        <v>74.209999999999994</v>
      </c>
      <c r="E389" s="387">
        <f t="shared" si="20"/>
        <v>39004.553369999994</v>
      </c>
      <c r="F389" s="15">
        <f t="shared" si="21"/>
        <v>1.2915266023218735E-3</v>
      </c>
      <c r="G389" s="95">
        <v>1.2936261959304675E-2</v>
      </c>
      <c r="H389" s="15">
        <f t="shared" si="22"/>
        <v>1.6707526455046469E-5</v>
      </c>
      <c r="I389" s="95">
        <v>6.5000000000000002E-2</v>
      </c>
      <c r="J389" s="15">
        <f t="shared" si="23"/>
        <v>8.3949229150921781E-5</v>
      </c>
      <c r="K389" s="16"/>
      <c r="L389" s="392"/>
    </row>
    <row r="390" spans="1:12">
      <c r="A390" s="1" t="s">
        <v>1009</v>
      </c>
      <c r="B390" s="17" t="s">
        <v>1010</v>
      </c>
      <c r="C390" s="387">
        <v>56.756999999999998</v>
      </c>
      <c r="D390" s="387">
        <v>646.88</v>
      </c>
      <c r="E390" s="387">
        <f t="shared" si="20"/>
        <v>36714.968159999997</v>
      </c>
      <c r="F390" s="15">
        <f t="shared" si="21"/>
        <v>1.2157133971571628E-3</v>
      </c>
      <c r="G390" s="95" t="s">
        <v>719</v>
      </c>
      <c r="H390" s="15" t="str">
        <f t="shared" si="22"/>
        <v/>
      </c>
      <c r="I390" s="95">
        <v>0.08</v>
      </c>
      <c r="J390" s="15">
        <f t="shared" si="23"/>
        <v>9.7257071772573027E-5</v>
      </c>
      <c r="K390" s="16"/>
      <c r="L390" s="392"/>
    </row>
    <row r="391" spans="1:12">
      <c r="A391" s="1" t="s">
        <v>206</v>
      </c>
      <c r="B391" s="17" t="s">
        <v>495</v>
      </c>
      <c r="C391" s="387">
        <v>118.899</v>
      </c>
      <c r="D391" s="387">
        <v>994.15</v>
      </c>
      <c r="E391" s="387">
        <f t="shared" si="20"/>
        <v>118203.44085</v>
      </c>
      <c r="F391" s="15">
        <f t="shared" si="21"/>
        <v>3.9139760657065838E-3</v>
      </c>
      <c r="G391" s="95" t="s">
        <v>719</v>
      </c>
      <c r="H391" s="15" t="str">
        <f t="shared" si="22"/>
        <v/>
      </c>
      <c r="I391" s="95">
        <v>0.15</v>
      </c>
      <c r="J391" s="15">
        <f t="shared" si="23"/>
        <v>5.8709640985598753E-4</v>
      </c>
      <c r="K391" s="16"/>
      <c r="L391" s="392"/>
    </row>
    <row r="392" spans="1:12">
      <c r="A392" s="1" t="s">
        <v>1011</v>
      </c>
      <c r="B392" s="17" t="s">
        <v>1012</v>
      </c>
      <c r="C392" s="387">
        <v>116.518</v>
      </c>
      <c r="D392" s="387">
        <v>154.07</v>
      </c>
      <c r="E392" s="387">
        <f t="shared" si="20"/>
        <v>17951.928260000001</v>
      </c>
      <c r="F392" s="15">
        <f t="shared" si="21"/>
        <v>5.9442785284132135E-4</v>
      </c>
      <c r="G392" s="95" t="s">
        <v>719</v>
      </c>
      <c r="H392" s="15" t="str">
        <f t="shared" si="22"/>
        <v/>
      </c>
      <c r="I392" s="95">
        <v>0.12</v>
      </c>
      <c r="J392" s="15">
        <f t="shared" si="23"/>
        <v>7.1331342340958558E-5</v>
      </c>
      <c r="K392" s="16"/>
      <c r="L392" s="392"/>
    </row>
    <row r="393" spans="1:12">
      <c r="A393" s="1" t="s">
        <v>288</v>
      </c>
      <c r="B393" s="17" t="s">
        <v>587</v>
      </c>
      <c r="C393" s="387">
        <v>318.36500000000001</v>
      </c>
      <c r="D393" s="387">
        <v>120.06</v>
      </c>
      <c r="E393" s="387">
        <f t="shared" si="20"/>
        <v>38222.901900000004</v>
      </c>
      <c r="F393" s="15">
        <f t="shared" si="21"/>
        <v>1.2656444019112554E-3</v>
      </c>
      <c r="G393" s="95">
        <v>1.5325670498084289E-2</v>
      </c>
      <c r="H393" s="15">
        <f t="shared" si="22"/>
        <v>1.9396849071436859E-5</v>
      </c>
      <c r="I393" s="95">
        <v>7.4999999999999997E-2</v>
      </c>
      <c r="J393" s="15">
        <f t="shared" si="23"/>
        <v>9.4923330143344153E-5</v>
      </c>
      <c r="K393" s="16"/>
      <c r="L393" s="392"/>
    </row>
    <row r="394" spans="1:12">
      <c r="A394" s="1" t="s">
        <v>157</v>
      </c>
      <c r="B394" s="17" t="s">
        <v>441</v>
      </c>
      <c r="C394" s="387">
        <v>650.05600000000004</v>
      </c>
      <c r="D394" s="387">
        <v>69.67</v>
      </c>
      <c r="E394" s="387">
        <f t="shared" si="20"/>
        <v>45289.401520000007</v>
      </c>
      <c r="F394" s="15">
        <f t="shared" si="21"/>
        <v>1.4996317561042926E-3</v>
      </c>
      <c r="G394" s="95">
        <v>1.033443375915028E-2</v>
      </c>
      <c r="H394" s="15">
        <f t="shared" si="22"/>
        <v>1.5497845046578019E-5</v>
      </c>
      <c r="I394" s="95">
        <v>0.16500000000000001</v>
      </c>
      <c r="J394" s="15">
        <f t="shared" si="23"/>
        <v>2.474392397572083E-4</v>
      </c>
      <c r="K394" s="16"/>
      <c r="L394" s="392"/>
    </row>
    <row r="395" spans="1:12">
      <c r="A395" s="1" t="s">
        <v>188</v>
      </c>
      <c r="B395" s="17" t="s">
        <v>472</v>
      </c>
      <c r="C395" s="387">
        <v>337.09699999999998</v>
      </c>
      <c r="D395" s="387">
        <v>378.03</v>
      </c>
      <c r="E395" s="387">
        <f t="shared" si="20"/>
        <v>127432.77890999998</v>
      </c>
      <c r="F395" s="15">
        <f t="shared" si="21"/>
        <v>4.2195797605685233E-3</v>
      </c>
      <c r="G395" s="95">
        <v>2.1162341613099492E-2</v>
      </c>
      <c r="H395" s="15">
        <f t="shared" si="22"/>
        <v>8.9296188356871651E-5</v>
      </c>
      <c r="I395" s="95">
        <v>7.0000000000000007E-2</v>
      </c>
      <c r="J395" s="15">
        <f t="shared" si="23"/>
        <v>2.9537058323979667E-4</v>
      </c>
      <c r="K395" s="16"/>
      <c r="L395" s="392"/>
    </row>
    <row r="396" spans="1:12">
      <c r="A396" s="1" t="s">
        <v>888</v>
      </c>
      <c r="B396" s="17" t="s">
        <v>889</v>
      </c>
      <c r="C396" s="387">
        <v>109.553</v>
      </c>
      <c r="D396" s="387">
        <v>330.57</v>
      </c>
      <c r="E396" s="387">
        <f t="shared" si="20"/>
        <v>36214.935209999996</v>
      </c>
      <c r="F396" s="15" t="str">
        <f t="shared" si="21"/>
        <v/>
      </c>
      <c r="G396" s="95">
        <v>7.0181807181534913E-3</v>
      </c>
      <c r="H396" s="15" t="str">
        <f t="shared" si="22"/>
        <v/>
      </c>
      <c r="I396" s="95">
        <v>0.45</v>
      </c>
      <c r="J396" s="15" t="str">
        <f t="shared" si="23"/>
        <v/>
      </c>
      <c r="K396" s="16"/>
      <c r="L396" s="392"/>
    </row>
    <row r="397" spans="1:12">
      <c r="A397" s="1" t="s">
        <v>293</v>
      </c>
      <c r="B397" s="17" t="s">
        <v>596</v>
      </c>
      <c r="C397" s="387">
        <v>315.07100000000003</v>
      </c>
      <c r="D397" s="387">
        <v>126.5</v>
      </c>
      <c r="E397" s="387">
        <f t="shared" si="20"/>
        <v>39856.481500000002</v>
      </c>
      <c r="F397" s="15">
        <f t="shared" si="21"/>
        <v>1.3197358176081997E-3</v>
      </c>
      <c r="G397" s="95">
        <v>3.4782608695652174E-2</v>
      </c>
      <c r="H397" s="15">
        <f t="shared" si="22"/>
        <v>4.5903854525502602E-5</v>
      </c>
      <c r="I397" s="95">
        <v>0.1</v>
      </c>
      <c r="J397" s="15">
        <f t="shared" si="23"/>
        <v>1.3197358176081998E-4</v>
      </c>
      <c r="K397" s="16"/>
      <c r="L397" s="392"/>
    </row>
    <row r="398" spans="1:12">
      <c r="A398" s="1" t="s">
        <v>242</v>
      </c>
      <c r="B398" s="17" t="s">
        <v>537</v>
      </c>
      <c r="C398" s="387">
        <v>186.2</v>
      </c>
      <c r="D398" s="387">
        <v>355.11</v>
      </c>
      <c r="E398" s="387">
        <f t="shared" si="20"/>
        <v>66121.482000000004</v>
      </c>
      <c r="F398" s="15">
        <f t="shared" si="21"/>
        <v>2.1894277875164638E-3</v>
      </c>
      <c r="G398" s="95">
        <v>6.9837515136154989E-3</v>
      </c>
      <c r="H398" s="15">
        <f t="shared" si="22"/>
        <v>1.5290419625019937E-5</v>
      </c>
      <c r="I398" s="95">
        <v>8.5000000000000006E-2</v>
      </c>
      <c r="J398" s="15">
        <f t="shared" si="23"/>
        <v>1.8610136193889944E-4</v>
      </c>
      <c r="K398" s="16"/>
      <c r="L398" s="392"/>
    </row>
    <row r="399" spans="1:12">
      <c r="A399" s="1" t="s">
        <v>1013</v>
      </c>
      <c r="B399" s="17" t="s">
        <v>1014</v>
      </c>
      <c r="C399" s="387">
        <v>41.06</v>
      </c>
      <c r="D399" s="387">
        <v>2373.87</v>
      </c>
      <c r="E399" s="387">
        <f t="shared" si="20"/>
        <v>97471.102199999994</v>
      </c>
      <c r="F399" s="15">
        <f t="shared" si="21"/>
        <v>3.227482705795026E-3</v>
      </c>
      <c r="G399" s="95" t="s">
        <v>719</v>
      </c>
      <c r="H399" s="15" t="str">
        <f t="shared" si="22"/>
        <v/>
      </c>
      <c r="I399" s="95">
        <v>0.14000000000000001</v>
      </c>
      <c r="J399" s="15">
        <f t="shared" si="23"/>
        <v>4.5184757881130369E-4</v>
      </c>
      <c r="K399" s="16"/>
      <c r="L399" s="392"/>
    </row>
    <row r="400" spans="1:12">
      <c r="A400" s="1" t="s">
        <v>172</v>
      </c>
      <c r="B400" s="17" t="s">
        <v>457</v>
      </c>
      <c r="C400" s="387">
        <v>60.311999999999998</v>
      </c>
      <c r="D400" s="387">
        <v>198.78</v>
      </c>
      <c r="E400" s="387">
        <f t="shared" si="20"/>
        <v>11988.81936</v>
      </c>
      <c r="F400" s="15">
        <f t="shared" si="21"/>
        <v>3.9697619370206107E-4</v>
      </c>
      <c r="G400" s="95" t="s">
        <v>719</v>
      </c>
      <c r="H400" s="15" t="str">
        <f t="shared" si="22"/>
        <v/>
      </c>
      <c r="I400" s="95">
        <v>7.0000000000000007E-2</v>
      </c>
      <c r="J400" s="15">
        <f t="shared" si="23"/>
        <v>2.7788333559144277E-5</v>
      </c>
      <c r="K400" s="16"/>
      <c r="L400" s="392"/>
    </row>
    <row r="401" spans="1:12">
      <c r="A401" s="1" t="s">
        <v>72</v>
      </c>
      <c r="B401" s="17" t="s">
        <v>346</v>
      </c>
      <c r="C401" s="387">
        <v>162.83000000000001</v>
      </c>
      <c r="D401" s="387">
        <v>104.59</v>
      </c>
      <c r="E401" s="387">
        <f t="shared" si="20"/>
        <v>17030.389700000003</v>
      </c>
      <c r="F401" s="15">
        <f t="shared" si="21"/>
        <v>5.639136830208097E-4</v>
      </c>
      <c r="G401" s="95" t="s">
        <v>719</v>
      </c>
      <c r="H401" s="15" t="str">
        <f t="shared" si="22"/>
        <v/>
      </c>
      <c r="I401" s="95">
        <v>9.5000000000000001E-2</v>
      </c>
      <c r="J401" s="15">
        <f t="shared" si="23"/>
        <v>5.3571799886976925E-5</v>
      </c>
      <c r="K401" s="16"/>
      <c r="L401" s="392"/>
    </row>
    <row r="402" spans="1:12">
      <c r="A402" s="1" t="s">
        <v>1204</v>
      </c>
      <c r="B402" s="17" t="s">
        <v>1205</v>
      </c>
      <c r="C402" s="387">
        <v>50.396999999999998</v>
      </c>
      <c r="D402" s="387">
        <v>412.67</v>
      </c>
      <c r="E402" s="387">
        <f t="shared" si="20"/>
        <v>20797.329989999998</v>
      </c>
      <c r="F402" s="15">
        <f t="shared" si="21"/>
        <v>6.8864536621026566E-4</v>
      </c>
      <c r="G402" s="95" t="s">
        <v>719</v>
      </c>
      <c r="H402" s="15" t="str">
        <f t="shared" si="22"/>
        <v/>
      </c>
      <c r="I402" s="95">
        <v>7.0000000000000007E-2</v>
      </c>
      <c r="J402" s="15">
        <f t="shared" si="23"/>
        <v>4.8205175634718598E-5</v>
      </c>
      <c r="K402" s="16"/>
      <c r="L402" s="392"/>
    </row>
    <row r="403" spans="1:12">
      <c r="A403" s="1" t="s">
        <v>1206</v>
      </c>
      <c r="B403" s="17" t="s">
        <v>1207</v>
      </c>
      <c r="C403" s="387">
        <v>38</v>
      </c>
      <c r="D403" s="387">
        <v>420.69</v>
      </c>
      <c r="E403" s="387">
        <f t="shared" si="20"/>
        <v>15986.22</v>
      </c>
      <c r="F403" s="15">
        <f t="shared" si="21"/>
        <v>5.2933892627136578E-4</v>
      </c>
      <c r="G403" s="95">
        <v>6.2754046922912365E-3</v>
      </c>
      <c r="H403" s="15">
        <f t="shared" si="22"/>
        <v>3.3218159817357336E-6</v>
      </c>
      <c r="I403" s="95">
        <v>0.14000000000000001</v>
      </c>
      <c r="J403" s="15">
        <f t="shared" si="23"/>
        <v>7.4107449677991214E-5</v>
      </c>
      <c r="K403" s="16"/>
      <c r="L403" s="392"/>
    </row>
    <row r="404" spans="1:12">
      <c r="A404" s="1" t="s">
        <v>149</v>
      </c>
      <c r="B404" s="17" t="s">
        <v>430</v>
      </c>
      <c r="C404" s="387">
        <v>677</v>
      </c>
      <c r="D404" s="387">
        <v>35.51</v>
      </c>
      <c r="E404" s="387">
        <f t="shared" ref="E404:E467" si="24">IFERROR(C404*D404,"")</f>
        <v>24040.27</v>
      </c>
      <c r="F404" s="15">
        <f t="shared" ref="F404:F467" si="25">IF(AND(ISNUMBER($I404)), IF(AND($I404&lt;=20%,$I404&gt;0%), $E404/SUMIFS($E$19:$E$523,$I$19:$I$523, "&gt;"&amp;0%,$I$19:$I$523, "&lt;="&amp;20%),""),"")</f>
        <v>7.9602624692226977E-4</v>
      </c>
      <c r="G404" s="95">
        <v>1.239087580963109E-2</v>
      </c>
      <c r="H404" s="15">
        <f t="shared" ref="H404:H467" si="26">IFERROR($G404*$F404,"")</f>
        <v>9.8634623668205781E-6</v>
      </c>
      <c r="I404" s="95">
        <v>0.2</v>
      </c>
      <c r="J404" s="15">
        <f t="shared" ref="J404:J467" si="27">IFERROR($I404*$F404,"")</f>
        <v>1.5920524938445397E-4</v>
      </c>
      <c r="K404" s="16"/>
      <c r="L404" s="392"/>
    </row>
    <row r="405" spans="1:12">
      <c r="A405" s="1" t="s">
        <v>760</v>
      </c>
      <c r="B405" s="17" t="s">
        <v>691</v>
      </c>
      <c r="C405" s="387">
        <v>301.08499999999998</v>
      </c>
      <c r="D405" s="387">
        <v>2673.52</v>
      </c>
      <c r="E405" s="387">
        <f t="shared" si="24"/>
        <v>804956.76919999998</v>
      </c>
      <c r="F405" s="15" t="str">
        <f t="shared" si="25"/>
        <v/>
      </c>
      <c r="G405" s="95" t="s">
        <v>719</v>
      </c>
      <c r="H405" s="15" t="str">
        <f t="shared" si="26"/>
        <v/>
      </c>
      <c r="I405" s="95" t="s">
        <v>719</v>
      </c>
      <c r="J405" s="15" t="str">
        <f t="shared" si="27"/>
        <v/>
      </c>
      <c r="K405" s="16"/>
      <c r="L405" s="392"/>
    </row>
    <row r="406" spans="1:12">
      <c r="A406" s="1" t="s">
        <v>1305</v>
      </c>
      <c r="B406" s="17" t="s">
        <v>1306</v>
      </c>
      <c r="C406" s="387">
        <v>39.238</v>
      </c>
      <c r="D406" s="387">
        <v>484.57</v>
      </c>
      <c r="E406" s="387">
        <f t="shared" si="24"/>
        <v>19013.557659999999</v>
      </c>
      <c r="F406" s="15">
        <f t="shared" si="25"/>
        <v>6.2958073868263429E-4</v>
      </c>
      <c r="G406" s="95">
        <v>2.6415172214540729E-3</v>
      </c>
      <c r="H406" s="15">
        <f t="shared" si="26"/>
        <v>1.6630483635259549E-6</v>
      </c>
      <c r="I406" s="95">
        <v>0.13</v>
      </c>
      <c r="J406" s="15">
        <f t="shared" si="27"/>
        <v>8.1845496028742467E-5</v>
      </c>
      <c r="K406" s="16"/>
      <c r="L406" s="392"/>
    </row>
    <row r="407" spans="1:12">
      <c r="A407" s="1" t="s">
        <v>1208</v>
      </c>
      <c r="B407" s="17" t="s">
        <v>1209</v>
      </c>
      <c r="C407" s="387">
        <v>46.801000000000002</v>
      </c>
      <c r="D407" s="387">
        <v>376.55</v>
      </c>
      <c r="E407" s="387">
        <f t="shared" si="24"/>
        <v>17622.916550000002</v>
      </c>
      <c r="F407" s="15">
        <f t="shared" si="25"/>
        <v>5.8353355104251556E-4</v>
      </c>
      <c r="G407" s="95">
        <v>3.611738148984198E-3</v>
      </c>
      <c r="H407" s="15">
        <f t="shared" si="26"/>
        <v>2.1075703875124712E-6</v>
      </c>
      <c r="I407" s="95">
        <v>0.14499999999999999</v>
      </c>
      <c r="J407" s="15">
        <f t="shared" si="27"/>
        <v>8.4612364901164754E-5</v>
      </c>
      <c r="K407" s="16"/>
      <c r="L407" s="392"/>
    </row>
    <row r="408" spans="1:12">
      <c r="A408" s="1" t="s">
        <v>247</v>
      </c>
      <c r="B408" s="17" t="s">
        <v>542</v>
      </c>
      <c r="C408" s="387">
        <v>442.596</v>
      </c>
      <c r="D408" s="387">
        <v>610.34</v>
      </c>
      <c r="E408" s="387">
        <f t="shared" si="24"/>
        <v>270134.04264</v>
      </c>
      <c r="F408" s="15" t="str">
        <f t="shared" si="25"/>
        <v/>
      </c>
      <c r="G408" s="95" t="s">
        <v>719</v>
      </c>
      <c r="H408" s="15" t="str">
        <f t="shared" si="26"/>
        <v/>
      </c>
      <c r="I408" s="95">
        <v>0.23499999999999999</v>
      </c>
      <c r="J408" s="15" t="str">
        <f t="shared" si="27"/>
        <v/>
      </c>
      <c r="K408" s="16"/>
      <c r="L408" s="392"/>
    </row>
    <row r="409" spans="1:12">
      <c r="A409" s="1" t="s">
        <v>1210</v>
      </c>
      <c r="B409" s="17" t="s">
        <v>692</v>
      </c>
      <c r="C409" s="387">
        <v>89.695999999999998</v>
      </c>
      <c r="D409" s="387">
        <v>132.18</v>
      </c>
      <c r="E409" s="387">
        <f t="shared" si="24"/>
        <v>11856.01728</v>
      </c>
      <c r="F409" s="15">
        <f t="shared" si="25"/>
        <v>3.9257882456577973E-4</v>
      </c>
      <c r="G409" s="95">
        <v>1.0894235133908308E-2</v>
      </c>
      <c r="H409" s="15">
        <f t="shared" si="26"/>
        <v>4.2768460234129439E-6</v>
      </c>
      <c r="I409" s="95">
        <v>9.5000000000000001E-2</v>
      </c>
      <c r="J409" s="15">
        <f t="shared" si="27"/>
        <v>3.7294988333749076E-5</v>
      </c>
      <c r="K409" s="16"/>
      <c r="L409" s="392"/>
    </row>
    <row r="410" spans="1:12">
      <c r="A410" s="1" t="s">
        <v>71</v>
      </c>
      <c r="B410" s="17" t="s">
        <v>344</v>
      </c>
      <c r="C410" s="387">
        <v>302.72300000000001</v>
      </c>
      <c r="D410" s="387">
        <v>157.53</v>
      </c>
      <c r="E410" s="387">
        <f t="shared" si="24"/>
        <v>47687.954190000004</v>
      </c>
      <c r="F410" s="15">
        <f t="shared" si="25"/>
        <v>1.5790531136824517E-3</v>
      </c>
      <c r="G410" s="95">
        <v>4.9260458325398335E-3</v>
      </c>
      <c r="H410" s="15">
        <f t="shared" si="26"/>
        <v>7.7784880100144881E-6</v>
      </c>
      <c r="I410" s="95">
        <v>0.115</v>
      </c>
      <c r="J410" s="15">
        <f t="shared" si="27"/>
        <v>1.8159110807348196E-4</v>
      </c>
      <c r="K410" s="16"/>
      <c r="L410" s="392"/>
    </row>
    <row r="411" spans="1:12">
      <c r="A411" s="1" t="s">
        <v>693</v>
      </c>
      <c r="B411" s="17" t="s">
        <v>694</v>
      </c>
      <c r="C411" s="387">
        <v>243.815</v>
      </c>
      <c r="D411" s="387">
        <v>372.8</v>
      </c>
      <c r="E411" s="387">
        <f t="shared" si="24"/>
        <v>90894.232000000004</v>
      </c>
      <c r="F411" s="15">
        <f t="shared" si="25"/>
        <v>3.0097080592623158E-3</v>
      </c>
      <c r="G411" s="95">
        <v>1.2124463519313303E-2</v>
      </c>
      <c r="H411" s="15">
        <f t="shared" si="26"/>
        <v>3.6491095568309187E-5</v>
      </c>
      <c r="I411" s="95">
        <v>0.13</v>
      </c>
      <c r="J411" s="15">
        <f t="shared" si="27"/>
        <v>3.9126204770410105E-4</v>
      </c>
      <c r="K411" s="16"/>
      <c r="L411" s="392"/>
    </row>
    <row r="412" spans="1:12">
      <c r="A412" s="1" t="s">
        <v>1211</v>
      </c>
      <c r="B412" s="17" t="s">
        <v>1212</v>
      </c>
      <c r="C412" s="387">
        <v>251.62</v>
      </c>
      <c r="D412" s="387">
        <v>82.25</v>
      </c>
      <c r="E412" s="387">
        <f t="shared" si="24"/>
        <v>20695.744999999999</v>
      </c>
      <c r="F412" s="15">
        <f t="shared" si="25"/>
        <v>6.8528166362567182E-4</v>
      </c>
      <c r="G412" s="95" t="s">
        <v>719</v>
      </c>
      <c r="H412" s="15" t="str">
        <f t="shared" si="26"/>
        <v/>
      </c>
      <c r="I412" s="95">
        <v>0.14000000000000001</v>
      </c>
      <c r="J412" s="15">
        <f t="shared" si="27"/>
        <v>9.5939432907594067E-5</v>
      </c>
      <c r="K412" s="16"/>
      <c r="L412" s="392"/>
    </row>
    <row r="413" spans="1:12">
      <c r="A413" s="1" t="s">
        <v>829</v>
      </c>
      <c r="B413" s="17" t="s">
        <v>408</v>
      </c>
      <c r="C413" s="387">
        <v>359.13499999999999</v>
      </c>
      <c r="D413" s="387">
        <v>193.38</v>
      </c>
      <c r="E413" s="387">
        <f t="shared" si="24"/>
        <v>69449.526299999998</v>
      </c>
      <c r="F413" s="15">
        <f t="shared" si="25"/>
        <v>2.2996266585657509E-3</v>
      </c>
      <c r="G413" s="95">
        <v>1.8616196090598822E-2</v>
      </c>
      <c r="H413" s="15">
        <f t="shared" si="26"/>
        <v>4.2810300811028564E-5</v>
      </c>
      <c r="I413" s="95">
        <v>8.5000000000000006E-2</v>
      </c>
      <c r="J413" s="15">
        <f t="shared" si="27"/>
        <v>1.9546826597808883E-4</v>
      </c>
      <c r="K413" s="16"/>
      <c r="L413" s="392"/>
    </row>
    <row r="414" spans="1:12">
      <c r="A414" s="1" t="s">
        <v>212</v>
      </c>
      <c r="B414" s="17" t="s">
        <v>502</v>
      </c>
      <c r="C414" s="387">
        <v>325.15199999999999</v>
      </c>
      <c r="D414" s="387">
        <v>27.52</v>
      </c>
      <c r="E414" s="387">
        <f t="shared" si="24"/>
        <v>8948.1830399999999</v>
      </c>
      <c r="F414" s="15">
        <f t="shared" si="25"/>
        <v>2.9629403339083573E-4</v>
      </c>
      <c r="G414" s="95">
        <v>2.9069767441860468E-2</v>
      </c>
      <c r="H414" s="15">
        <f t="shared" si="26"/>
        <v>8.6131986450824341E-6</v>
      </c>
      <c r="I414" s="95">
        <v>7.0000000000000007E-2</v>
      </c>
      <c r="J414" s="15">
        <f t="shared" si="27"/>
        <v>2.0740582337358501E-5</v>
      </c>
      <c r="K414" s="16"/>
      <c r="L414" s="392"/>
    </row>
    <row r="415" spans="1:12">
      <c r="A415" s="1" t="s">
        <v>104</v>
      </c>
      <c r="B415" s="17" t="s">
        <v>379</v>
      </c>
      <c r="C415" s="387">
        <v>152.196</v>
      </c>
      <c r="D415" s="387">
        <v>838.66</v>
      </c>
      <c r="E415" s="387">
        <f t="shared" si="24"/>
        <v>127640.69735999999</v>
      </c>
      <c r="F415" s="15">
        <f t="shared" si="25"/>
        <v>4.2264643980297247E-3</v>
      </c>
      <c r="G415" s="95">
        <v>1.9698089809934895E-2</v>
      </c>
      <c r="H415" s="15">
        <f t="shared" si="26"/>
        <v>8.3253275290881939E-5</v>
      </c>
      <c r="I415" s="95">
        <v>9.5000000000000001E-2</v>
      </c>
      <c r="J415" s="15">
        <f t="shared" si="27"/>
        <v>4.0151411781282385E-4</v>
      </c>
      <c r="K415" s="16"/>
      <c r="L415" s="392"/>
    </row>
    <row r="416" spans="1:12">
      <c r="A416" s="1" t="s">
        <v>154</v>
      </c>
      <c r="B416" s="17" t="s">
        <v>437</v>
      </c>
      <c r="C416" s="387">
        <v>193.75200000000001</v>
      </c>
      <c r="D416" s="387">
        <v>111.71</v>
      </c>
      <c r="E416" s="387">
        <f t="shared" si="24"/>
        <v>21644.035919999998</v>
      </c>
      <c r="F416" s="15">
        <f t="shared" si="25"/>
        <v>7.1668166296170533E-4</v>
      </c>
      <c r="G416" s="95">
        <v>2.9540775221555814E-2</v>
      </c>
      <c r="H416" s="15">
        <f t="shared" si="26"/>
        <v>2.1171331910962559E-5</v>
      </c>
      <c r="I416" s="95">
        <v>0.02</v>
      </c>
      <c r="J416" s="15">
        <f t="shared" si="27"/>
        <v>1.4333633259234106E-5</v>
      </c>
      <c r="K416" s="16"/>
      <c r="L416" s="392"/>
    </row>
    <row r="417" spans="1:12">
      <c r="A417" s="1" t="s">
        <v>761</v>
      </c>
      <c r="B417" s="17" t="s">
        <v>540</v>
      </c>
      <c r="C417" s="387">
        <v>167.20400000000001</v>
      </c>
      <c r="D417" s="387">
        <v>193.02</v>
      </c>
      <c r="E417" s="387">
        <f t="shared" si="24"/>
        <v>32273.716080000002</v>
      </c>
      <c r="F417" s="15">
        <f t="shared" si="25"/>
        <v>1.0686537665923598E-3</v>
      </c>
      <c r="G417" s="95">
        <v>1.1190550202051602E-2</v>
      </c>
      <c r="H417" s="15">
        <f t="shared" si="26"/>
        <v>1.1958823623663338E-5</v>
      </c>
      <c r="I417" s="95">
        <v>6.5000000000000002E-2</v>
      </c>
      <c r="J417" s="15">
        <f t="shared" si="27"/>
        <v>6.9462494828503388E-5</v>
      </c>
      <c r="K417" s="16"/>
      <c r="L417" s="392"/>
    </row>
    <row r="418" spans="1:12">
      <c r="A418" s="1" t="s">
        <v>1213</v>
      </c>
      <c r="B418" s="17" t="s">
        <v>1214</v>
      </c>
      <c r="C418" s="387">
        <v>111.11499999999999</v>
      </c>
      <c r="D418" s="387">
        <v>150.63999999999999</v>
      </c>
      <c r="E418" s="387">
        <f t="shared" si="24"/>
        <v>16738.363599999997</v>
      </c>
      <c r="F418" s="15">
        <f t="shared" si="25"/>
        <v>5.5424405616610504E-4</v>
      </c>
      <c r="G418" s="95">
        <v>1.8056293149229952E-2</v>
      </c>
      <c r="H418" s="15">
        <f t="shared" si="26"/>
        <v>1.0007593154353464E-5</v>
      </c>
      <c r="I418" s="95">
        <v>6.5000000000000002E-2</v>
      </c>
      <c r="J418" s="15">
        <f t="shared" si="27"/>
        <v>3.6025863650796829E-5</v>
      </c>
      <c r="K418" s="16"/>
      <c r="L418" s="392"/>
    </row>
    <row r="419" spans="1:12">
      <c r="A419" s="1" t="s">
        <v>269</v>
      </c>
      <c r="B419" s="17" t="s">
        <v>568</v>
      </c>
      <c r="C419" s="387">
        <v>1558.5409999999999</v>
      </c>
      <c r="D419" s="387">
        <v>94.79</v>
      </c>
      <c r="E419" s="387">
        <f t="shared" si="24"/>
        <v>147734.10139</v>
      </c>
      <c r="F419" s="15">
        <f t="shared" si="25"/>
        <v>4.8918012265218224E-3</v>
      </c>
      <c r="G419" s="95">
        <v>5.2748180187783517E-2</v>
      </c>
      <c r="H419" s="15">
        <f t="shared" si="26"/>
        <v>2.5803361253939352E-4</v>
      </c>
      <c r="I419" s="95">
        <v>6.5000000000000002E-2</v>
      </c>
      <c r="J419" s="15">
        <f t="shared" si="27"/>
        <v>3.1796707972391849E-4</v>
      </c>
      <c r="K419" s="16"/>
      <c r="L419" s="392"/>
    </row>
    <row r="420" spans="1:12">
      <c r="A420" s="1" t="s">
        <v>830</v>
      </c>
      <c r="B420" s="17" t="s">
        <v>592</v>
      </c>
      <c r="C420" s="387">
        <v>979</v>
      </c>
      <c r="D420" s="387">
        <v>271.22000000000003</v>
      </c>
      <c r="E420" s="387">
        <f t="shared" si="24"/>
        <v>265524.38</v>
      </c>
      <c r="F420" s="15">
        <f t="shared" si="25"/>
        <v>8.7920965811849276E-3</v>
      </c>
      <c r="G420" s="95" t="s">
        <v>719</v>
      </c>
      <c r="H420" s="15" t="str">
        <f t="shared" si="26"/>
        <v/>
      </c>
      <c r="I420" s="95">
        <v>0.2</v>
      </c>
      <c r="J420" s="15">
        <f t="shared" si="27"/>
        <v>1.7584193162369856E-3</v>
      </c>
      <c r="K420" s="16"/>
      <c r="L420" s="392"/>
    </row>
    <row r="421" spans="1:12">
      <c r="A421" s="1" t="s">
        <v>1215</v>
      </c>
      <c r="B421" s="17" t="s">
        <v>487</v>
      </c>
      <c r="C421" s="387">
        <v>420.15499999999997</v>
      </c>
      <c r="D421" s="387">
        <v>50.41</v>
      </c>
      <c r="E421" s="387">
        <f t="shared" si="24"/>
        <v>21180.013549999996</v>
      </c>
      <c r="F421" s="15" t="str">
        <f t="shared" si="25"/>
        <v/>
      </c>
      <c r="G421" s="95" t="s">
        <v>719</v>
      </c>
      <c r="H421" s="15" t="str">
        <f t="shared" si="26"/>
        <v/>
      </c>
      <c r="I421" s="95" t="s">
        <v>719</v>
      </c>
      <c r="J421" s="15" t="str">
        <f t="shared" si="27"/>
        <v/>
      </c>
      <c r="K421" s="16"/>
      <c r="L421" s="392"/>
    </row>
    <row r="422" spans="1:12">
      <c r="A422" s="1" t="s">
        <v>1015</v>
      </c>
      <c r="B422" s="17" t="s">
        <v>1016</v>
      </c>
      <c r="C422" s="387">
        <v>40.140999999999998</v>
      </c>
      <c r="D422" s="387">
        <v>193.06</v>
      </c>
      <c r="E422" s="387">
        <f t="shared" si="24"/>
        <v>7749.6214599999994</v>
      </c>
      <c r="F422" s="15">
        <f t="shared" si="25"/>
        <v>2.5660702171282105E-4</v>
      </c>
      <c r="G422" s="95">
        <v>2.3619600124313685E-2</v>
      </c>
      <c r="H422" s="15">
        <f t="shared" si="26"/>
        <v>6.0609552419479127E-6</v>
      </c>
      <c r="I422" s="95">
        <v>7.0000000000000007E-2</v>
      </c>
      <c r="J422" s="15">
        <f t="shared" si="27"/>
        <v>1.7962491519897474E-5</v>
      </c>
      <c r="K422" s="16"/>
      <c r="L422" s="392"/>
    </row>
    <row r="423" spans="1:12">
      <c r="A423" s="1" t="s">
        <v>236</v>
      </c>
      <c r="B423" s="17" t="s">
        <v>530</v>
      </c>
      <c r="C423" s="387">
        <v>856.89700000000005</v>
      </c>
      <c r="D423" s="387">
        <v>61.73</v>
      </c>
      <c r="E423" s="387">
        <f t="shared" si="24"/>
        <v>52896.251810000002</v>
      </c>
      <c r="F423" s="15">
        <f t="shared" si="25"/>
        <v>1.7515113101712093E-3</v>
      </c>
      <c r="G423" s="95">
        <v>3.1103191317025759E-2</v>
      </c>
      <c r="H423" s="15">
        <f t="shared" si="26"/>
        <v>5.4477591374189568E-5</v>
      </c>
      <c r="I423" s="95">
        <v>6.5000000000000002E-2</v>
      </c>
      <c r="J423" s="15">
        <f t="shared" si="27"/>
        <v>1.1384823516112861E-4</v>
      </c>
      <c r="K423" s="16"/>
      <c r="L423" s="392"/>
    </row>
    <row r="424" spans="1:12">
      <c r="A424" s="1" t="s">
        <v>665</v>
      </c>
      <c r="B424" s="17" t="s">
        <v>666</v>
      </c>
      <c r="C424" s="387">
        <v>245.18299999999999</v>
      </c>
      <c r="D424" s="387">
        <v>17.52</v>
      </c>
      <c r="E424" s="387">
        <f t="shared" si="24"/>
        <v>4295.6061599999994</v>
      </c>
      <c r="F424" s="15" t="str">
        <f t="shared" si="25"/>
        <v/>
      </c>
      <c r="G424" s="95" t="s">
        <v>719</v>
      </c>
      <c r="H424" s="15" t="str">
        <f t="shared" si="26"/>
        <v/>
      </c>
      <c r="I424" s="95" t="s">
        <v>719</v>
      </c>
      <c r="J424" s="15" t="str">
        <f t="shared" si="27"/>
        <v/>
      </c>
      <c r="K424" s="16"/>
      <c r="L424" s="392"/>
    </row>
    <row r="425" spans="1:12">
      <c r="A425" s="1" t="s">
        <v>890</v>
      </c>
      <c r="B425" s="17" t="s">
        <v>891</v>
      </c>
      <c r="C425" s="387">
        <v>278.32</v>
      </c>
      <c r="D425" s="387">
        <v>37.020000000000003</v>
      </c>
      <c r="E425" s="387">
        <f t="shared" si="24"/>
        <v>10303.4064</v>
      </c>
      <c r="F425" s="15">
        <f t="shared" si="25"/>
        <v>3.4116846138196013E-4</v>
      </c>
      <c r="G425" s="95">
        <v>2.7012425715829281E-2</v>
      </c>
      <c r="H425" s="15">
        <f t="shared" si="26"/>
        <v>9.2157877196639679E-6</v>
      </c>
      <c r="I425" s="95">
        <v>1.4999999999999999E-2</v>
      </c>
      <c r="J425" s="15">
        <f t="shared" si="27"/>
        <v>5.117526920729402E-6</v>
      </c>
      <c r="K425" s="16"/>
      <c r="L425" s="392"/>
    </row>
    <row r="426" spans="1:12">
      <c r="A426" s="1" t="s">
        <v>144</v>
      </c>
      <c r="B426" s="17" t="s">
        <v>422</v>
      </c>
      <c r="C426" s="387">
        <v>2254.4960000000001</v>
      </c>
      <c r="D426" s="387">
        <v>29.74</v>
      </c>
      <c r="E426" s="387">
        <f t="shared" si="24"/>
        <v>67048.711039999995</v>
      </c>
      <c r="F426" s="15">
        <f t="shared" si="25"/>
        <v>2.2201303816532405E-3</v>
      </c>
      <c r="G426" s="95">
        <v>1.2552118359112307E-2</v>
      </c>
      <c r="H426" s="15">
        <f t="shared" si="26"/>
        <v>2.7867339323172655E-5</v>
      </c>
      <c r="I426" s="95">
        <v>0.115</v>
      </c>
      <c r="J426" s="15">
        <f t="shared" si="27"/>
        <v>2.5531499389012268E-4</v>
      </c>
      <c r="K426" s="16"/>
      <c r="L426" s="392"/>
    </row>
    <row r="427" spans="1:12">
      <c r="A427" s="1" t="s">
        <v>160</v>
      </c>
      <c r="B427" s="17" t="s">
        <v>444</v>
      </c>
      <c r="C427" s="387">
        <v>623.32799999999997</v>
      </c>
      <c r="D427" s="387">
        <v>113.21</v>
      </c>
      <c r="E427" s="387">
        <f t="shared" si="24"/>
        <v>70566.962879999992</v>
      </c>
      <c r="F427" s="15">
        <f t="shared" si="25"/>
        <v>2.3366274429559033E-3</v>
      </c>
      <c r="G427" s="95" t="s">
        <v>719</v>
      </c>
      <c r="H427" s="15" t="str">
        <f t="shared" si="26"/>
        <v/>
      </c>
      <c r="I427" s="95">
        <v>0.13</v>
      </c>
      <c r="J427" s="15">
        <f t="shared" si="27"/>
        <v>3.0376156758426745E-4</v>
      </c>
      <c r="K427" s="16"/>
      <c r="L427" s="392"/>
    </row>
    <row r="428" spans="1:12">
      <c r="A428" s="1" t="s">
        <v>81</v>
      </c>
      <c r="B428" s="17" t="s">
        <v>354</v>
      </c>
      <c r="C428" s="387">
        <v>113.746</v>
      </c>
      <c r="D428" s="387">
        <v>264.12</v>
      </c>
      <c r="E428" s="387">
        <f t="shared" si="24"/>
        <v>30042.593519999999</v>
      </c>
      <c r="F428" s="15">
        <f t="shared" si="25"/>
        <v>9.9477638843228043E-4</v>
      </c>
      <c r="G428" s="95">
        <v>1.7113433287899438E-2</v>
      </c>
      <c r="H428" s="15">
        <f t="shared" si="26"/>
        <v>1.702403935981337E-5</v>
      </c>
      <c r="I428" s="95">
        <v>0.13500000000000001</v>
      </c>
      <c r="J428" s="15">
        <f t="shared" si="27"/>
        <v>1.3429481243835788E-4</v>
      </c>
      <c r="K428" s="16"/>
      <c r="L428" s="392"/>
    </row>
    <row r="429" spans="1:12">
      <c r="A429" s="1" t="s">
        <v>1216</v>
      </c>
      <c r="B429" s="17" t="s">
        <v>1217</v>
      </c>
      <c r="C429" s="387">
        <v>53.402999999999999</v>
      </c>
      <c r="D429" s="387">
        <v>515.41999999999996</v>
      </c>
      <c r="E429" s="387">
        <f t="shared" si="24"/>
        <v>27524.974259999995</v>
      </c>
      <c r="F429" s="15">
        <f t="shared" si="25"/>
        <v>9.1141247402046135E-4</v>
      </c>
      <c r="G429" s="95" t="s">
        <v>719</v>
      </c>
      <c r="H429" s="15" t="str">
        <f t="shared" si="26"/>
        <v/>
      </c>
      <c r="I429" s="95">
        <v>0.125</v>
      </c>
      <c r="J429" s="15">
        <f t="shared" si="27"/>
        <v>1.1392655925255767E-4</v>
      </c>
      <c r="K429" s="16"/>
      <c r="L429" s="392"/>
    </row>
    <row r="430" spans="1:12">
      <c r="A430" s="1" t="s">
        <v>762</v>
      </c>
      <c r="B430" s="17" t="s">
        <v>763</v>
      </c>
      <c r="C430" s="387">
        <v>208.84</v>
      </c>
      <c r="D430" s="387">
        <v>146.36000000000001</v>
      </c>
      <c r="E430" s="387">
        <f t="shared" si="24"/>
        <v>30565.822400000005</v>
      </c>
      <c r="F430" s="15">
        <f t="shared" si="25"/>
        <v>1.0121016481580551E-3</v>
      </c>
      <c r="G430" s="95">
        <v>6.5591691719048915E-3</v>
      </c>
      <c r="H430" s="15">
        <f t="shared" si="26"/>
        <v>6.638545929432446E-6</v>
      </c>
      <c r="I430" s="95">
        <v>8.5000000000000006E-2</v>
      </c>
      <c r="J430" s="15">
        <f t="shared" si="27"/>
        <v>8.6028640093434688E-5</v>
      </c>
      <c r="K430" s="16"/>
      <c r="L430" s="392"/>
    </row>
    <row r="431" spans="1:12">
      <c r="A431" s="1" t="s">
        <v>118</v>
      </c>
      <c r="B431" s="17" t="s">
        <v>1017</v>
      </c>
      <c r="C431" s="387">
        <v>335.73599999999999</v>
      </c>
      <c r="D431" s="387">
        <v>97.36</v>
      </c>
      <c r="E431" s="387">
        <f t="shared" si="24"/>
        <v>32687.256959999999</v>
      </c>
      <c r="F431" s="15">
        <f t="shared" si="25"/>
        <v>1.0823470152395392E-3</v>
      </c>
      <c r="G431" s="95" t="s">
        <v>719</v>
      </c>
      <c r="H431" s="15" t="str">
        <f t="shared" si="26"/>
        <v/>
      </c>
      <c r="I431" s="95">
        <v>0.105</v>
      </c>
      <c r="J431" s="15">
        <f t="shared" si="27"/>
        <v>1.1364643660015161E-4</v>
      </c>
      <c r="K431" s="16"/>
      <c r="L431" s="392"/>
    </row>
    <row r="432" spans="1:12">
      <c r="A432" s="1" t="s">
        <v>831</v>
      </c>
      <c r="B432" s="17" t="s">
        <v>524</v>
      </c>
      <c r="C432" s="387">
        <v>978.82899999999995</v>
      </c>
      <c r="D432" s="387">
        <v>347.68</v>
      </c>
      <c r="E432" s="387">
        <f t="shared" si="24"/>
        <v>340319.26672000001</v>
      </c>
      <c r="F432" s="15">
        <f t="shared" si="25"/>
        <v>1.1268719887191804E-2</v>
      </c>
      <c r="G432" s="95">
        <v>5.0621260929590425E-3</v>
      </c>
      <c r="H432" s="15">
        <f t="shared" si="26"/>
        <v>5.7043680975200114E-5</v>
      </c>
      <c r="I432" s="95">
        <v>0.125</v>
      </c>
      <c r="J432" s="15">
        <f t="shared" si="27"/>
        <v>1.4085899858989755E-3</v>
      </c>
      <c r="K432" s="16"/>
      <c r="L432" s="392"/>
    </row>
    <row r="433" spans="1:12">
      <c r="A433" s="1" t="s">
        <v>115</v>
      </c>
      <c r="B433" s="17" t="s">
        <v>390</v>
      </c>
      <c r="C433" s="387">
        <v>162.935</v>
      </c>
      <c r="D433" s="387">
        <v>127.96</v>
      </c>
      <c r="E433" s="387">
        <f t="shared" si="24"/>
        <v>20849.1626</v>
      </c>
      <c r="F433" s="15">
        <f t="shared" si="25"/>
        <v>6.9036165799927173E-4</v>
      </c>
      <c r="G433" s="95" t="s">
        <v>719</v>
      </c>
      <c r="H433" s="15" t="str">
        <f t="shared" si="26"/>
        <v/>
      </c>
      <c r="I433" s="95">
        <v>0.125</v>
      </c>
      <c r="J433" s="15">
        <f t="shared" si="27"/>
        <v>8.6295207249908966E-5</v>
      </c>
      <c r="K433" s="16"/>
      <c r="L433" s="392"/>
    </row>
    <row r="434" spans="1:12">
      <c r="A434" s="1" t="s">
        <v>695</v>
      </c>
      <c r="B434" s="17" t="s">
        <v>489</v>
      </c>
      <c r="C434" s="387">
        <v>563.15499999999997</v>
      </c>
      <c r="D434" s="387">
        <v>114.82</v>
      </c>
      <c r="E434" s="387">
        <f t="shared" si="24"/>
        <v>64661.457099999992</v>
      </c>
      <c r="F434" s="15">
        <f t="shared" si="25"/>
        <v>2.1410831498913426E-3</v>
      </c>
      <c r="G434" s="95">
        <v>1.1496255007838357E-2</v>
      </c>
      <c r="H434" s="15">
        <f t="shared" si="26"/>
        <v>2.461443788413667E-5</v>
      </c>
      <c r="I434" s="95">
        <v>0.08</v>
      </c>
      <c r="J434" s="15">
        <f t="shared" si="27"/>
        <v>1.7128665199130742E-4</v>
      </c>
      <c r="K434" s="16"/>
      <c r="L434" s="392"/>
    </row>
    <row r="435" spans="1:12">
      <c r="A435" s="1" t="s">
        <v>175</v>
      </c>
      <c r="B435" s="17" t="s">
        <v>460</v>
      </c>
      <c r="C435" s="387">
        <v>617.69100000000003</v>
      </c>
      <c r="D435" s="387">
        <v>121.68</v>
      </c>
      <c r="E435" s="387">
        <f t="shared" si="24"/>
        <v>75160.640880000006</v>
      </c>
      <c r="F435" s="15" t="str">
        <f t="shared" si="25"/>
        <v/>
      </c>
      <c r="G435" s="95">
        <v>1.282051282051282E-2</v>
      </c>
      <c r="H435" s="15" t="str">
        <f t="shared" si="26"/>
        <v/>
      </c>
      <c r="I435" s="95">
        <v>0.28000000000000003</v>
      </c>
      <c r="J435" s="15" t="str">
        <f t="shared" si="27"/>
        <v/>
      </c>
      <c r="K435" s="16"/>
      <c r="L435" s="392"/>
    </row>
    <row r="436" spans="1:12">
      <c r="A436" s="1" t="s">
        <v>125</v>
      </c>
      <c r="B436" s="17" t="s">
        <v>399</v>
      </c>
      <c r="C436" s="387">
        <v>28.094999999999999</v>
      </c>
      <c r="D436" s="387">
        <v>1817.52</v>
      </c>
      <c r="E436" s="387">
        <f t="shared" si="24"/>
        <v>51063.224399999999</v>
      </c>
      <c r="F436" s="15" t="str">
        <f t="shared" si="25"/>
        <v/>
      </c>
      <c r="G436" s="95" t="s">
        <v>719</v>
      </c>
      <c r="H436" s="15" t="str">
        <f t="shared" si="26"/>
        <v/>
      </c>
      <c r="I436" s="95">
        <v>0.22</v>
      </c>
      <c r="J436" s="15" t="str">
        <f t="shared" si="27"/>
        <v/>
      </c>
      <c r="K436" s="16"/>
      <c r="L436" s="392"/>
    </row>
    <row r="437" spans="1:12">
      <c r="A437" s="1" t="s">
        <v>333</v>
      </c>
      <c r="B437" s="17" t="s">
        <v>639</v>
      </c>
      <c r="C437" s="387">
        <v>115.672</v>
      </c>
      <c r="D437" s="387">
        <v>84.75</v>
      </c>
      <c r="E437" s="387">
        <f t="shared" si="24"/>
        <v>9803.2019999999993</v>
      </c>
      <c r="F437" s="15" t="str">
        <f t="shared" si="25"/>
        <v/>
      </c>
      <c r="G437" s="95" t="s">
        <v>719</v>
      </c>
      <c r="H437" s="15" t="str">
        <f t="shared" si="26"/>
        <v/>
      </c>
      <c r="I437" s="95">
        <v>0.27</v>
      </c>
      <c r="J437" s="15" t="str">
        <f t="shared" si="27"/>
        <v/>
      </c>
      <c r="K437" s="16"/>
      <c r="L437" s="392"/>
    </row>
    <row r="438" spans="1:12">
      <c r="A438" s="1" t="s">
        <v>1218</v>
      </c>
      <c r="B438" s="17" t="s">
        <v>1219</v>
      </c>
      <c r="C438" s="387">
        <v>221.42400000000001</v>
      </c>
      <c r="D438" s="387">
        <v>91.13</v>
      </c>
      <c r="E438" s="387">
        <f t="shared" si="24"/>
        <v>20178.369119999999</v>
      </c>
      <c r="F438" s="15" t="str">
        <f t="shared" si="25"/>
        <v/>
      </c>
      <c r="G438" s="95" t="s">
        <v>719</v>
      </c>
      <c r="H438" s="15" t="str">
        <f t="shared" si="26"/>
        <v/>
      </c>
      <c r="I438" s="95" t="s">
        <v>719</v>
      </c>
      <c r="J438" s="15" t="str">
        <f t="shared" si="27"/>
        <v/>
      </c>
      <c r="K438" s="16"/>
      <c r="L438" s="392"/>
    </row>
    <row r="439" spans="1:12">
      <c r="A439" s="1" t="s">
        <v>90</v>
      </c>
      <c r="B439" s="17" t="s">
        <v>364</v>
      </c>
      <c r="C439" s="387">
        <v>58.814</v>
      </c>
      <c r="D439" s="387">
        <v>157.75</v>
      </c>
      <c r="E439" s="387">
        <f t="shared" si="24"/>
        <v>9277.9084999999995</v>
      </c>
      <c r="F439" s="15">
        <f t="shared" si="25"/>
        <v>3.0721196902294462E-4</v>
      </c>
      <c r="G439" s="95">
        <v>1.6735340729001586E-2</v>
      </c>
      <c r="H439" s="15">
        <f t="shared" si="26"/>
        <v>5.1412969776264585E-6</v>
      </c>
      <c r="I439" s="95">
        <v>0.115</v>
      </c>
      <c r="J439" s="15">
        <f t="shared" si="27"/>
        <v>3.5329376437638636E-5</v>
      </c>
      <c r="K439" s="16"/>
      <c r="L439" s="392"/>
    </row>
    <row r="440" spans="1:12">
      <c r="A440" s="1" t="s">
        <v>255</v>
      </c>
      <c r="B440" s="17" t="s">
        <v>552</v>
      </c>
      <c r="C440" s="387">
        <v>244.77699999999999</v>
      </c>
      <c r="D440" s="387">
        <v>40.83</v>
      </c>
      <c r="E440" s="387">
        <f t="shared" si="24"/>
        <v>9994.2449099999994</v>
      </c>
      <c r="F440" s="15" t="str">
        <f t="shared" si="25"/>
        <v/>
      </c>
      <c r="G440" s="95">
        <v>3.1839333823169239E-2</v>
      </c>
      <c r="H440" s="15" t="str">
        <f t="shared" si="26"/>
        <v/>
      </c>
      <c r="I440" s="95">
        <v>-1.4999999999999999E-2</v>
      </c>
      <c r="J440" s="15" t="str">
        <f t="shared" si="27"/>
        <v/>
      </c>
      <c r="K440" s="16"/>
      <c r="L440" s="392"/>
    </row>
    <row r="441" spans="1:12">
      <c r="A441" s="1" t="s">
        <v>287</v>
      </c>
      <c r="B441" s="17" t="s">
        <v>586</v>
      </c>
      <c r="C441" s="387">
        <v>954.53899999999999</v>
      </c>
      <c r="D441" s="387">
        <v>21.31</v>
      </c>
      <c r="E441" s="387">
        <f t="shared" si="24"/>
        <v>20341.22609</v>
      </c>
      <c r="F441" s="15">
        <f t="shared" si="25"/>
        <v>6.73542762299261E-4</v>
      </c>
      <c r="G441" s="95">
        <v>3.1909901454716103E-2</v>
      </c>
      <c r="H441" s="15">
        <f t="shared" si="26"/>
        <v>2.1492683170506691E-5</v>
      </c>
      <c r="I441" s="95">
        <v>9.5000000000000001E-2</v>
      </c>
      <c r="J441" s="15">
        <f t="shared" si="27"/>
        <v>6.3986562418429801E-5</v>
      </c>
      <c r="K441" s="16"/>
      <c r="L441" s="392"/>
    </row>
    <row r="442" spans="1:12">
      <c r="A442" s="1" t="s">
        <v>241</v>
      </c>
      <c r="B442" s="17" t="s">
        <v>536</v>
      </c>
      <c r="C442" s="387">
        <v>528.88599999999997</v>
      </c>
      <c r="D442" s="387">
        <v>88.83</v>
      </c>
      <c r="E442" s="387">
        <f t="shared" si="24"/>
        <v>46980.943379999997</v>
      </c>
      <c r="F442" s="15">
        <f t="shared" si="25"/>
        <v>1.5556424297917225E-3</v>
      </c>
      <c r="G442" s="95" t="s">
        <v>719</v>
      </c>
      <c r="H442" s="15" t="str">
        <f t="shared" si="26"/>
        <v/>
      </c>
      <c r="I442" s="95">
        <v>0.115</v>
      </c>
      <c r="J442" s="15">
        <f t="shared" si="27"/>
        <v>1.788988794260481E-4</v>
      </c>
      <c r="K442" s="16"/>
      <c r="L442" s="392"/>
    </row>
    <row r="443" spans="1:12">
      <c r="A443" s="1" t="s">
        <v>244</v>
      </c>
      <c r="B443" s="17" t="s">
        <v>538</v>
      </c>
      <c r="C443" s="387">
        <v>379.89699999999999</v>
      </c>
      <c r="D443" s="387">
        <v>35.72</v>
      </c>
      <c r="E443" s="387">
        <f t="shared" si="24"/>
        <v>13569.920839999999</v>
      </c>
      <c r="F443" s="15" t="str">
        <f t="shared" si="25"/>
        <v/>
      </c>
      <c r="G443" s="95">
        <v>8.3986562150055993E-3</v>
      </c>
      <c r="H443" s="15" t="str">
        <f t="shared" si="26"/>
        <v/>
      </c>
      <c r="I443" s="95">
        <v>0.33500000000000002</v>
      </c>
      <c r="J443" s="15" t="str">
        <f t="shared" si="27"/>
        <v/>
      </c>
      <c r="K443" s="16"/>
      <c r="L443" s="392"/>
    </row>
    <row r="444" spans="1:12">
      <c r="A444" s="1" t="s">
        <v>1018</v>
      </c>
      <c r="B444" s="17" t="s">
        <v>454</v>
      </c>
      <c r="C444" s="387">
        <v>145.29599999999999</v>
      </c>
      <c r="D444" s="387">
        <v>163.9</v>
      </c>
      <c r="E444" s="387">
        <f t="shared" si="24"/>
        <v>23814.0144</v>
      </c>
      <c r="F444" s="15" t="str">
        <f t="shared" si="25"/>
        <v/>
      </c>
      <c r="G444" s="95" t="s">
        <v>719</v>
      </c>
      <c r="H444" s="15" t="str">
        <f t="shared" si="26"/>
        <v/>
      </c>
      <c r="I444" s="95" t="s">
        <v>719</v>
      </c>
      <c r="J444" s="15" t="str">
        <f t="shared" si="27"/>
        <v/>
      </c>
      <c r="K444" s="16"/>
      <c r="L444" s="392"/>
    </row>
    <row r="445" spans="1:12">
      <c r="A445" s="1" t="s">
        <v>1040</v>
      </c>
      <c r="B445" s="17" t="s">
        <v>1041</v>
      </c>
      <c r="C445" s="387">
        <v>226.99299999999999</v>
      </c>
      <c r="D445" s="387">
        <v>62.2</v>
      </c>
      <c r="E445" s="387">
        <f t="shared" si="24"/>
        <v>14118.964600000001</v>
      </c>
      <c r="F445" s="15">
        <f t="shared" si="25"/>
        <v>4.675099905685912E-4</v>
      </c>
      <c r="G445" s="95">
        <v>3.4405144694533762E-2</v>
      </c>
      <c r="H445" s="15">
        <f t="shared" si="26"/>
        <v>1.6084748871652495E-5</v>
      </c>
      <c r="I445" s="95">
        <v>0.08</v>
      </c>
      <c r="J445" s="15">
        <f t="shared" si="27"/>
        <v>3.7400799245487299E-5</v>
      </c>
      <c r="K445" s="16"/>
      <c r="L445" s="392"/>
    </row>
    <row r="446" spans="1:12">
      <c r="A446" s="1" t="s">
        <v>1019</v>
      </c>
      <c r="B446" s="17" t="s">
        <v>432</v>
      </c>
      <c r="C446" s="387">
        <v>169.08699999999999</v>
      </c>
      <c r="D446" s="387">
        <v>25.38</v>
      </c>
      <c r="E446" s="387">
        <f t="shared" si="24"/>
        <v>4291.4280599999993</v>
      </c>
      <c r="F446" s="15">
        <f t="shared" si="25"/>
        <v>1.4209862753366398E-4</v>
      </c>
      <c r="G446" s="95" t="s">
        <v>719</v>
      </c>
      <c r="H446" s="15" t="str">
        <f t="shared" si="26"/>
        <v/>
      </c>
      <c r="I446" s="95">
        <v>0.13500000000000001</v>
      </c>
      <c r="J446" s="15">
        <f t="shared" si="27"/>
        <v>1.918331471704464E-5</v>
      </c>
      <c r="K446" s="16"/>
      <c r="L446" s="392"/>
    </row>
    <row r="447" spans="1:12">
      <c r="A447" s="1" t="s">
        <v>121</v>
      </c>
      <c r="B447" s="17" t="s">
        <v>395</v>
      </c>
      <c r="C447" s="387">
        <v>215.1</v>
      </c>
      <c r="D447" s="387">
        <v>55.82</v>
      </c>
      <c r="E447" s="387">
        <f t="shared" si="24"/>
        <v>12006.882</v>
      </c>
      <c r="F447" s="15">
        <f t="shared" si="25"/>
        <v>3.9757428746426543E-4</v>
      </c>
      <c r="G447" s="95">
        <v>2.149767108563239E-2</v>
      </c>
      <c r="H447" s="15">
        <f t="shared" si="26"/>
        <v>8.5469212640114387E-6</v>
      </c>
      <c r="I447" s="95">
        <v>0.19500000000000001</v>
      </c>
      <c r="J447" s="15">
        <f t="shared" si="27"/>
        <v>7.7526986055531758E-5</v>
      </c>
      <c r="K447" s="16"/>
      <c r="L447" s="392"/>
    </row>
    <row r="448" spans="1:12">
      <c r="A448" s="1" t="s">
        <v>1221</v>
      </c>
      <c r="B448" s="17" t="s">
        <v>1222</v>
      </c>
      <c r="C448" s="387">
        <v>141.565</v>
      </c>
      <c r="D448" s="387">
        <v>96.13</v>
      </c>
      <c r="E448" s="387">
        <f t="shared" si="24"/>
        <v>13608.64345</v>
      </c>
      <c r="F448" s="15">
        <f t="shared" si="25"/>
        <v>4.506121341901247E-4</v>
      </c>
      <c r="G448" s="95">
        <v>1.4979714969312391E-2</v>
      </c>
      <c r="H448" s="15">
        <f t="shared" si="26"/>
        <v>6.7500413318816146E-6</v>
      </c>
      <c r="I448" s="95">
        <v>0.09</v>
      </c>
      <c r="J448" s="15">
        <f t="shared" si="27"/>
        <v>4.0555092077111222E-5</v>
      </c>
      <c r="K448" s="16"/>
      <c r="L448" s="392"/>
    </row>
    <row r="449" spans="1:12">
      <c r="A449" s="1" t="s">
        <v>1220</v>
      </c>
      <c r="B449" s="17" t="s">
        <v>360</v>
      </c>
      <c r="C449" s="387">
        <v>378.02199999999999</v>
      </c>
      <c r="D449" s="387">
        <v>21.43</v>
      </c>
      <c r="E449" s="387">
        <f t="shared" si="24"/>
        <v>8101.0114599999997</v>
      </c>
      <c r="F449" s="15" t="str">
        <f t="shared" si="25"/>
        <v/>
      </c>
      <c r="G449" s="95">
        <v>1.1665888940737284E-2</v>
      </c>
      <c r="H449" s="15" t="str">
        <f t="shared" si="26"/>
        <v/>
      </c>
      <c r="I449" s="95">
        <v>0.72499999999999998</v>
      </c>
      <c r="J449" s="15" t="str">
        <f t="shared" si="27"/>
        <v/>
      </c>
      <c r="K449" s="16"/>
      <c r="L449" s="392"/>
    </row>
    <row r="450" spans="1:12">
      <c r="A450" s="1" t="s">
        <v>760</v>
      </c>
      <c r="B450" s="17" t="s">
        <v>473</v>
      </c>
      <c r="C450" s="387">
        <v>320.16800000000001</v>
      </c>
      <c r="D450" s="387">
        <v>2665.31</v>
      </c>
      <c r="E450" s="387">
        <f t="shared" si="24"/>
        <v>853346.97207999998</v>
      </c>
      <c r="F450" s="15" t="str">
        <f t="shared" si="25"/>
        <v/>
      </c>
      <c r="G450" s="95" t="s">
        <v>719</v>
      </c>
      <c r="H450" s="15" t="str">
        <f t="shared" si="26"/>
        <v/>
      </c>
      <c r="I450" s="95">
        <v>0.21</v>
      </c>
      <c r="J450" s="15" t="str">
        <f t="shared" si="27"/>
        <v/>
      </c>
      <c r="K450" s="16"/>
      <c r="L450" s="392"/>
    </row>
    <row r="451" spans="1:12">
      <c r="A451" s="1" t="s">
        <v>306</v>
      </c>
      <c r="B451" s="17" t="s">
        <v>608</v>
      </c>
      <c r="C451" s="387">
        <v>327.99700000000001</v>
      </c>
      <c r="D451" s="387">
        <v>137.22</v>
      </c>
      <c r="E451" s="387">
        <f t="shared" si="24"/>
        <v>45007.748339999998</v>
      </c>
      <c r="F451" s="15">
        <f t="shared" si="25"/>
        <v>1.4903055994592495E-3</v>
      </c>
      <c r="G451" s="95">
        <v>1.4575134819997086E-2</v>
      </c>
      <c r="H451" s="15">
        <f t="shared" si="26"/>
        <v>2.1721405035115139E-5</v>
      </c>
      <c r="I451" s="95">
        <v>0.09</v>
      </c>
      <c r="J451" s="15">
        <f t="shared" si="27"/>
        <v>1.3412750395133246E-4</v>
      </c>
      <c r="K451" s="16"/>
      <c r="L451" s="392"/>
    </row>
    <row r="452" spans="1:12">
      <c r="A452" s="1" t="s">
        <v>832</v>
      </c>
      <c r="B452" s="17" t="s">
        <v>833</v>
      </c>
      <c r="C452" s="387">
        <v>49.304000000000002</v>
      </c>
      <c r="D452" s="387">
        <v>413.31</v>
      </c>
      <c r="E452" s="387">
        <f t="shared" si="24"/>
        <v>20377.836240000001</v>
      </c>
      <c r="F452" s="15">
        <f t="shared" si="25"/>
        <v>6.7475500493645942E-4</v>
      </c>
      <c r="G452" s="95">
        <v>1.4516948537417434E-4</v>
      </c>
      <c r="H452" s="15">
        <f t="shared" si="26"/>
        <v>9.7953836820274282E-8</v>
      </c>
      <c r="I452" s="95">
        <v>0.14499999999999999</v>
      </c>
      <c r="J452" s="15">
        <f t="shared" si="27"/>
        <v>9.7839475715786611E-5</v>
      </c>
      <c r="K452" s="16"/>
      <c r="L452" s="392"/>
    </row>
    <row r="453" spans="1:12">
      <c r="A453" s="1" t="s">
        <v>150</v>
      </c>
      <c r="B453" s="17" t="s">
        <v>431</v>
      </c>
      <c r="C453" s="387">
        <v>299.46800000000002</v>
      </c>
      <c r="D453" s="387">
        <v>122.85</v>
      </c>
      <c r="E453" s="387">
        <f t="shared" si="24"/>
        <v>36789.643799999998</v>
      </c>
      <c r="F453" s="15">
        <f t="shared" si="25"/>
        <v>1.2181860719418355E-3</v>
      </c>
      <c r="G453" s="95">
        <v>1.6280016280016282E-2</v>
      </c>
      <c r="H453" s="15">
        <f t="shared" si="26"/>
        <v>1.9832089083302169E-5</v>
      </c>
      <c r="I453" s="95">
        <v>0.16</v>
      </c>
      <c r="J453" s="15">
        <f t="shared" si="27"/>
        <v>1.9490977151069368E-4</v>
      </c>
      <c r="K453" s="16"/>
      <c r="L453" s="392"/>
    </row>
    <row r="454" spans="1:12">
      <c r="A454" s="1" t="s">
        <v>320</v>
      </c>
      <c r="B454" s="17" t="s">
        <v>624</v>
      </c>
      <c r="C454" s="387">
        <v>1687.643</v>
      </c>
      <c r="D454" s="387">
        <v>222.75</v>
      </c>
      <c r="E454" s="387">
        <f t="shared" si="24"/>
        <v>375922.47824999999</v>
      </c>
      <c r="F454" s="15">
        <f t="shared" si="25"/>
        <v>1.2447620575603604E-2</v>
      </c>
      <c r="G454" s="95">
        <v>5.7463524130190787E-3</v>
      </c>
      <c r="H454" s="15">
        <f t="shared" si="26"/>
        <v>7.1528414530965703E-5</v>
      </c>
      <c r="I454" s="95">
        <v>0.12</v>
      </c>
      <c r="J454" s="15">
        <f t="shared" si="27"/>
        <v>1.4937144690724325E-3</v>
      </c>
      <c r="K454" s="16"/>
      <c r="L454" s="392"/>
    </row>
    <row r="455" spans="1:12">
      <c r="A455" s="1" t="s">
        <v>834</v>
      </c>
      <c r="B455" s="17" t="s">
        <v>835</v>
      </c>
      <c r="C455" s="387">
        <v>116.02</v>
      </c>
      <c r="D455" s="387">
        <v>186.75</v>
      </c>
      <c r="E455" s="387">
        <f t="shared" si="24"/>
        <v>21666.735000000001</v>
      </c>
      <c r="F455" s="15">
        <f t="shared" si="25"/>
        <v>7.1743327945607033E-4</v>
      </c>
      <c r="G455" s="95">
        <v>2.1954484605087012E-2</v>
      </c>
      <c r="H455" s="15">
        <f t="shared" si="26"/>
        <v>1.5750877888995385E-5</v>
      </c>
      <c r="I455" s="95">
        <v>0.09</v>
      </c>
      <c r="J455" s="15">
        <f t="shared" si="27"/>
        <v>6.4568995151046321E-5</v>
      </c>
      <c r="K455" s="16"/>
      <c r="L455" s="392"/>
    </row>
    <row r="456" spans="1:12">
      <c r="A456" s="1" t="s">
        <v>336</v>
      </c>
      <c r="B456" s="17" t="s">
        <v>642</v>
      </c>
      <c r="C456" s="387">
        <v>180.16300000000001</v>
      </c>
      <c r="D456" s="387">
        <v>123.68</v>
      </c>
      <c r="E456" s="387">
        <f t="shared" si="24"/>
        <v>22282.559840000002</v>
      </c>
      <c r="F456" s="15">
        <f t="shared" si="25"/>
        <v>7.3782459520030732E-4</v>
      </c>
      <c r="G456" s="95">
        <v>9.05562742561449E-3</v>
      </c>
      <c r="H456" s="15">
        <f t="shared" si="26"/>
        <v>6.681464639588812E-6</v>
      </c>
      <c r="I456" s="95">
        <v>0.105</v>
      </c>
      <c r="J456" s="15">
        <f t="shared" si="27"/>
        <v>7.7471582496032261E-5</v>
      </c>
      <c r="K456" s="16"/>
      <c r="L456" s="392"/>
    </row>
    <row r="457" spans="1:12">
      <c r="A457" s="1" t="s">
        <v>229</v>
      </c>
      <c r="B457" s="17" t="s">
        <v>520</v>
      </c>
      <c r="C457" s="387">
        <v>638.202</v>
      </c>
      <c r="D457" s="387">
        <v>61.81</v>
      </c>
      <c r="E457" s="387">
        <f t="shared" si="24"/>
        <v>39447.265619999998</v>
      </c>
      <c r="F457" s="15" t="str">
        <f t="shared" si="25"/>
        <v/>
      </c>
      <c r="G457" s="95">
        <v>3.7534379550234587E-2</v>
      </c>
      <c r="H457" s="15" t="str">
        <f t="shared" si="26"/>
        <v/>
      </c>
      <c r="I457" s="95" t="s">
        <v>719</v>
      </c>
      <c r="J457" s="15" t="str">
        <f t="shared" si="27"/>
        <v/>
      </c>
      <c r="K457" s="16"/>
      <c r="L457" s="392"/>
    </row>
    <row r="458" spans="1:12">
      <c r="A458" s="1" t="s">
        <v>696</v>
      </c>
      <c r="B458" s="17" t="s">
        <v>697</v>
      </c>
      <c r="C458" s="387">
        <v>114.33799999999999</v>
      </c>
      <c r="D458" s="387">
        <v>202.61</v>
      </c>
      <c r="E458" s="387">
        <f t="shared" si="24"/>
        <v>23166.02218</v>
      </c>
      <c r="F458" s="15">
        <f t="shared" si="25"/>
        <v>7.6707797757943061E-4</v>
      </c>
      <c r="G458" s="95">
        <v>1.0266028330289717E-2</v>
      </c>
      <c r="H458" s="15">
        <f t="shared" si="26"/>
        <v>7.8748442493717749E-6</v>
      </c>
      <c r="I458" s="95">
        <v>0.11</v>
      </c>
      <c r="J458" s="15">
        <f t="shared" si="27"/>
        <v>8.437857753373737E-5</v>
      </c>
      <c r="K458" s="16"/>
      <c r="L458" s="392"/>
    </row>
    <row r="459" spans="1:12">
      <c r="A459" s="1" t="s">
        <v>796</v>
      </c>
      <c r="B459" s="17" t="s">
        <v>797</v>
      </c>
      <c r="C459" s="387">
        <v>1212.9649999999999</v>
      </c>
      <c r="D459" s="387">
        <v>102.9</v>
      </c>
      <c r="E459" s="387">
        <f t="shared" si="24"/>
        <v>124814.09849999999</v>
      </c>
      <c r="F459" s="15" t="str">
        <f t="shared" si="25"/>
        <v/>
      </c>
      <c r="G459" s="95" t="s">
        <v>719</v>
      </c>
      <c r="H459" s="15" t="str">
        <f t="shared" si="26"/>
        <v/>
      </c>
      <c r="I459" s="95">
        <v>0.28999999999999998</v>
      </c>
      <c r="J459" s="15" t="str">
        <f t="shared" si="27"/>
        <v/>
      </c>
      <c r="K459" s="16"/>
      <c r="L459" s="392"/>
    </row>
    <row r="460" spans="1:12">
      <c r="A460" s="1" t="s">
        <v>892</v>
      </c>
      <c r="B460" s="17" t="s">
        <v>893</v>
      </c>
      <c r="C460" s="387">
        <v>145.68100000000001</v>
      </c>
      <c r="D460" s="387">
        <v>263.55</v>
      </c>
      <c r="E460" s="387">
        <f t="shared" si="24"/>
        <v>38394.227550000003</v>
      </c>
      <c r="F460" s="15">
        <f t="shared" si="25"/>
        <v>1.2713173712319418E-3</v>
      </c>
      <c r="G460" s="95">
        <v>6.3745019920318727E-3</v>
      </c>
      <c r="H460" s="15">
        <f t="shared" si="26"/>
        <v>8.1040151154227369E-6</v>
      </c>
      <c r="I460" s="95">
        <v>8.5000000000000006E-2</v>
      </c>
      <c r="J460" s="15">
        <f t="shared" si="27"/>
        <v>1.0806197655471506E-4</v>
      </c>
      <c r="K460" s="16"/>
      <c r="L460" s="392"/>
    </row>
    <row r="461" spans="1:12">
      <c r="A461" s="1" t="s">
        <v>836</v>
      </c>
      <c r="B461" s="17" t="s">
        <v>837</v>
      </c>
      <c r="C461" s="387">
        <v>23.117000000000001</v>
      </c>
      <c r="D461" s="387">
        <v>1377.36</v>
      </c>
      <c r="E461" s="387">
        <f t="shared" si="24"/>
        <v>31840.431119999997</v>
      </c>
      <c r="F461" s="15">
        <f t="shared" si="25"/>
        <v>1.0543067480041047E-3</v>
      </c>
      <c r="G461" s="95" t="s">
        <v>719</v>
      </c>
      <c r="H461" s="15" t="str">
        <f t="shared" si="26"/>
        <v/>
      </c>
      <c r="I461" s="95">
        <v>0.12</v>
      </c>
      <c r="J461" s="15">
        <f t="shared" si="27"/>
        <v>1.2651680976049257E-4</v>
      </c>
      <c r="K461" s="16"/>
      <c r="L461" s="392"/>
    </row>
    <row r="462" spans="1:12">
      <c r="A462" s="1" t="s">
        <v>1042</v>
      </c>
      <c r="B462" s="17" t="s">
        <v>1043</v>
      </c>
      <c r="C462" s="387">
        <v>237.101</v>
      </c>
      <c r="D462" s="387">
        <v>138.72</v>
      </c>
      <c r="E462" s="387">
        <f t="shared" si="24"/>
        <v>32890.650719999998</v>
      </c>
      <c r="F462" s="15">
        <f t="shared" si="25"/>
        <v>1.0890818302570166E-3</v>
      </c>
      <c r="G462" s="95" t="s">
        <v>719</v>
      </c>
      <c r="H462" s="15" t="str">
        <f t="shared" si="26"/>
        <v/>
      </c>
      <c r="I462" s="95">
        <v>0.1</v>
      </c>
      <c r="J462" s="15">
        <f t="shared" si="27"/>
        <v>1.0890818302570166E-4</v>
      </c>
      <c r="K462" s="16"/>
      <c r="L462" s="392"/>
    </row>
    <row r="463" spans="1:12">
      <c r="A463" s="1" t="s">
        <v>838</v>
      </c>
      <c r="B463" s="17" t="s">
        <v>839</v>
      </c>
      <c r="C463" s="387">
        <v>116.95</v>
      </c>
      <c r="D463" s="387">
        <v>218.97</v>
      </c>
      <c r="E463" s="387">
        <f t="shared" si="24"/>
        <v>25608.541499999999</v>
      </c>
      <c r="F463" s="15">
        <f t="shared" si="25"/>
        <v>8.4795516769978836E-4</v>
      </c>
      <c r="G463" s="95">
        <v>7.1242635977531174E-3</v>
      </c>
      <c r="H463" s="15">
        <f t="shared" si="26"/>
        <v>6.0410561337702423E-6</v>
      </c>
      <c r="I463" s="95">
        <v>6.5000000000000002E-2</v>
      </c>
      <c r="J463" s="15">
        <f t="shared" si="27"/>
        <v>5.5117085900486242E-5</v>
      </c>
      <c r="K463" s="16"/>
      <c r="L463" s="392"/>
    </row>
    <row r="464" spans="1:12">
      <c r="A464" s="1" t="s">
        <v>1223</v>
      </c>
      <c r="B464" s="17" t="s">
        <v>1224</v>
      </c>
      <c r="C464" s="387">
        <v>163.32</v>
      </c>
      <c r="D464" s="387">
        <v>292.04000000000002</v>
      </c>
      <c r="E464" s="387">
        <f t="shared" si="24"/>
        <v>47695.972800000003</v>
      </c>
      <c r="F464" s="15">
        <f t="shared" si="25"/>
        <v>1.5793186275067071E-3</v>
      </c>
      <c r="G464" s="95" t="s">
        <v>719</v>
      </c>
      <c r="H464" s="15" t="str">
        <f t="shared" si="26"/>
        <v/>
      </c>
      <c r="I464" s="95">
        <v>0.2</v>
      </c>
      <c r="J464" s="15">
        <f t="shared" si="27"/>
        <v>3.1586372550134145E-4</v>
      </c>
      <c r="K464" s="16"/>
      <c r="L464" s="392"/>
    </row>
    <row r="465" spans="1:12">
      <c r="A465" s="1" t="s">
        <v>1294</v>
      </c>
      <c r="B465" s="17" t="s">
        <v>1295</v>
      </c>
      <c r="C465" s="387">
        <v>403.64600000000002</v>
      </c>
      <c r="D465" s="387">
        <v>384.86</v>
      </c>
      <c r="E465" s="387">
        <f t="shared" si="24"/>
        <v>155347.19956000001</v>
      </c>
      <c r="F465" s="15" t="str">
        <f t="shared" si="25"/>
        <v/>
      </c>
      <c r="G465" s="95" t="s">
        <v>719</v>
      </c>
      <c r="H465" s="15" t="str">
        <f t="shared" si="26"/>
        <v/>
      </c>
      <c r="I465" s="95" t="s">
        <v>719</v>
      </c>
      <c r="J465" s="15" t="str">
        <f t="shared" si="27"/>
        <v/>
      </c>
      <c r="K465" s="16"/>
      <c r="L465" s="392"/>
    </row>
    <row r="466" spans="1:12">
      <c r="A466" s="1" t="s">
        <v>698</v>
      </c>
      <c r="B466" s="17" t="s">
        <v>699</v>
      </c>
      <c r="C466" s="387">
        <v>65.034999999999997</v>
      </c>
      <c r="D466" s="387">
        <v>319.74</v>
      </c>
      <c r="E466" s="387">
        <f t="shared" si="24"/>
        <v>20794.2909</v>
      </c>
      <c r="F466" s="15" t="str">
        <f t="shared" si="25"/>
        <v/>
      </c>
      <c r="G466" s="95">
        <v>2.6146243823106274E-2</v>
      </c>
      <c r="H466" s="15" t="str">
        <f t="shared" si="26"/>
        <v/>
      </c>
      <c r="I466" s="95">
        <v>-5.0000000000000001E-3</v>
      </c>
      <c r="J466" s="15" t="str">
        <f t="shared" si="27"/>
        <v/>
      </c>
      <c r="K466" s="16"/>
      <c r="L466" s="392"/>
    </row>
    <row r="467" spans="1:12">
      <c r="A467" s="1" t="s">
        <v>764</v>
      </c>
      <c r="B467" s="17" t="s">
        <v>765</v>
      </c>
      <c r="C467" s="387">
        <v>389.38799999999998</v>
      </c>
      <c r="D467" s="387">
        <v>64.86</v>
      </c>
      <c r="E467" s="387">
        <f t="shared" si="24"/>
        <v>25255.705679999999</v>
      </c>
      <c r="F467" s="15">
        <f t="shared" si="25"/>
        <v>8.3627199718737974E-4</v>
      </c>
      <c r="G467" s="95">
        <v>4.3663274745605919E-2</v>
      </c>
      <c r="H467" s="15">
        <f t="shared" si="26"/>
        <v>3.6514373975249141E-5</v>
      </c>
      <c r="I467" s="95">
        <v>0.06</v>
      </c>
      <c r="J467" s="15">
        <f t="shared" si="27"/>
        <v>5.0176319831242784E-5</v>
      </c>
      <c r="K467" s="16"/>
      <c r="L467" s="392"/>
    </row>
    <row r="468" spans="1:12">
      <c r="A468" s="1" t="s">
        <v>1225</v>
      </c>
      <c r="B468" s="17" t="s">
        <v>766</v>
      </c>
      <c r="C468" s="387">
        <v>267.00599999999997</v>
      </c>
      <c r="D468" s="387">
        <v>49.83</v>
      </c>
      <c r="E468" s="387">
        <f t="shared" ref="E468:E523" si="28">IFERROR(C468*D468,"")</f>
        <v>13304.908979999998</v>
      </c>
      <c r="F468" s="15">
        <f t="shared" ref="F468:F523" si="29">IF(AND(ISNUMBER($I468)), IF(AND($I468&lt;=20%,$I468&gt;0%), $E468/SUMIFS($E$19:$E$523,$I$19:$I$523, "&gt;"&amp;0%,$I$19:$I$523, "&lt;="&amp;20%),""),"")</f>
        <v>4.4055481743723358E-4</v>
      </c>
      <c r="G468" s="95">
        <v>1.9265502709211318E-2</v>
      </c>
      <c r="H468" s="15">
        <f t="shared" ref="H468:H523" si="30">IFERROR($G468*$F468,"")</f>
        <v>8.4875100288931209E-6</v>
      </c>
      <c r="I468" s="95">
        <v>0.08</v>
      </c>
      <c r="J468" s="15">
        <f t="shared" ref="J468:J523" si="31">IFERROR($I468*$F468,"")</f>
        <v>3.524438539497869E-5</v>
      </c>
      <c r="K468" s="16"/>
      <c r="L468" s="392"/>
    </row>
    <row r="469" spans="1:12">
      <c r="A469" s="1" t="s">
        <v>894</v>
      </c>
      <c r="B469" s="17" t="s">
        <v>895</v>
      </c>
      <c r="C469" s="387">
        <v>398.84100000000001</v>
      </c>
      <c r="D469" s="387">
        <v>116.62</v>
      </c>
      <c r="E469" s="387">
        <f t="shared" si="28"/>
        <v>46512.837420000003</v>
      </c>
      <c r="F469" s="15">
        <f t="shared" si="29"/>
        <v>1.5401424112602858E-3</v>
      </c>
      <c r="G469" s="95">
        <v>6.8598868118676052E-3</v>
      </c>
      <c r="H469" s="15">
        <f t="shared" si="30"/>
        <v>1.0565202615402408E-5</v>
      </c>
      <c r="I469" s="95">
        <v>0.105</v>
      </c>
      <c r="J469" s="15">
        <f t="shared" si="31"/>
        <v>1.6171495318233E-4</v>
      </c>
      <c r="K469" s="16"/>
      <c r="L469" s="392"/>
    </row>
    <row r="470" spans="1:12">
      <c r="A470" s="1" t="s">
        <v>1226</v>
      </c>
      <c r="B470" s="17" t="s">
        <v>1227</v>
      </c>
      <c r="C470" s="387">
        <v>189.03399999999999</v>
      </c>
      <c r="D470" s="387">
        <v>86.21</v>
      </c>
      <c r="E470" s="387">
        <f t="shared" si="28"/>
        <v>16296.621139999997</v>
      </c>
      <c r="F470" s="15">
        <f t="shared" si="29"/>
        <v>5.3961699113979668E-4</v>
      </c>
      <c r="G470" s="95">
        <v>5.5677995592158681E-3</v>
      </c>
      <c r="H470" s="15">
        <f t="shared" si="30"/>
        <v>3.004479245413553E-6</v>
      </c>
      <c r="I470" s="95">
        <v>9.5000000000000001E-2</v>
      </c>
      <c r="J470" s="15">
        <f t="shared" si="31"/>
        <v>5.1263614158280683E-5</v>
      </c>
      <c r="K470" s="16"/>
      <c r="L470" s="392"/>
    </row>
    <row r="471" spans="1:12">
      <c r="A471" s="1" t="s">
        <v>1228</v>
      </c>
      <c r="B471" s="17" t="s">
        <v>1229</v>
      </c>
      <c r="C471" s="387">
        <v>40.100999999999999</v>
      </c>
      <c r="D471" s="387">
        <v>434.41</v>
      </c>
      <c r="E471" s="387">
        <f t="shared" si="28"/>
        <v>17420.275410000002</v>
      </c>
      <c r="F471" s="15">
        <f t="shared" si="29"/>
        <v>5.7682365692958545E-4</v>
      </c>
      <c r="G471" s="95">
        <v>7.3663129301811655E-3</v>
      </c>
      <c r="H471" s="15">
        <f t="shared" si="30"/>
        <v>4.2490635624747902E-6</v>
      </c>
      <c r="I471" s="95">
        <v>0.15</v>
      </c>
      <c r="J471" s="15">
        <f t="shared" si="31"/>
        <v>8.6523548539437815E-5</v>
      </c>
      <c r="K471" s="16"/>
      <c r="L471" s="392"/>
    </row>
    <row r="472" spans="1:12">
      <c r="A472" s="1" t="s">
        <v>327</v>
      </c>
      <c r="B472" s="17" t="s">
        <v>632</v>
      </c>
      <c r="C472" s="387">
        <v>308.74799999999999</v>
      </c>
      <c r="D472" s="387">
        <v>56.44</v>
      </c>
      <c r="E472" s="387">
        <f t="shared" si="28"/>
        <v>17425.737119999998</v>
      </c>
      <c r="F472" s="15">
        <f t="shared" si="29"/>
        <v>5.7700450616767949E-4</v>
      </c>
      <c r="G472" s="95" t="s">
        <v>719</v>
      </c>
      <c r="H472" s="15" t="str">
        <f t="shared" si="30"/>
        <v/>
      </c>
      <c r="I472" s="95">
        <v>0.01</v>
      </c>
      <c r="J472" s="15">
        <f t="shared" si="31"/>
        <v>5.7700450616767951E-6</v>
      </c>
      <c r="K472" s="16"/>
      <c r="L472" s="392"/>
    </row>
    <row r="473" spans="1:12">
      <c r="A473" s="1" t="s">
        <v>266</v>
      </c>
      <c r="B473" s="17" t="s">
        <v>565</v>
      </c>
      <c r="C473" s="387">
        <v>1382.115</v>
      </c>
      <c r="D473" s="387">
        <v>150.41</v>
      </c>
      <c r="E473" s="387">
        <f t="shared" si="28"/>
        <v>207883.91714999999</v>
      </c>
      <c r="F473" s="15">
        <f t="shared" si="29"/>
        <v>6.8834940025388472E-3</v>
      </c>
      <c r="G473" s="95">
        <v>2.858852469915564E-2</v>
      </c>
      <c r="H473" s="15">
        <f t="shared" si="30"/>
        <v>1.9678893830807155E-4</v>
      </c>
      <c r="I473" s="95">
        <v>6.5000000000000002E-2</v>
      </c>
      <c r="J473" s="15">
        <f t="shared" si="31"/>
        <v>4.4742711016502508E-4</v>
      </c>
      <c r="K473" s="16"/>
      <c r="L473" s="392"/>
    </row>
    <row r="474" spans="1:12">
      <c r="A474" s="1" t="s">
        <v>1230</v>
      </c>
      <c r="B474" s="17" t="s">
        <v>1231</v>
      </c>
      <c r="C474" s="387">
        <v>181.054</v>
      </c>
      <c r="D474" s="387">
        <v>94.67</v>
      </c>
      <c r="E474" s="387">
        <f t="shared" si="28"/>
        <v>17140.382180000001</v>
      </c>
      <c r="F474" s="15" t="str">
        <f t="shared" si="29"/>
        <v/>
      </c>
      <c r="G474" s="95">
        <v>1.9013415020597866E-2</v>
      </c>
      <c r="H474" s="15" t="str">
        <f t="shared" si="30"/>
        <v/>
      </c>
      <c r="I474" s="95" t="s">
        <v>719</v>
      </c>
      <c r="J474" s="15" t="str">
        <f t="shared" si="31"/>
        <v/>
      </c>
      <c r="K474" s="16"/>
      <c r="L474" s="392"/>
    </row>
    <row r="475" spans="1:12">
      <c r="A475" s="1" t="s">
        <v>1232</v>
      </c>
      <c r="B475" s="17" t="s">
        <v>1233</v>
      </c>
      <c r="C475" s="387">
        <v>198.1</v>
      </c>
      <c r="D475" s="387">
        <v>622.27</v>
      </c>
      <c r="E475" s="387">
        <f t="shared" si="28"/>
        <v>123271.68699999999</v>
      </c>
      <c r="F475" s="15" t="str">
        <f t="shared" si="29"/>
        <v/>
      </c>
      <c r="G475" s="95" t="s">
        <v>719</v>
      </c>
      <c r="H475" s="15" t="str">
        <f t="shared" si="30"/>
        <v/>
      </c>
      <c r="I475" s="95">
        <v>0.44500000000000001</v>
      </c>
      <c r="J475" s="15" t="str">
        <f t="shared" si="31"/>
        <v/>
      </c>
      <c r="K475" s="16"/>
      <c r="L475" s="392"/>
    </row>
    <row r="476" spans="1:12">
      <c r="A476" s="1" t="s">
        <v>767</v>
      </c>
      <c r="B476" s="17" t="s">
        <v>768</v>
      </c>
      <c r="C476" s="387">
        <v>245.54300000000001</v>
      </c>
      <c r="D476" s="387">
        <v>82.57</v>
      </c>
      <c r="E476" s="387">
        <f t="shared" si="28"/>
        <v>20274.485509999999</v>
      </c>
      <c r="F476" s="15">
        <f t="shared" si="29"/>
        <v>6.7133283481446914E-4</v>
      </c>
      <c r="G476" s="95">
        <v>1.2232045537120019E-2</v>
      </c>
      <c r="H476" s="15">
        <f t="shared" si="30"/>
        <v>8.2117738060144579E-6</v>
      </c>
      <c r="I476" s="95">
        <v>0.08</v>
      </c>
      <c r="J476" s="15">
        <f t="shared" si="31"/>
        <v>5.3706626785157532E-5</v>
      </c>
      <c r="K476" s="16"/>
      <c r="L476" s="392"/>
    </row>
    <row r="477" spans="1:12">
      <c r="A477" s="1" t="s">
        <v>896</v>
      </c>
      <c r="B477" s="17" t="s">
        <v>897</v>
      </c>
      <c r="C477" s="387">
        <v>378.34</v>
      </c>
      <c r="D477" s="387">
        <v>47.87</v>
      </c>
      <c r="E477" s="387">
        <f t="shared" si="28"/>
        <v>18111.135799999996</v>
      </c>
      <c r="F477" s="15" t="str">
        <f t="shared" si="29"/>
        <v/>
      </c>
      <c r="G477" s="95">
        <v>2.130770837685398E-2</v>
      </c>
      <c r="H477" s="15" t="str">
        <f t="shared" si="30"/>
        <v/>
      </c>
      <c r="I477" s="95">
        <v>-0.01</v>
      </c>
      <c r="J477" s="15" t="str">
        <f t="shared" si="31"/>
        <v/>
      </c>
      <c r="K477" s="16"/>
      <c r="L477" s="392"/>
    </row>
    <row r="478" spans="1:12">
      <c r="A478" s="1" t="s">
        <v>769</v>
      </c>
      <c r="B478" s="17" t="s">
        <v>770</v>
      </c>
      <c r="C478" s="387">
        <v>77.768000000000001</v>
      </c>
      <c r="D478" s="387">
        <v>117.99</v>
      </c>
      <c r="E478" s="387">
        <f t="shared" si="28"/>
        <v>9175.8463200000006</v>
      </c>
      <c r="F478" s="15">
        <f t="shared" si="29"/>
        <v>3.0383246562726296E-4</v>
      </c>
      <c r="G478" s="95">
        <v>3.6274260530553437E-2</v>
      </c>
      <c r="H478" s="15">
        <f t="shared" si="30"/>
        <v>1.1021298015803758E-5</v>
      </c>
      <c r="I478" s="95">
        <v>0.01</v>
      </c>
      <c r="J478" s="15">
        <f t="shared" si="31"/>
        <v>3.0383246562726297E-6</v>
      </c>
      <c r="K478" s="16"/>
      <c r="L478" s="392"/>
    </row>
    <row r="479" spans="1:12">
      <c r="A479" s="1" t="s">
        <v>898</v>
      </c>
      <c r="B479" s="17" t="s">
        <v>899</v>
      </c>
      <c r="C479" s="387">
        <v>481.88</v>
      </c>
      <c r="D479" s="387">
        <v>43.15</v>
      </c>
      <c r="E479" s="387">
        <f t="shared" si="28"/>
        <v>20793.121999999999</v>
      </c>
      <c r="F479" s="15" t="str">
        <f t="shared" si="29"/>
        <v/>
      </c>
      <c r="G479" s="95">
        <v>2.3174971031286211E-4</v>
      </c>
      <c r="H479" s="15" t="str">
        <f t="shared" si="30"/>
        <v/>
      </c>
      <c r="I479" s="95">
        <v>0.25</v>
      </c>
      <c r="J479" s="15" t="str">
        <f t="shared" si="31"/>
        <v/>
      </c>
      <c r="K479" s="16"/>
      <c r="L479" s="392"/>
    </row>
    <row r="480" spans="1:12">
      <c r="A480" s="1" t="s">
        <v>77</v>
      </c>
      <c r="B480" s="17" t="s">
        <v>19</v>
      </c>
      <c r="C480" s="387">
        <v>500.25099999999998</v>
      </c>
      <c r="D480" s="387">
        <v>81.180000000000007</v>
      </c>
      <c r="E480" s="387">
        <f t="shared" si="28"/>
        <v>40610.376179999999</v>
      </c>
      <c r="F480" s="15">
        <f t="shared" si="29"/>
        <v>1.3446989296154719E-3</v>
      </c>
      <c r="G480" s="95">
        <v>3.6462182803646215E-2</v>
      </c>
      <c r="H480" s="15">
        <f t="shared" si="30"/>
        <v>4.9030658187506731E-5</v>
      </c>
      <c r="I480" s="95">
        <v>6.5000000000000002E-2</v>
      </c>
      <c r="J480" s="15">
        <f t="shared" si="31"/>
        <v>8.7405430425005677E-5</v>
      </c>
      <c r="K480" s="16"/>
      <c r="L480" s="392"/>
    </row>
    <row r="481" spans="1:12">
      <c r="A481" s="1" t="s">
        <v>1234</v>
      </c>
      <c r="B481" s="17" t="s">
        <v>1235</v>
      </c>
      <c r="C481" s="387">
        <v>117.38200000000001</v>
      </c>
      <c r="D481" s="387">
        <v>119.79</v>
      </c>
      <c r="E481" s="387">
        <f t="shared" si="28"/>
        <v>14061.189780000001</v>
      </c>
      <c r="F481" s="15" t="str">
        <f t="shared" si="29"/>
        <v/>
      </c>
      <c r="G481" s="95" t="s">
        <v>719</v>
      </c>
      <c r="H481" s="15" t="str">
        <f t="shared" si="30"/>
        <v/>
      </c>
      <c r="I481" s="95" t="s">
        <v>719</v>
      </c>
      <c r="J481" s="15" t="str">
        <f t="shared" si="31"/>
        <v/>
      </c>
      <c r="K481" s="16"/>
      <c r="L481" s="392"/>
    </row>
    <row r="482" spans="1:12">
      <c r="A482" s="1" t="s">
        <v>772</v>
      </c>
      <c r="B482" s="17" t="s">
        <v>773</v>
      </c>
      <c r="C482" s="387">
        <v>105.196</v>
      </c>
      <c r="D482" s="387">
        <v>167.22</v>
      </c>
      <c r="E482" s="387">
        <f t="shared" si="28"/>
        <v>17590.875120000001</v>
      </c>
      <c r="F482" s="15">
        <f t="shared" si="29"/>
        <v>5.8247258877924129E-4</v>
      </c>
      <c r="G482" s="95">
        <v>7.176175098672407E-3</v>
      </c>
      <c r="H482" s="15">
        <f t="shared" si="30"/>
        <v>4.1799252872568445E-6</v>
      </c>
      <c r="I482" s="95">
        <v>0.08</v>
      </c>
      <c r="J482" s="15">
        <f t="shared" si="31"/>
        <v>4.6597807102339302E-5</v>
      </c>
      <c r="K482" s="16"/>
      <c r="L482" s="392"/>
    </row>
    <row r="483" spans="1:12">
      <c r="A483" s="1" t="s">
        <v>219</v>
      </c>
      <c r="B483" s="17" t="s">
        <v>511</v>
      </c>
      <c r="C483" s="387">
        <v>140.803</v>
      </c>
      <c r="D483" s="387">
        <v>569.15</v>
      </c>
      <c r="E483" s="387">
        <f t="shared" si="28"/>
        <v>80138.027449999994</v>
      </c>
      <c r="F483" s="15">
        <f t="shared" si="29"/>
        <v>2.6535464546270622E-3</v>
      </c>
      <c r="G483" s="95">
        <v>1.0542036370025477E-2</v>
      </c>
      <c r="H483" s="15">
        <f t="shared" si="30"/>
        <v>2.7973783234230648E-5</v>
      </c>
      <c r="I483" s="95">
        <v>0.17499999999999999</v>
      </c>
      <c r="J483" s="15">
        <f t="shared" si="31"/>
        <v>4.6437062955973586E-4</v>
      </c>
      <c r="K483" s="16"/>
      <c r="L483" s="392"/>
    </row>
    <row r="484" spans="1:12">
      <c r="A484" s="1" t="s">
        <v>700</v>
      </c>
      <c r="B484" s="17" t="s">
        <v>701</v>
      </c>
      <c r="C484" s="387">
        <v>69.028999999999996</v>
      </c>
      <c r="D484" s="387">
        <v>177.4</v>
      </c>
      <c r="E484" s="387">
        <f t="shared" si="28"/>
        <v>12245.7446</v>
      </c>
      <c r="F484" s="15">
        <f t="shared" si="29"/>
        <v>4.0548355383307472E-4</v>
      </c>
      <c r="G484" s="95" t="s">
        <v>719</v>
      </c>
      <c r="H484" s="15" t="str">
        <f t="shared" si="30"/>
        <v/>
      </c>
      <c r="I484" s="95">
        <v>0.105</v>
      </c>
      <c r="J484" s="15">
        <f t="shared" si="31"/>
        <v>4.2575773152472842E-5</v>
      </c>
      <c r="K484" s="16"/>
      <c r="L484" s="392"/>
    </row>
    <row r="485" spans="1:12">
      <c r="A485" s="1" t="s">
        <v>702</v>
      </c>
      <c r="B485" s="17" t="s">
        <v>563</v>
      </c>
      <c r="C485" s="387">
        <v>165.863</v>
      </c>
      <c r="D485" s="387">
        <v>72.63</v>
      </c>
      <c r="E485" s="387">
        <f t="shared" si="28"/>
        <v>12046.62969</v>
      </c>
      <c r="F485" s="15">
        <f t="shared" si="29"/>
        <v>3.98890420955883E-4</v>
      </c>
      <c r="G485" s="95">
        <v>1.1014732204323283E-2</v>
      </c>
      <c r="H485" s="15">
        <f t="shared" si="30"/>
        <v>4.3936711656988355E-6</v>
      </c>
      <c r="I485" s="95">
        <v>0.11</v>
      </c>
      <c r="J485" s="15">
        <f t="shared" si="31"/>
        <v>4.3877946305147131E-5</v>
      </c>
      <c r="K485" s="16"/>
      <c r="L485" s="392"/>
    </row>
    <row r="486" spans="1:12">
      <c r="A486" s="1" t="s">
        <v>703</v>
      </c>
      <c r="B486" s="17" t="s">
        <v>704</v>
      </c>
      <c r="C486" s="387">
        <v>259.428</v>
      </c>
      <c r="D486" s="387">
        <v>181.39</v>
      </c>
      <c r="E486" s="387">
        <f t="shared" si="28"/>
        <v>47057.644919999999</v>
      </c>
      <c r="F486" s="15">
        <f t="shared" si="29"/>
        <v>1.5581821865839449E-3</v>
      </c>
      <c r="G486" s="95" t="s">
        <v>719</v>
      </c>
      <c r="H486" s="15" t="str">
        <f t="shared" si="30"/>
        <v/>
      </c>
      <c r="I486" s="95">
        <v>0.17</v>
      </c>
      <c r="J486" s="15">
        <f t="shared" si="31"/>
        <v>2.6489097171927063E-4</v>
      </c>
      <c r="K486" s="16"/>
      <c r="L486" s="392"/>
    </row>
    <row r="487" spans="1:12">
      <c r="A487" s="1" t="s">
        <v>1236</v>
      </c>
      <c r="B487" s="17" t="s">
        <v>1237</v>
      </c>
      <c r="C487" s="387">
        <v>1535.0409999999999</v>
      </c>
      <c r="D487" s="387">
        <v>11.59</v>
      </c>
      <c r="E487" s="387">
        <f t="shared" si="28"/>
        <v>17791.125189999999</v>
      </c>
      <c r="F487" s="15">
        <f t="shared" si="29"/>
        <v>5.8910330930226457E-4</v>
      </c>
      <c r="G487" s="95">
        <v>4.0552200172562551E-2</v>
      </c>
      <c r="H487" s="15">
        <f t="shared" si="30"/>
        <v>2.3889435321144462E-5</v>
      </c>
      <c r="I487" s="95">
        <v>0.15</v>
      </c>
      <c r="J487" s="15">
        <f t="shared" si="31"/>
        <v>8.8365496395339681E-5</v>
      </c>
      <c r="K487" s="16"/>
      <c r="L487" s="392"/>
    </row>
    <row r="488" spans="1:12">
      <c r="A488" s="1" t="s">
        <v>705</v>
      </c>
      <c r="B488" s="17" t="s">
        <v>706</v>
      </c>
      <c r="C488" s="387">
        <v>2383.8119999999999</v>
      </c>
      <c r="D488" s="387">
        <v>339.39</v>
      </c>
      <c r="E488" s="387">
        <f t="shared" si="28"/>
        <v>809041.95467999997</v>
      </c>
      <c r="F488" s="15">
        <f t="shared" si="29"/>
        <v>2.6789159638663684E-2</v>
      </c>
      <c r="G488" s="95" t="s">
        <v>719</v>
      </c>
      <c r="H488" s="15" t="str">
        <f t="shared" si="30"/>
        <v/>
      </c>
      <c r="I488" s="95">
        <v>0.185</v>
      </c>
      <c r="J488" s="15">
        <f t="shared" si="31"/>
        <v>4.9559945331527815E-3</v>
      </c>
      <c r="K488" s="16"/>
      <c r="L488" s="392"/>
    </row>
    <row r="489" spans="1:12">
      <c r="A489" s="1" t="s">
        <v>1238</v>
      </c>
      <c r="B489" s="17" t="s">
        <v>1239</v>
      </c>
      <c r="C489" s="387">
        <v>1247.9659999999999</v>
      </c>
      <c r="D489" s="387">
        <v>127.76</v>
      </c>
      <c r="E489" s="387">
        <f t="shared" si="28"/>
        <v>159440.13615999999</v>
      </c>
      <c r="F489" s="15">
        <f t="shared" si="29"/>
        <v>5.2794138001037621E-3</v>
      </c>
      <c r="G489" s="95" t="s">
        <v>719</v>
      </c>
      <c r="H489" s="15" t="str">
        <f t="shared" si="30"/>
        <v/>
      </c>
      <c r="I489" s="95">
        <v>8.5000000000000006E-2</v>
      </c>
      <c r="J489" s="15">
        <f t="shared" si="31"/>
        <v>4.4875017300881982E-4</v>
      </c>
      <c r="K489" s="16"/>
      <c r="L489" s="392"/>
    </row>
    <row r="490" spans="1:12">
      <c r="A490" s="1" t="s">
        <v>707</v>
      </c>
      <c r="B490" s="17" t="s">
        <v>708</v>
      </c>
      <c r="C490" s="387">
        <v>72.39</v>
      </c>
      <c r="D490" s="387">
        <v>350.93</v>
      </c>
      <c r="E490" s="387">
        <f t="shared" si="28"/>
        <v>25403.822700000001</v>
      </c>
      <c r="F490" s="15">
        <f t="shared" si="29"/>
        <v>8.411764776917964E-4</v>
      </c>
      <c r="G490" s="95" t="s">
        <v>719</v>
      </c>
      <c r="H490" s="15" t="str">
        <f t="shared" si="30"/>
        <v/>
      </c>
      <c r="I490" s="95">
        <v>0.105</v>
      </c>
      <c r="J490" s="15">
        <f t="shared" si="31"/>
        <v>8.8323530157638616E-5</v>
      </c>
      <c r="K490" s="16"/>
      <c r="L490" s="392"/>
    </row>
    <row r="491" spans="1:12">
      <c r="A491" s="1" t="s">
        <v>1044</v>
      </c>
      <c r="B491" s="17" t="s">
        <v>1045</v>
      </c>
      <c r="C491" s="387">
        <v>45.38</v>
      </c>
      <c r="D491" s="387">
        <v>325.52</v>
      </c>
      <c r="E491" s="387">
        <f t="shared" si="28"/>
        <v>14772.097599999999</v>
      </c>
      <c r="F491" s="15">
        <f t="shared" si="29"/>
        <v>4.8913666159728936E-4</v>
      </c>
      <c r="G491" s="95" t="s">
        <v>719</v>
      </c>
      <c r="H491" s="15" t="str">
        <f t="shared" si="30"/>
        <v/>
      </c>
      <c r="I491" s="95">
        <v>9.5000000000000001E-2</v>
      </c>
      <c r="J491" s="15">
        <f t="shared" si="31"/>
        <v>4.6467982851742491E-5</v>
      </c>
      <c r="K491" s="16"/>
      <c r="L491" s="392"/>
    </row>
    <row r="492" spans="1:12">
      <c r="A492" s="1" t="s">
        <v>194</v>
      </c>
      <c r="B492" s="17" t="s">
        <v>481</v>
      </c>
      <c r="C492" s="387">
        <v>690.399</v>
      </c>
      <c r="D492" s="387">
        <v>212.28</v>
      </c>
      <c r="E492" s="387">
        <f t="shared" si="28"/>
        <v>146557.89971999999</v>
      </c>
      <c r="F492" s="15">
        <f t="shared" si="29"/>
        <v>4.8528546006730358E-3</v>
      </c>
      <c r="G492" s="95">
        <v>1.7524024872809494E-2</v>
      </c>
      <c r="H492" s="15">
        <f t="shared" si="30"/>
        <v>8.5041544726322264E-5</v>
      </c>
      <c r="I492" s="95">
        <v>9.5000000000000001E-2</v>
      </c>
      <c r="J492" s="15">
        <f t="shared" si="31"/>
        <v>4.6102118706393838E-4</v>
      </c>
      <c r="K492" s="16"/>
      <c r="L492" s="392"/>
    </row>
    <row r="493" spans="1:12">
      <c r="A493" s="1" t="s">
        <v>841</v>
      </c>
      <c r="B493" s="17" t="s">
        <v>842</v>
      </c>
      <c r="C493" s="387">
        <v>152.363</v>
      </c>
      <c r="D493" s="387">
        <v>191.07</v>
      </c>
      <c r="E493" s="387">
        <f t="shared" si="28"/>
        <v>29111.99841</v>
      </c>
      <c r="F493" s="15">
        <f t="shared" si="29"/>
        <v>9.6396233630984115E-4</v>
      </c>
      <c r="G493" s="95">
        <v>2.3446904275919823E-2</v>
      </c>
      <c r="H493" s="15">
        <f t="shared" si="30"/>
        <v>2.2601932625048877E-5</v>
      </c>
      <c r="I493" s="95">
        <v>0.12</v>
      </c>
      <c r="J493" s="15">
        <f t="shared" si="31"/>
        <v>1.1567548035718093E-4</v>
      </c>
      <c r="K493" s="16"/>
      <c r="L493" s="392"/>
    </row>
    <row r="494" spans="1:12">
      <c r="A494" s="1" t="s">
        <v>709</v>
      </c>
      <c r="B494" s="17" t="s">
        <v>710</v>
      </c>
      <c r="C494" s="387">
        <v>639.91499999999996</v>
      </c>
      <c r="D494" s="387">
        <v>42.61</v>
      </c>
      <c r="E494" s="387">
        <f t="shared" si="28"/>
        <v>27266.778149999998</v>
      </c>
      <c r="F494" s="15" t="str">
        <f t="shared" si="29"/>
        <v/>
      </c>
      <c r="G494" s="95" t="s">
        <v>719</v>
      </c>
      <c r="H494" s="15" t="str">
        <f t="shared" si="30"/>
        <v/>
      </c>
      <c r="I494" s="95">
        <v>0.49</v>
      </c>
      <c r="J494" s="15" t="str">
        <f t="shared" si="31"/>
        <v/>
      </c>
      <c r="K494" s="16"/>
      <c r="L494" s="392"/>
    </row>
    <row r="495" spans="1:12">
      <c r="A495" s="1" t="s">
        <v>1241</v>
      </c>
      <c r="B495" s="17" t="s">
        <v>594</v>
      </c>
      <c r="C495" s="387">
        <v>225.97200000000001</v>
      </c>
      <c r="D495" s="387">
        <v>82.52</v>
      </c>
      <c r="E495" s="387">
        <f t="shared" si="28"/>
        <v>18647.209439999999</v>
      </c>
      <c r="F495" s="15">
        <f t="shared" si="29"/>
        <v>6.1745014286847515E-4</v>
      </c>
      <c r="G495" s="95">
        <v>3.2476975278720316E-2</v>
      </c>
      <c r="H495" s="15">
        <f t="shared" si="30"/>
        <v>2.0052913025781794E-5</v>
      </c>
      <c r="I495" s="95">
        <v>0.04</v>
      </c>
      <c r="J495" s="15">
        <f t="shared" si="31"/>
        <v>2.4698005714739008E-5</v>
      </c>
      <c r="K495" s="16"/>
      <c r="L495" s="392"/>
    </row>
    <row r="496" spans="1:12">
      <c r="A496" s="1" t="s">
        <v>1240</v>
      </c>
      <c r="B496" s="17" t="s">
        <v>774</v>
      </c>
      <c r="C496" s="387">
        <v>323.61099999999999</v>
      </c>
      <c r="D496" s="387">
        <v>47.57</v>
      </c>
      <c r="E496" s="387">
        <f t="shared" si="28"/>
        <v>15394.17527</v>
      </c>
      <c r="F496" s="15" t="str">
        <f t="shared" si="29"/>
        <v/>
      </c>
      <c r="G496" s="95" t="s">
        <v>719</v>
      </c>
      <c r="H496" s="15" t="str">
        <f t="shared" si="30"/>
        <v/>
      </c>
      <c r="I496" s="95" t="s">
        <v>719</v>
      </c>
      <c r="J496" s="15" t="str">
        <f t="shared" si="31"/>
        <v/>
      </c>
      <c r="K496" s="16"/>
      <c r="L496" s="392"/>
    </row>
    <row r="497" spans="1:12">
      <c r="A497" s="1" t="s">
        <v>248</v>
      </c>
      <c r="B497" s="17" t="s">
        <v>775</v>
      </c>
      <c r="C497" s="387">
        <v>199.63</v>
      </c>
      <c r="D497" s="387">
        <v>23.23</v>
      </c>
      <c r="E497" s="387">
        <f t="shared" si="28"/>
        <v>4637.4048999999995</v>
      </c>
      <c r="F497" s="15" t="str">
        <f t="shared" si="29"/>
        <v/>
      </c>
      <c r="G497" s="95">
        <v>8.6095566078346966E-3</v>
      </c>
      <c r="H497" s="15" t="str">
        <f t="shared" si="30"/>
        <v/>
      </c>
      <c r="I497" s="95" t="s">
        <v>719</v>
      </c>
      <c r="J497" s="15" t="str">
        <f t="shared" si="31"/>
        <v/>
      </c>
      <c r="K497" s="16"/>
      <c r="L497" s="392"/>
    </row>
    <row r="498" spans="1:12">
      <c r="A498" s="1" t="s">
        <v>776</v>
      </c>
      <c r="B498" s="17" t="s">
        <v>777</v>
      </c>
      <c r="C498" s="387">
        <v>583.04399999999998</v>
      </c>
      <c r="D498" s="387">
        <v>62.31</v>
      </c>
      <c r="E498" s="387">
        <f t="shared" si="28"/>
        <v>36329.471640000003</v>
      </c>
      <c r="F498" s="15">
        <f t="shared" si="29"/>
        <v>1.2029487589889066E-3</v>
      </c>
      <c r="G498" s="95" t="s">
        <v>719</v>
      </c>
      <c r="H498" s="15" t="str">
        <f t="shared" si="30"/>
        <v/>
      </c>
      <c r="I498" s="95">
        <v>9.5000000000000001E-2</v>
      </c>
      <c r="J498" s="15">
        <f t="shared" si="31"/>
        <v>1.1428013210394612E-4</v>
      </c>
      <c r="K498" s="16"/>
      <c r="L498" s="392"/>
    </row>
    <row r="499" spans="1:12">
      <c r="A499" s="1" t="s">
        <v>711</v>
      </c>
      <c r="B499" s="17" t="s">
        <v>712</v>
      </c>
      <c r="C499" s="387">
        <v>62.377000000000002</v>
      </c>
      <c r="D499" s="387">
        <v>341.68</v>
      </c>
      <c r="E499" s="387">
        <f t="shared" si="28"/>
        <v>21312.97336</v>
      </c>
      <c r="F499" s="15">
        <f t="shared" si="29"/>
        <v>7.0571945300594032E-4</v>
      </c>
      <c r="G499" s="95">
        <v>7.1411847342542738E-3</v>
      </c>
      <c r="H499" s="15">
        <f t="shared" si="30"/>
        <v>5.0396729844722976E-6</v>
      </c>
      <c r="I499" s="95">
        <v>7.0000000000000007E-2</v>
      </c>
      <c r="J499" s="15">
        <f t="shared" si="31"/>
        <v>4.9400361710415825E-5</v>
      </c>
      <c r="K499" s="16"/>
      <c r="L499" s="392"/>
    </row>
    <row r="500" spans="1:12">
      <c r="A500" s="1" t="s">
        <v>1242</v>
      </c>
      <c r="B500" s="17" t="s">
        <v>1243</v>
      </c>
      <c r="C500" s="387">
        <v>164.97300000000001</v>
      </c>
      <c r="D500" s="387">
        <v>109.17</v>
      </c>
      <c r="E500" s="387">
        <f t="shared" si="28"/>
        <v>18010.102410000003</v>
      </c>
      <c r="F500" s="15">
        <f t="shared" si="29"/>
        <v>5.963541269760293E-4</v>
      </c>
      <c r="G500" s="95">
        <v>3.6640102592287258E-3</v>
      </c>
      <c r="H500" s="15">
        <f t="shared" si="30"/>
        <v>2.1850476393735618E-6</v>
      </c>
      <c r="I500" s="95">
        <v>0.13500000000000001</v>
      </c>
      <c r="J500" s="15">
        <f t="shared" si="31"/>
        <v>8.0507807141763955E-5</v>
      </c>
      <c r="K500" s="16"/>
      <c r="L500" s="392"/>
    </row>
    <row r="501" spans="1:12">
      <c r="A501" s="1" t="s">
        <v>778</v>
      </c>
      <c r="B501" s="17" t="s">
        <v>779</v>
      </c>
      <c r="C501" s="387">
        <v>1175.0319999999999</v>
      </c>
      <c r="D501" s="387">
        <v>260.20999999999998</v>
      </c>
      <c r="E501" s="387">
        <f t="shared" si="28"/>
        <v>305755.07671999995</v>
      </c>
      <c r="F501" s="15">
        <f t="shared" si="29"/>
        <v>1.0124223488290781E-2</v>
      </c>
      <c r="G501" s="95" t="s">
        <v>719</v>
      </c>
      <c r="H501" s="15" t="str">
        <f t="shared" si="30"/>
        <v/>
      </c>
      <c r="I501" s="95">
        <v>0.16</v>
      </c>
      <c r="J501" s="15">
        <f t="shared" si="31"/>
        <v>1.6198757581265249E-3</v>
      </c>
      <c r="K501" s="16"/>
      <c r="L501" s="392"/>
    </row>
    <row r="502" spans="1:12">
      <c r="A502" s="1" t="s">
        <v>1244</v>
      </c>
      <c r="B502" s="17" t="s">
        <v>1245</v>
      </c>
      <c r="C502" s="387">
        <v>1001.7670000000001</v>
      </c>
      <c r="D502" s="387">
        <v>775.48</v>
      </c>
      <c r="E502" s="387">
        <f t="shared" si="28"/>
        <v>776850.2731600001</v>
      </c>
      <c r="F502" s="15" t="str">
        <f t="shared" si="29"/>
        <v/>
      </c>
      <c r="G502" s="95" t="s">
        <v>719</v>
      </c>
      <c r="H502" s="15" t="str">
        <f t="shared" si="30"/>
        <v/>
      </c>
      <c r="I502" s="95" t="s">
        <v>719</v>
      </c>
      <c r="J502" s="15" t="str">
        <f t="shared" si="31"/>
        <v/>
      </c>
      <c r="K502" s="16"/>
      <c r="L502" s="392"/>
    </row>
    <row r="503" spans="1:12">
      <c r="A503" s="1" t="s">
        <v>845</v>
      </c>
      <c r="B503" s="17" t="s">
        <v>846</v>
      </c>
      <c r="C503" s="387">
        <v>289.45400000000001</v>
      </c>
      <c r="D503" s="387">
        <v>43.46</v>
      </c>
      <c r="E503" s="387">
        <f t="shared" si="28"/>
        <v>12579.670840000001</v>
      </c>
      <c r="F503" s="15">
        <f t="shared" si="29"/>
        <v>4.1654058653595475E-4</v>
      </c>
      <c r="G503" s="95" t="s">
        <v>719</v>
      </c>
      <c r="H503" s="15" t="str">
        <f t="shared" si="30"/>
        <v/>
      </c>
      <c r="I503" s="95">
        <v>2.5000000000000001E-2</v>
      </c>
      <c r="J503" s="15">
        <f t="shared" si="31"/>
        <v>1.041351466339887E-5</v>
      </c>
      <c r="K503" s="16"/>
      <c r="L503" s="392"/>
    </row>
    <row r="504" spans="1:12">
      <c r="A504" s="1" t="s">
        <v>1248</v>
      </c>
      <c r="B504" s="17" t="s">
        <v>1249</v>
      </c>
      <c r="C504" s="387">
        <v>745.22500000000002</v>
      </c>
      <c r="D504" s="387">
        <v>57.56</v>
      </c>
      <c r="E504" s="387">
        <f t="shared" si="28"/>
        <v>42895.151000000005</v>
      </c>
      <c r="F504" s="15" t="str">
        <f t="shared" si="29"/>
        <v/>
      </c>
      <c r="G504" s="95">
        <v>4.8644892286309929E-2</v>
      </c>
      <c r="H504" s="15" t="str">
        <f t="shared" si="30"/>
        <v/>
      </c>
      <c r="I504" s="95" t="s">
        <v>719</v>
      </c>
      <c r="J504" s="15" t="str">
        <f t="shared" si="31"/>
        <v/>
      </c>
      <c r="K504" s="16"/>
      <c r="L504" s="392"/>
    </row>
    <row r="505" spans="1:12">
      <c r="A505" s="1" t="s">
        <v>1246</v>
      </c>
      <c r="B505" s="17" t="s">
        <v>1247</v>
      </c>
      <c r="C505" s="387">
        <v>156.78899999999999</v>
      </c>
      <c r="D505" s="387">
        <v>72.459999999999994</v>
      </c>
      <c r="E505" s="387">
        <f t="shared" si="28"/>
        <v>11360.930939999998</v>
      </c>
      <c r="F505" s="15" t="str">
        <f t="shared" si="29"/>
        <v/>
      </c>
      <c r="G505" s="95" t="s">
        <v>719</v>
      </c>
      <c r="H505" s="15" t="str">
        <f t="shared" si="30"/>
        <v/>
      </c>
      <c r="I505" s="95">
        <v>0.3</v>
      </c>
      <c r="J505" s="15" t="str">
        <f t="shared" si="31"/>
        <v/>
      </c>
      <c r="K505" s="16"/>
      <c r="L505" s="392"/>
    </row>
    <row r="506" spans="1:12">
      <c r="A506" s="1" t="s">
        <v>900</v>
      </c>
      <c r="B506" s="17" t="s">
        <v>901</v>
      </c>
      <c r="C506" s="387">
        <v>39.872999999999998</v>
      </c>
      <c r="D506" s="387">
        <v>250.78</v>
      </c>
      <c r="E506" s="387">
        <f t="shared" si="28"/>
        <v>9999.3509400000003</v>
      </c>
      <c r="F506" s="15">
        <f t="shared" si="29"/>
        <v>3.3110051594374234E-4</v>
      </c>
      <c r="G506" s="95">
        <v>2.472286466225377E-2</v>
      </c>
      <c r="H506" s="15">
        <f t="shared" si="30"/>
        <v>8.1857532452795388E-6</v>
      </c>
      <c r="I506" s="95">
        <v>0.105</v>
      </c>
      <c r="J506" s="15">
        <f t="shared" si="31"/>
        <v>3.4765554174092944E-5</v>
      </c>
      <c r="K506" s="16"/>
      <c r="L506" s="392"/>
    </row>
    <row r="507" spans="1:12">
      <c r="A507" s="1" t="s">
        <v>1250</v>
      </c>
      <c r="B507" s="17" t="s">
        <v>1251</v>
      </c>
      <c r="C507" s="387">
        <v>46.606999999999999</v>
      </c>
      <c r="D507" s="387">
        <v>429.58</v>
      </c>
      <c r="E507" s="387">
        <f t="shared" si="28"/>
        <v>20021.43506</v>
      </c>
      <c r="F507" s="15">
        <f t="shared" si="29"/>
        <v>6.6295377750789604E-4</v>
      </c>
      <c r="G507" s="95" t="s">
        <v>719</v>
      </c>
      <c r="H507" s="15" t="str">
        <f t="shared" si="30"/>
        <v/>
      </c>
      <c r="I507" s="95">
        <v>0.14499999999999999</v>
      </c>
      <c r="J507" s="15">
        <f t="shared" si="31"/>
        <v>9.6128297738644922E-5</v>
      </c>
      <c r="K507" s="16"/>
      <c r="L507" s="392"/>
    </row>
    <row r="508" spans="1:12">
      <c r="A508" s="1" t="s">
        <v>248</v>
      </c>
      <c r="B508" s="17" t="s">
        <v>545</v>
      </c>
      <c r="C508" s="387">
        <v>391.21199999999999</v>
      </c>
      <c r="D508" s="387">
        <v>23.53</v>
      </c>
      <c r="E508" s="387">
        <f t="shared" si="28"/>
        <v>9205.2183600000008</v>
      </c>
      <c r="F508" s="15" t="str">
        <f t="shared" si="29"/>
        <v/>
      </c>
      <c r="G508" s="95">
        <v>8.4997875053123666E-3</v>
      </c>
      <c r="H508" s="15" t="str">
        <f t="shared" si="30"/>
        <v/>
      </c>
      <c r="I508" s="95" t="s">
        <v>719</v>
      </c>
      <c r="J508" s="15" t="str">
        <f t="shared" si="31"/>
        <v/>
      </c>
      <c r="K508" s="16"/>
      <c r="L508" s="392"/>
    </row>
    <row r="509" spans="1:12">
      <c r="A509" s="1" t="s">
        <v>169</v>
      </c>
      <c r="B509" s="17" t="s">
        <v>453</v>
      </c>
      <c r="C509" s="387">
        <v>976.76</v>
      </c>
      <c r="D509" s="387">
        <v>48.34</v>
      </c>
      <c r="E509" s="387">
        <f t="shared" si="28"/>
        <v>47216.578400000006</v>
      </c>
      <c r="F509" s="15">
        <f t="shared" si="29"/>
        <v>1.5634448238835551E-3</v>
      </c>
      <c r="G509" s="95">
        <v>3.1650806785270998E-2</v>
      </c>
      <c r="H509" s="15">
        <f t="shared" si="30"/>
        <v>4.9484290040170445E-5</v>
      </c>
      <c r="I509" s="95">
        <v>5.5E-2</v>
      </c>
      <c r="J509" s="15">
        <f t="shared" si="31"/>
        <v>8.5989465313595536E-5</v>
      </c>
      <c r="K509" s="16"/>
      <c r="L509" s="392"/>
    </row>
    <row r="510" spans="1:12">
      <c r="A510" s="1" t="s">
        <v>847</v>
      </c>
      <c r="B510" s="17" t="s">
        <v>848</v>
      </c>
      <c r="C510" s="387">
        <v>293.74799999999999</v>
      </c>
      <c r="D510" s="387">
        <v>157.58000000000001</v>
      </c>
      <c r="E510" s="387">
        <f t="shared" si="28"/>
        <v>46288.809840000002</v>
      </c>
      <c r="F510" s="15">
        <f t="shared" si="29"/>
        <v>1.5327243650522157E-3</v>
      </c>
      <c r="G510" s="95">
        <v>6.345982992765579E-3</v>
      </c>
      <c r="H510" s="15">
        <f t="shared" si="30"/>
        <v>9.7266427532187824E-6</v>
      </c>
      <c r="I510" s="95">
        <v>0.16500000000000001</v>
      </c>
      <c r="J510" s="15">
        <f t="shared" si="31"/>
        <v>2.5289952023361563E-4</v>
      </c>
      <c r="K510" s="16"/>
      <c r="L510" s="392"/>
    </row>
    <row r="511" spans="1:12">
      <c r="A511" s="1" t="s">
        <v>143</v>
      </c>
      <c r="B511" s="17" t="s">
        <v>421</v>
      </c>
      <c r="C511" s="387">
        <v>432.19600000000003</v>
      </c>
      <c r="D511" s="387">
        <v>173.32</v>
      </c>
      <c r="E511" s="387">
        <f t="shared" si="28"/>
        <v>74908.210720000003</v>
      </c>
      <c r="F511" s="15">
        <f t="shared" si="29"/>
        <v>2.4803757130474882E-3</v>
      </c>
      <c r="G511" s="95">
        <v>3.0694668820678516E-2</v>
      </c>
      <c r="H511" s="15">
        <f t="shared" si="30"/>
        <v>7.6134311062846976E-5</v>
      </c>
      <c r="I511" s="95">
        <v>8.5000000000000006E-2</v>
      </c>
      <c r="J511" s="15">
        <f t="shared" si="31"/>
        <v>2.1083193560903651E-4</v>
      </c>
      <c r="K511" s="16"/>
      <c r="L511" s="392"/>
    </row>
    <row r="512" spans="1:12">
      <c r="A512" s="1" t="s">
        <v>902</v>
      </c>
      <c r="B512" s="17" t="s">
        <v>903</v>
      </c>
      <c r="C512" s="387">
        <v>270.50799999999998</v>
      </c>
      <c r="D512" s="387">
        <v>148.97</v>
      </c>
      <c r="E512" s="387">
        <f t="shared" si="28"/>
        <v>40297.576759999996</v>
      </c>
      <c r="F512" s="15">
        <f t="shared" si="29"/>
        <v>1.3343414524181665E-3</v>
      </c>
      <c r="G512" s="95" t="s">
        <v>719</v>
      </c>
      <c r="H512" s="15" t="str">
        <f t="shared" si="30"/>
        <v/>
      </c>
      <c r="I512" s="95">
        <v>0.155</v>
      </c>
      <c r="J512" s="15">
        <f t="shared" si="31"/>
        <v>2.0682292512481579E-4</v>
      </c>
      <c r="K512" s="16"/>
      <c r="L512" s="392"/>
    </row>
    <row r="513" spans="1:12">
      <c r="A513" s="1" t="s">
        <v>780</v>
      </c>
      <c r="B513" s="17" t="s">
        <v>781</v>
      </c>
      <c r="C513" s="387">
        <v>63.000999999999998</v>
      </c>
      <c r="D513" s="387">
        <v>208.89</v>
      </c>
      <c r="E513" s="387">
        <f t="shared" si="28"/>
        <v>13160.278889999998</v>
      </c>
      <c r="F513" s="15">
        <f t="shared" si="29"/>
        <v>4.3576579685906491E-4</v>
      </c>
      <c r="G513" s="95">
        <v>1.9148834314711094E-2</v>
      </c>
      <c r="H513" s="15">
        <f t="shared" si="30"/>
        <v>8.3444070440722865E-6</v>
      </c>
      <c r="I513" s="95">
        <v>0.11</v>
      </c>
      <c r="J513" s="15">
        <f t="shared" si="31"/>
        <v>4.7934237654497141E-5</v>
      </c>
      <c r="K513" s="16"/>
      <c r="L513" s="392"/>
    </row>
    <row r="514" spans="1:12">
      <c r="A514" s="1" t="s">
        <v>904</v>
      </c>
      <c r="B514" s="17" t="s">
        <v>905</v>
      </c>
      <c r="C514" s="387">
        <v>79.012</v>
      </c>
      <c r="D514" s="387">
        <v>665.43</v>
      </c>
      <c r="E514" s="387">
        <f t="shared" si="28"/>
        <v>52576.955159999998</v>
      </c>
      <c r="F514" s="15">
        <f t="shared" si="29"/>
        <v>1.7409386953896634E-3</v>
      </c>
      <c r="G514" s="95" t="s">
        <v>719</v>
      </c>
      <c r="H514" s="15" t="str">
        <f t="shared" si="30"/>
        <v/>
      </c>
      <c r="I514" s="95">
        <v>0.17</v>
      </c>
      <c r="J514" s="15">
        <f t="shared" si="31"/>
        <v>2.9595957821624278E-4</v>
      </c>
      <c r="K514" s="16"/>
      <c r="L514" s="392"/>
    </row>
    <row r="515" spans="1:12">
      <c r="A515" s="1" t="s">
        <v>782</v>
      </c>
      <c r="B515" s="17" t="s">
        <v>783</v>
      </c>
      <c r="C515" s="387">
        <v>156.5</v>
      </c>
      <c r="D515" s="387">
        <v>405.61</v>
      </c>
      <c r="E515" s="387">
        <f t="shared" si="28"/>
        <v>63477.965000000004</v>
      </c>
      <c r="F515" s="15">
        <f t="shared" si="29"/>
        <v>2.1018951218606612E-3</v>
      </c>
      <c r="G515" s="95" t="s">
        <v>719</v>
      </c>
      <c r="H515" s="15" t="str">
        <f t="shared" si="30"/>
        <v/>
      </c>
      <c r="I515" s="95">
        <v>0.14000000000000001</v>
      </c>
      <c r="J515" s="15">
        <f t="shared" si="31"/>
        <v>2.942653170604926E-4</v>
      </c>
      <c r="K515" s="16"/>
      <c r="L515" s="392"/>
    </row>
    <row r="516" spans="1:12">
      <c r="A516" s="1" t="s">
        <v>849</v>
      </c>
      <c r="B516" s="17" t="s">
        <v>850</v>
      </c>
      <c r="C516" s="387">
        <v>293.875</v>
      </c>
      <c r="D516" s="387">
        <v>50.32</v>
      </c>
      <c r="E516" s="387">
        <f t="shared" si="28"/>
        <v>14787.79</v>
      </c>
      <c r="F516" s="15">
        <f t="shared" si="29"/>
        <v>4.8965627149672917E-4</v>
      </c>
      <c r="G516" s="95" t="s">
        <v>719</v>
      </c>
      <c r="H516" s="15" t="str">
        <f t="shared" si="30"/>
        <v/>
      </c>
      <c r="I516" s="95">
        <v>0.12</v>
      </c>
      <c r="J516" s="15">
        <f t="shared" si="31"/>
        <v>5.8758752579607501E-5</v>
      </c>
      <c r="K516" s="16"/>
      <c r="L516" s="392"/>
    </row>
    <row r="517" spans="1:12">
      <c r="A517" s="1" t="s">
        <v>784</v>
      </c>
      <c r="B517" s="17" t="s">
        <v>663</v>
      </c>
      <c r="C517" s="387">
        <v>358.8</v>
      </c>
      <c r="D517" s="387">
        <v>19.190000000000001</v>
      </c>
      <c r="E517" s="387">
        <f t="shared" si="28"/>
        <v>6885.3720000000003</v>
      </c>
      <c r="F517" s="15" t="str">
        <f t="shared" si="29"/>
        <v/>
      </c>
      <c r="G517" s="95">
        <v>1.2506513809275664E-2</v>
      </c>
      <c r="H517" s="15" t="str">
        <f t="shared" si="30"/>
        <v/>
      </c>
      <c r="I517" s="95" t="s">
        <v>719</v>
      </c>
      <c r="J517" s="15" t="str">
        <f t="shared" si="31"/>
        <v/>
      </c>
      <c r="K517" s="16"/>
      <c r="L517" s="392"/>
    </row>
    <row r="518" spans="1:12">
      <c r="A518" s="1" t="s">
        <v>713</v>
      </c>
      <c r="B518" s="17" t="s">
        <v>714</v>
      </c>
      <c r="C518" s="387">
        <v>192.322</v>
      </c>
      <c r="D518" s="387">
        <v>155.46</v>
      </c>
      <c r="E518" s="387">
        <f t="shared" si="28"/>
        <v>29898.378120000001</v>
      </c>
      <c r="F518" s="15">
        <f t="shared" si="29"/>
        <v>9.9000109915265127E-4</v>
      </c>
      <c r="G518" s="95">
        <v>1.7239161199022256E-2</v>
      </c>
      <c r="H518" s="15">
        <f t="shared" si="30"/>
        <v>1.7066788535501772E-5</v>
      </c>
      <c r="I518" s="95">
        <v>0.1</v>
      </c>
      <c r="J518" s="15">
        <f t="shared" si="31"/>
        <v>9.900010991526513E-5</v>
      </c>
      <c r="K518" s="16"/>
      <c r="L518" s="392"/>
    </row>
    <row r="519" spans="1:12">
      <c r="A519" s="1" t="s">
        <v>715</v>
      </c>
      <c r="B519" s="17" t="s">
        <v>716</v>
      </c>
      <c r="C519" s="387">
        <v>473.94400000000002</v>
      </c>
      <c r="D519" s="387">
        <v>194.14</v>
      </c>
      <c r="E519" s="387">
        <f t="shared" si="28"/>
        <v>92011.488159999994</v>
      </c>
      <c r="F519" s="15">
        <f t="shared" si="29"/>
        <v>3.0467028695492044E-3</v>
      </c>
      <c r="G519" s="95">
        <v>5.1509220150406923E-3</v>
      </c>
      <c r="H519" s="15">
        <f t="shared" si="30"/>
        <v>1.5693328884048647E-5</v>
      </c>
      <c r="I519" s="95">
        <v>0.11</v>
      </c>
      <c r="J519" s="15">
        <f t="shared" si="31"/>
        <v>3.3513731565041249E-4</v>
      </c>
      <c r="K519" s="16"/>
      <c r="L519" s="392"/>
    </row>
    <row r="520" spans="1:12">
      <c r="A520" s="1" t="s">
        <v>785</v>
      </c>
      <c r="B520" s="17" t="s">
        <v>786</v>
      </c>
      <c r="C520" s="387">
        <v>89.75</v>
      </c>
      <c r="D520" s="387">
        <v>790.13</v>
      </c>
      <c r="E520" s="387">
        <f t="shared" si="28"/>
        <v>70914.167499999996</v>
      </c>
      <c r="F520" s="15">
        <f t="shared" si="29"/>
        <v>2.3481241520433085E-3</v>
      </c>
      <c r="G520" s="95">
        <v>1.4529254679609685E-2</v>
      </c>
      <c r="H520" s="15">
        <f t="shared" si="30"/>
        <v>3.4116493824379761E-5</v>
      </c>
      <c r="I520" s="95">
        <v>0.17</v>
      </c>
      <c r="J520" s="15">
        <f t="shared" si="31"/>
        <v>3.9918110584736248E-4</v>
      </c>
      <c r="K520" s="16"/>
      <c r="L520" s="392"/>
    </row>
    <row r="521" spans="1:12">
      <c r="A521" s="1" t="s">
        <v>851</v>
      </c>
      <c r="B521" s="17" t="s">
        <v>852</v>
      </c>
      <c r="C521" s="387">
        <v>289.97399999999999</v>
      </c>
      <c r="D521" s="387">
        <v>144.44999999999999</v>
      </c>
      <c r="E521" s="387">
        <f t="shared" si="28"/>
        <v>41886.744299999998</v>
      </c>
      <c r="F521" s="15">
        <f t="shared" si="29"/>
        <v>1.3869622870675651E-3</v>
      </c>
      <c r="G521" s="95">
        <v>3.2121841467635859E-2</v>
      </c>
      <c r="H521" s="15">
        <f t="shared" si="30"/>
        <v>4.4551782706773981E-5</v>
      </c>
      <c r="I521" s="95">
        <v>0.08</v>
      </c>
      <c r="J521" s="15">
        <f t="shared" si="31"/>
        <v>1.1095698296540521E-4</v>
      </c>
      <c r="K521" s="16"/>
      <c r="L521" s="392"/>
    </row>
    <row r="522" spans="1:12">
      <c r="A522" s="1" t="s">
        <v>1252</v>
      </c>
      <c r="B522" s="17" t="s">
        <v>1253</v>
      </c>
      <c r="C522" s="387">
        <v>763.99</v>
      </c>
      <c r="D522" s="387">
        <v>36.6</v>
      </c>
      <c r="E522" s="387">
        <f t="shared" si="28"/>
        <v>27962.034</v>
      </c>
      <c r="F522" s="15">
        <f t="shared" si="29"/>
        <v>9.2588448388195726E-4</v>
      </c>
      <c r="G522" s="95" t="s">
        <v>719</v>
      </c>
      <c r="H522" s="15" t="str">
        <f t="shared" si="30"/>
        <v/>
      </c>
      <c r="I522" s="95">
        <v>0.17499999999999999</v>
      </c>
      <c r="J522" s="15">
        <f t="shared" si="31"/>
        <v>1.620297846793425E-4</v>
      </c>
      <c r="K522" s="16"/>
      <c r="L522" s="392"/>
    </row>
    <row r="523" spans="1:12">
      <c r="A523" s="1" t="s">
        <v>1019</v>
      </c>
      <c r="B523" s="17" t="s">
        <v>717</v>
      </c>
      <c r="C523" s="387">
        <v>330.14600000000002</v>
      </c>
      <c r="D523" s="387">
        <v>24.27</v>
      </c>
      <c r="E523" s="387">
        <f t="shared" si="28"/>
        <v>8012.6434200000003</v>
      </c>
      <c r="F523" s="15" t="str">
        <f t="shared" si="29"/>
        <v/>
      </c>
      <c r="G523" s="95" t="s">
        <v>719</v>
      </c>
      <c r="H523" s="15" t="str">
        <f t="shared" si="30"/>
        <v/>
      </c>
      <c r="I523" s="95" t="s">
        <v>719</v>
      </c>
      <c r="J523" s="15" t="str">
        <f t="shared" si="31"/>
        <v/>
      </c>
      <c r="K523" s="16"/>
      <c r="L523" s="392"/>
    </row>
    <row r="524" spans="1:12">
      <c r="A524" s="1"/>
      <c r="B524" s="17"/>
      <c r="C524" s="15"/>
      <c r="D524" s="15"/>
      <c r="E524" s="15"/>
      <c r="F524" s="15"/>
      <c r="G524" s="15"/>
      <c r="H524" s="16"/>
    </row>
    <row r="525" spans="1:12">
      <c r="A525" s="1"/>
      <c r="B525" s="17"/>
      <c r="C525" s="15"/>
      <c r="D525" s="15"/>
      <c r="E525" s="15"/>
      <c r="F525" s="15"/>
      <c r="G525" s="15"/>
      <c r="H525" s="16"/>
    </row>
    <row r="526" spans="1:12">
      <c r="A526" s="1"/>
      <c r="B526" s="17"/>
      <c r="C526" s="15"/>
      <c r="D526" s="15"/>
      <c r="E526" s="15"/>
      <c r="F526" s="15"/>
      <c r="G526" s="15"/>
      <c r="H526" s="16"/>
    </row>
    <row r="527" spans="1:12">
      <c r="A527" s="31" t="s">
        <v>22</v>
      </c>
      <c r="B527" s="17"/>
      <c r="C527" s="15"/>
      <c r="D527" s="15"/>
      <c r="E527" s="15"/>
      <c r="F527" s="15"/>
      <c r="G527" s="15"/>
      <c r="H527" s="16"/>
    </row>
    <row r="528" spans="1:12">
      <c r="A528" s="16" t="s">
        <v>1669</v>
      </c>
      <c r="B528" s="16"/>
      <c r="E528" s="10"/>
      <c r="H528" s="16"/>
    </row>
    <row r="529" spans="1:8">
      <c r="A529" s="16" t="s">
        <v>1670</v>
      </c>
      <c r="B529" s="16"/>
      <c r="H529" s="16"/>
    </row>
    <row r="530" spans="1:8">
      <c r="A530" s="16" t="s">
        <v>1299</v>
      </c>
      <c r="B530" s="16"/>
      <c r="H530" s="16"/>
    </row>
    <row r="531" spans="1:8">
      <c r="A531" s="390" t="s">
        <v>1671</v>
      </c>
      <c r="B531" s="16"/>
      <c r="H531" s="16"/>
    </row>
    <row r="532" spans="1:8">
      <c r="A532" s="390" t="s">
        <v>1672</v>
      </c>
      <c r="B532" s="16"/>
      <c r="H532" s="16"/>
    </row>
    <row r="533" spans="1:8">
      <c r="A533" s="390" t="s">
        <v>1300</v>
      </c>
      <c r="B533" s="16"/>
      <c r="H533" s="16"/>
    </row>
    <row r="534" spans="1:8">
      <c r="A534" s="390" t="s">
        <v>1678</v>
      </c>
      <c r="B534" s="16"/>
      <c r="H534" s="16"/>
    </row>
    <row r="535" spans="1:8">
      <c r="A535" s="16" t="s">
        <v>1673</v>
      </c>
      <c r="B535" s="16"/>
      <c r="H535" s="16"/>
    </row>
    <row r="536" spans="1:8">
      <c r="A536" s="16" t="s">
        <v>1674</v>
      </c>
      <c r="B536" s="16"/>
      <c r="H536" s="16"/>
    </row>
    <row r="537" spans="1:8">
      <c r="A537" s="16" t="s">
        <v>1676</v>
      </c>
      <c r="B537" s="16"/>
      <c r="H537" s="16"/>
    </row>
    <row r="538" spans="1:8">
      <c r="A538" s="16" t="s">
        <v>1677</v>
      </c>
      <c r="B538" s="16"/>
      <c r="H538" s="16"/>
    </row>
    <row r="539" spans="1:8">
      <c r="A539" s="16"/>
      <c r="B539" s="16"/>
      <c r="H539" s="16"/>
    </row>
  </sheetData>
  <mergeCells count="4">
    <mergeCell ref="A1:G1"/>
    <mergeCell ref="B4:C4"/>
    <mergeCell ref="B6:C6"/>
    <mergeCell ref="B8:C8"/>
  </mergeCells>
  <printOptions horizontalCentered="1"/>
  <pageMargins left="0.7" right="0.7" top="1.25" bottom="0.75" header="0.3" footer="0.3"/>
  <pageSetup scale="53" fitToHeight="6" orientation="portrait" useFirstPageNumber="1" r:id="rId1"/>
  <headerFooter>
    <oddHeader>&amp;LDRAFT- PRIVILEGED AND CONFIDENTIAL
PREPARED AT THE REQUEST OF COUNSEL
&amp;RSchedule AEB-6
Page &amp;P of 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2:R135"/>
  <sheetViews>
    <sheetView zoomScale="85" zoomScaleNormal="85" zoomScaleSheetLayoutView="100" workbookViewId="0">
      <selection activeCell="L65" sqref="L65"/>
    </sheetView>
  </sheetViews>
  <sheetFormatPr defaultColWidth="9.140625" defaultRowHeight="12.75"/>
  <cols>
    <col min="1" max="1" width="2.42578125" style="73" customWidth="1"/>
    <col min="2" max="2" width="9.85546875" style="73" customWidth="1"/>
    <col min="3" max="4" width="12.85546875" style="73" customWidth="1"/>
    <col min="5" max="5" width="12" style="73" bestFit="1" customWidth="1"/>
    <col min="6" max="6" width="7" style="73" bestFit="1" customWidth="1"/>
    <col min="7" max="7" width="40.28515625" style="73" customWidth="1"/>
    <col min="8" max="8" width="12.7109375" style="73" bestFit="1" customWidth="1"/>
    <col min="9" max="9" width="14" style="73" bestFit="1" customWidth="1"/>
    <col min="10" max="10" width="12.42578125" style="73" bestFit="1" customWidth="1"/>
    <col min="11" max="11" width="13.85546875" style="73" bestFit="1" customWidth="1"/>
    <col min="12" max="12" width="14" style="73" bestFit="1" customWidth="1"/>
    <col min="13" max="13" width="11.140625" style="73" bestFit="1" customWidth="1"/>
    <col min="14" max="14" width="12.42578125" style="73" bestFit="1" customWidth="1"/>
    <col min="15" max="15" width="12.5703125" style="73" bestFit="1" customWidth="1"/>
    <col min="16" max="16" width="3.28515625" style="73" customWidth="1"/>
    <col min="17" max="16384" width="9.140625" style="73"/>
  </cols>
  <sheetData>
    <row r="2" spans="2:18">
      <c r="B2" s="74" t="s">
        <v>1301</v>
      </c>
      <c r="C2" s="74"/>
      <c r="D2" s="74"/>
      <c r="E2" s="74"/>
    </row>
    <row r="4" spans="2:18" ht="13.5" thickBot="1">
      <c r="C4" s="75" t="s">
        <v>0</v>
      </c>
      <c r="D4" s="75" t="s">
        <v>1</v>
      </c>
      <c r="E4" s="75" t="s">
        <v>2</v>
      </c>
    </row>
    <row r="5" spans="2:18" ht="38.25">
      <c r="B5" s="129"/>
      <c r="C5" s="130" t="s">
        <v>1280</v>
      </c>
      <c r="D5" s="130" t="s">
        <v>1051</v>
      </c>
      <c r="E5" s="130" t="s">
        <v>39</v>
      </c>
    </row>
    <row r="6" spans="2:18">
      <c r="B6" s="78" t="s">
        <v>1055</v>
      </c>
      <c r="C6" s="131">
        <v>0.12380999999999998</v>
      </c>
      <c r="D6" s="131">
        <v>7.8020624999999968E-2</v>
      </c>
      <c r="E6" s="131">
        <f>C6-D6</f>
        <v>4.5789375000000007E-2</v>
      </c>
      <c r="Q6" s="76"/>
      <c r="R6" s="77"/>
    </row>
    <row r="7" spans="2:18">
      <c r="B7" s="78" t="s">
        <v>1056</v>
      </c>
      <c r="C7" s="131">
        <v>0.11827500000000002</v>
      </c>
      <c r="D7" s="131">
        <v>7.8934374999999987E-2</v>
      </c>
      <c r="E7" s="131">
        <f t="shared" ref="E7:E70" si="0">C7-D7</f>
        <v>3.9340625000000032E-2</v>
      </c>
      <c r="Q7" s="76"/>
      <c r="R7" s="77"/>
    </row>
    <row r="8" spans="2:18">
      <c r="B8" s="78" t="s">
        <v>1058</v>
      </c>
      <c r="C8" s="131">
        <v>0.1203125</v>
      </c>
      <c r="D8" s="131">
        <v>7.4454461538461553E-2</v>
      </c>
      <c r="E8" s="131">
        <f t="shared" si="0"/>
        <v>4.585803846153845E-2</v>
      </c>
      <c r="Q8" s="76"/>
      <c r="R8" s="77"/>
    </row>
    <row r="9" spans="2:18">
      <c r="B9" s="78" t="s">
        <v>1059</v>
      </c>
      <c r="C9" s="131">
        <v>0.12140666666666666</v>
      </c>
      <c r="D9" s="131">
        <v>7.5184696969696943E-2</v>
      </c>
      <c r="E9" s="131">
        <f t="shared" si="0"/>
        <v>4.622196969696972E-2</v>
      </c>
      <c r="Q9" s="76"/>
      <c r="R9" s="77"/>
    </row>
    <row r="10" spans="2:18">
      <c r="B10" s="78" t="s">
        <v>1057</v>
      </c>
      <c r="C10" s="131">
        <v>0.11835714285714286</v>
      </c>
      <c r="D10" s="131">
        <v>7.0683968253968263E-2</v>
      </c>
      <c r="E10" s="131">
        <f t="shared" si="0"/>
        <v>4.7673174603174592E-2</v>
      </c>
      <c r="Q10" s="76"/>
      <c r="R10" s="77"/>
    </row>
    <row r="11" spans="2:18">
      <c r="B11" s="75" t="s">
        <v>906</v>
      </c>
      <c r="C11" s="131">
        <v>0.11641111111111109</v>
      </c>
      <c r="D11" s="131">
        <v>6.8553230769230741E-2</v>
      </c>
      <c r="E11" s="131">
        <f t="shared" si="0"/>
        <v>4.7857880341880349E-2</v>
      </c>
      <c r="Q11" s="76"/>
      <c r="R11" s="77"/>
    </row>
    <row r="12" spans="2:18">
      <c r="B12" s="75" t="s">
        <v>907</v>
      </c>
      <c r="C12" s="131">
        <v>0.11151666666666667</v>
      </c>
      <c r="D12" s="131">
        <v>6.3142727272727309E-2</v>
      </c>
      <c r="E12" s="131">
        <f t="shared" si="0"/>
        <v>4.8373939393939358E-2</v>
      </c>
      <c r="Q12" s="76"/>
      <c r="R12" s="77"/>
    </row>
    <row r="13" spans="2:18">
      <c r="B13" s="75" t="s">
        <v>908</v>
      </c>
      <c r="C13" s="131">
        <v>0.11041666666666666</v>
      </c>
      <c r="D13" s="131">
        <v>6.1389999999999986E-2</v>
      </c>
      <c r="E13" s="131">
        <f t="shared" si="0"/>
        <v>4.9026666666666677E-2</v>
      </c>
      <c r="Q13" s="76"/>
      <c r="R13" s="77"/>
    </row>
    <row r="14" spans="2:18">
      <c r="B14" s="75" t="s">
        <v>909</v>
      </c>
      <c r="C14" s="131">
        <v>0.11067</v>
      </c>
      <c r="D14" s="131">
        <v>6.5745156249999992E-2</v>
      </c>
      <c r="E14" s="131">
        <f t="shared" si="0"/>
        <v>4.4924843750000013E-2</v>
      </c>
      <c r="Q14" s="76"/>
      <c r="R14" s="77"/>
    </row>
    <row r="15" spans="2:18">
      <c r="B15" s="75" t="s">
        <v>910</v>
      </c>
      <c r="C15" s="131">
        <v>0.1113</v>
      </c>
      <c r="D15" s="131">
        <v>7.3526307692307669E-2</v>
      </c>
      <c r="E15" s="131">
        <f t="shared" si="0"/>
        <v>3.7773692307692328E-2</v>
      </c>
      <c r="Q15" s="76"/>
      <c r="R15" s="77"/>
    </row>
    <row r="16" spans="2:18">
      <c r="B16" s="75" t="s">
        <v>1052</v>
      </c>
      <c r="C16" s="131">
        <v>0.1275</v>
      </c>
      <c r="D16" s="131">
        <v>7.5847727272727289E-2</v>
      </c>
      <c r="E16" s="131">
        <f t="shared" si="0"/>
        <v>5.1652272727272713E-2</v>
      </c>
      <c r="Q16" s="76"/>
      <c r="R16" s="77"/>
    </row>
    <row r="17" spans="2:18">
      <c r="B17" s="75" t="s">
        <v>911</v>
      </c>
      <c r="C17" s="131">
        <v>0.11238333333333335</v>
      </c>
      <c r="D17" s="131">
        <v>7.9568461538461532E-2</v>
      </c>
      <c r="E17" s="131">
        <f t="shared" si="0"/>
        <v>3.2814871794871817E-2</v>
      </c>
      <c r="Q17" s="76"/>
      <c r="R17" s="77"/>
    </row>
    <row r="18" spans="2:18">
      <c r="B18" s="75">
        <v>1995.1</v>
      </c>
      <c r="C18" s="131">
        <v>0.1196125</v>
      </c>
      <c r="D18" s="131">
        <v>7.6257230769230799E-2</v>
      </c>
      <c r="E18" s="131">
        <f t="shared" si="0"/>
        <v>4.3355269230769197E-2</v>
      </c>
      <c r="Q18" s="76"/>
      <c r="R18" s="77"/>
    </row>
    <row r="19" spans="2:18">
      <c r="B19" s="75" t="s">
        <v>912</v>
      </c>
      <c r="C19" s="131">
        <v>0.1131625</v>
      </c>
      <c r="D19" s="131">
        <v>6.9425846153846171E-2</v>
      </c>
      <c r="E19" s="131">
        <f t="shared" si="0"/>
        <v>4.3736653846153828E-2</v>
      </c>
      <c r="Q19" s="76"/>
      <c r="R19" s="77"/>
    </row>
    <row r="20" spans="2:18">
      <c r="B20" s="75" t="s">
        <v>913</v>
      </c>
      <c r="C20" s="131">
        <v>0.1137</v>
      </c>
      <c r="D20" s="131">
        <v>6.7118615384615374E-2</v>
      </c>
      <c r="E20" s="131">
        <f t="shared" si="0"/>
        <v>4.6581384615384622E-2</v>
      </c>
      <c r="Q20" s="76"/>
      <c r="R20" s="77"/>
    </row>
    <row r="21" spans="2:18">
      <c r="B21" s="75" t="s">
        <v>914</v>
      </c>
      <c r="C21" s="131">
        <v>0.11584285714285714</v>
      </c>
      <c r="D21" s="131">
        <v>6.2348153846153817E-2</v>
      </c>
      <c r="E21" s="131">
        <f t="shared" si="0"/>
        <v>5.3494703296703319E-2</v>
      </c>
      <c r="Q21" s="76"/>
      <c r="R21" s="77"/>
    </row>
    <row r="22" spans="2:18">
      <c r="B22" s="75" t="s">
        <v>915</v>
      </c>
      <c r="C22" s="131">
        <v>0.11460000000000001</v>
      </c>
      <c r="D22" s="131">
        <v>6.2925692307692321E-2</v>
      </c>
      <c r="E22" s="131">
        <f t="shared" si="0"/>
        <v>5.1674307692307686E-2</v>
      </c>
      <c r="Q22" s="76"/>
      <c r="R22" s="77"/>
    </row>
    <row r="23" spans="2:18">
      <c r="B23" s="75" t="s">
        <v>916</v>
      </c>
      <c r="C23" s="131">
        <v>0.11458888888888891</v>
      </c>
      <c r="D23" s="131">
        <v>6.9183230769230789E-2</v>
      </c>
      <c r="E23" s="131">
        <f t="shared" si="0"/>
        <v>4.5405658119658118E-2</v>
      </c>
      <c r="Q23" s="76"/>
      <c r="R23" s="77"/>
    </row>
    <row r="24" spans="2:18">
      <c r="B24" s="75" t="s">
        <v>917</v>
      </c>
      <c r="C24" s="131">
        <v>0.10700000000000001</v>
      </c>
      <c r="D24" s="131">
        <v>6.9644696969696968E-2</v>
      </c>
      <c r="E24" s="131">
        <f t="shared" si="0"/>
        <v>3.7355303030303044E-2</v>
      </c>
      <c r="G24" t="s">
        <v>40</v>
      </c>
      <c r="H24"/>
      <c r="I24"/>
      <c r="J24"/>
      <c r="K24"/>
      <c r="L24"/>
      <c r="M24"/>
      <c r="N24"/>
      <c r="O24"/>
      <c r="P24" s="126"/>
      <c r="Q24" s="76"/>
      <c r="R24" s="77"/>
    </row>
    <row r="25" spans="2:18" ht="13.5" thickBot="1">
      <c r="B25" s="75" t="s">
        <v>918</v>
      </c>
      <c r="C25" s="131">
        <v>0.11559999999999999</v>
      </c>
      <c r="D25" s="131">
        <v>6.6189999999999999E-2</v>
      </c>
      <c r="E25" s="131">
        <f t="shared" si="0"/>
        <v>4.9409999999999996E-2</v>
      </c>
      <c r="G25"/>
      <c r="H25"/>
      <c r="I25"/>
      <c r="J25"/>
      <c r="K25"/>
      <c r="L25"/>
      <c r="M25"/>
      <c r="N25"/>
      <c r="O25"/>
      <c r="P25" s="126"/>
      <c r="Q25" s="76"/>
      <c r="R25" s="77"/>
    </row>
    <row r="26" spans="2:18">
      <c r="B26" s="75" t="s">
        <v>919</v>
      </c>
      <c r="C26" s="131">
        <v>0.1108</v>
      </c>
      <c r="D26" s="131">
        <v>6.8133281250000011E-2</v>
      </c>
      <c r="E26" s="131">
        <f t="shared" si="0"/>
        <v>4.2666718749999985E-2</v>
      </c>
      <c r="G26" s="178" t="s">
        <v>41</v>
      </c>
      <c r="H26" s="178"/>
      <c r="I26"/>
      <c r="J26"/>
      <c r="K26"/>
      <c r="L26"/>
      <c r="M26"/>
      <c r="N26"/>
      <c r="O26"/>
      <c r="P26" s="126"/>
      <c r="Q26" s="76"/>
      <c r="R26" s="77"/>
    </row>
    <row r="27" spans="2:18">
      <c r="B27" s="75" t="s">
        <v>920</v>
      </c>
      <c r="C27" s="131">
        <v>0.11616666666666665</v>
      </c>
      <c r="D27" s="131">
        <v>6.9324153846153841E-2</v>
      </c>
      <c r="E27" s="131">
        <f t="shared" si="0"/>
        <v>4.6842512820512813E-2</v>
      </c>
      <c r="G27" t="s">
        <v>42</v>
      </c>
      <c r="H27" s="182">
        <v>0.91320107683155716</v>
      </c>
      <c r="I27"/>
      <c r="J27"/>
      <c r="K27"/>
      <c r="L27"/>
      <c r="M27"/>
      <c r="N27"/>
      <c r="O27"/>
      <c r="P27" s="126"/>
      <c r="Q27" s="76"/>
      <c r="R27" s="77"/>
    </row>
    <row r="28" spans="2:18">
      <c r="B28" s="75" t="s">
        <v>921</v>
      </c>
      <c r="C28" s="131">
        <v>0.12</v>
      </c>
      <c r="D28" s="131">
        <v>6.5281666666666668E-2</v>
      </c>
      <c r="E28" s="131">
        <f t="shared" si="0"/>
        <v>5.4718333333333327E-2</v>
      </c>
      <c r="G28" t="s">
        <v>43</v>
      </c>
      <c r="H28" s="182">
        <v>0.83393620672631552</v>
      </c>
      <c r="I28"/>
      <c r="J28"/>
      <c r="K28"/>
      <c r="L28"/>
      <c r="M28"/>
      <c r="N28"/>
      <c r="O28"/>
      <c r="P28" s="126"/>
      <c r="Q28" s="76"/>
      <c r="R28" s="77"/>
    </row>
    <row r="29" spans="2:18">
      <c r="B29" s="78" t="s">
        <v>922</v>
      </c>
      <c r="C29" s="131">
        <v>0.1106</v>
      </c>
      <c r="D29" s="131">
        <v>6.1372272727272741E-2</v>
      </c>
      <c r="E29" s="131">
        <f t="shared" si="0"/>
        <v>4.9227727272727263E-2</v>
      </c>
      <c r="G29" t="s">
        <v>44</v>
      </c>
      <c r="H29" s="182">
        <v>0.83251685806585674</v>
      </c>
      <c r="I29"/>
      <c r="J29"/>
      <c r="K29"/>
      <c r="L29"/>
      <c r="M29"/>
      <c r="N29"/>
      <c r="O29"/>
      <c r="P29" s="126"/>
      <c r="Q29" s="76"/>
      <c r="R29" s="77"/>
    </row>
    <row r="30" spans="2:18">
      <c r="B30" s="78">
        <v>1998.1</v>
      </c>
      <c r="C30" s="131">
        <v>0.113125</v>
      </c>
      <c r="D30" s="131">
        <v>5.8820156250000019E-2</v>
      </c>
      <c r="E30" s="131">
        <f t="shared" si="0"/>
        <v>5.4304843749999984E-2</v>
      </c>
      <c r="G30" t="s">
        <v>45</v>
      </c>
      <c r="H30" s="182">
        <v>4.2166728838183521E-3</v>
      </c>
      <c r="I30"/>
      <c r="J30"/>
      <c r="K30"/>
      <c r="L30"/>
      <c r="M30"/>
      <c r="N30"/>
      <c r="O30"/>
      <c r="P30" s="126"/>
      <c r="Q30" s="76"/>
      <c r="R30" s="77"/>
    </row>
    <row r="31" spans="2:18" ht="13.5" thickBot="1">
      <c r="B31" s="75" t="s">
        <v>923</v>
      </c>
      <c r="C31" s="131">
        <v>0.122</v>
      </c>
      <c r="D31" s="131">
        <v>5.8462461538461553E-2</v>
      </c>
      <c r="E31" s="131">
        <f t="shared" si="0"/>
        <v>6.3537538461538451E-2</v>
      </c>
      <c r="G31" s="114" t="s">
        <v>46</v>
      </c>
      <c r="H31" s="114">
        <v>119</v>
      </c>
      <c r="I31"/>
      <c r="J31"/>
      <c r="K31"/>
      <c r="L31"/>
      <c r="M31"/>
      <c r="N31"/>
      <c r="O31"/>
      <c r="P31" s="126"/>
      <c r="Q31" s="76"/>
      <c r="R31" s="77"/>
    </row>
    <row r="32" spans="2:18">
      <c r="B32" s="75" t="s">
        <v>924</v>
      </c>
      <c r="C32" s="131">
        <v>0.11650000000000001</v>
      </c>
      <c r="D32" s="131">
        <v>5.4731969696969689E-2</v>
      </c>
      <c r="E32" s="131">
        <f t="shared" si="0"/>
        <v>6.1768030303030318E-2</v>
      </c>
      <c r="G32"/>
      <c r="H32"/>
      <c r="I32"/>
      <c r="J32"/>
      <c r="K32"/>
      <c r="L32"/>
      <c r="M32"/>
      <c r="N32"/>
      <c r="O32"/>
      <c r="P32" s="126"/>
      <c r="Q32" s="76"/>
      <c r="R32" s="77"/>
    </row>
    <row r="33" spans="2:18" ht="13.5" thickBot="1">
      <c r="B33" s="75" t="s">
        <v>925</v>
      </c>
      <c r="C33" s="131">
        <v>0.123</v>
      </c>
      <c r="D33" s="131">
        <v>5.1047272727272747E-2</v>
      </c>
      <c r="E33" s="131">
        <f t="shared" si="0"/>
        <v>7.1952727272727252E-2</v>
      </c>
      <c r="G33" t="s">
        <v>47</v>
      </c>
      <c r="H33"/>
      <c r="I33"/>
      <c r="J33"/>
      <c r="K33"/>
      <c r="L33"/>
      <c r="M33"/>
      <c r="N33"/>
      <c r="O33"/>
      <c r="P33" s="126"/>
      <c r="Q33" s="76"/>
      <c r="R33" s="77"/>
    </row>
    <row r="34" spans="2:18">
      <c r="B34" s="78" t="s">
        <v>926</v>
      </c>
      <c r="C34" s="131">
        <v>0.10400000000000001</v>
      </c>
      <c r="D34" s="131">
        <v>5.3729687500000019E-2</v>
      </c>
      <c r="E34" s="131">
        <f t="shared" si="0"/>
        <v>5.027031249999999E-2</v>
      </c>
      <c r="G34" s="180"/>
      <c r="H34" s="180" t="s">
        <v>48</v>
      </c>
      <c r="I34" s="180" t="s">
        <v>49</v>
      </c>
      <c r="J34" s="180" t="s">
        <v>38</v>
      </c>
      <c r="K34" s="180" t="s">
        <v>37</v>
      </c>
      <c r="L34" s="180" t="s">
        <v>655</v>
      </c>
      <c r="M34"/>
      <c r="N34"/>
      <c r="O34"/>
      <c r="P34" s="126"/>
      <c r="Q34" s="76"/>
      <c r="R34" s="77"/>
    </row>
    <row r="35" spans="2:18">
      <c r="B35" s="78" t="s">
        <v>927</v>
      </c>
      <c r="C35" s="131">
        <v>0.1094</v>
      </c>
      <c r="D35" s="131">
        <v>5.794030769230768E-2</v>
      </c>
      <c r="E35" s="131">
        <f t="shared" si="0"/>
        <v>5.1459692307692317E-2</v>
      </c>
      <c r="G35" t="s">
        <v>50</v>
      </c>
      <c r="H35">
        <v>1</v>
      </c>
      <c r="I35" s="179">
        <v>1.0446806723408546E-2</v>
      </c>
      <c r="J35" s="179">
        <v>1.0446806723408546E-2</v>
      </c>
      <c r="K35" s="179">
        <v>587.54852134550504</v>
      </c>
      <c r="L35" s="179">
        <v>1.9575540874142305E-47</v>
      </c>
      <c r="M35"/>
      <c r="N35"/>
      <c r="O35"/>
      <c r="P35" s="126"/>
      <c r="Q35" s="76"/>
      <c r="R35" s="77"/>
    </row>
    <row r="36" spans="2:18">
      <c r="B36" s="78">
        <v>1999.3</v>
      </c>
      <c r="C36" s="131">
        <v>0.1075</v>
      </c>
      <c r="D36" s="131">
        <v>6.0375606060606074E-2</v>
      </c>
      <c r="E36" s="131">
        <f t="shared" si="0"/>
        <v>4.7124393939393924E-2</v>
      </c>
      <c r="G36" t="s">
        <v>51</v>
      </c>
      <c r="H36">
        <v>117</v>
      </c>
      <c r="I36" s="179">
        <v>2.0802986344680909E-3</v>
      </c>
      <c r="J36" s="179">
        <v>1.7780330209128981E-5</v>
      </c>
      <c r="K36" s="179"/>
      <c r="L36" s="179"/>
      <c r="M36"/>
      <c r="N36"/>
      <c r="O36"/>
      <c r="P36" s="126"/>
      <c r="Q36" s="76"/>
      <c r="R36" s="77"/>
    </row>
    <row r="37" spans="2:18" ht="13.5" thickBot="1">
      <c r="B37" s="78" t="s">
        <v>928</v>
      </c>
      <c r="C37" s="131">
        <v>0.111</v>
      </c>
      <c r="D37" s="131">
        <v>6.2528484848484861E-2</v>
      </c>
      <c r="E37" s="131">
        <f t="shared" si="0"/>
        <v>4.847151515151514E-2</v>
      </c>
      <c r="G37" s="114" t="s">
        <v>52</v>
      </c>
      <c r="H37" s="114">
        <v>118</v>
      </c>
      <c r="I37" s="197">
        <v>1.2527105357876636E-2</v>
      </c>
      <c r="J37" s="197"/>
      <c r="K37" s="197"/>
      <c r="L37" s="197"/>
      <c r="M37"/>
      <c r="N37"/>
      <c r="O37"/>
      <c r="P37" s="126"/>
      <c r="Q37" s="76"/>
      <c r="R37" s="77"/>
    </row>
    <row r="38" spans="2:18" ht="13.5" thickBot="1">
      <c r="B38" s="75" t="s">
        <v>929</v>
      </c>
      <c r="C38" s="131">
        <v>0.112125</v>
      </c>
      <c r="D38" s="131">
        <v>6.2912615384615386E-2</v>
      </c>
      <c r="E38" s="131">
        <f t="shared" si="0"/>
        <v>4.9212384615384616E-2</v>
      </c>
      <c r="G38"/>
      <c r="H38"/>
      <c r="I38"/>
      <c r="J38"/>
      <c r="K38"/>
      <c r="L38"/>
      <c r="M38"/>
      <c r="N38"/>
      <c r="O38"/>
      <c r="P38" s="126"/>
      <c r="Q38" s="76"/>
      <c r="R38" s="77"/>
    </row>
    <row r="39" spans="2:18">
      <c r="B39" s="78" t="s">
        <v>930</v>
      </c>
      <c r="C39" s="131">
        <v>0.11</v>
      </c>
      <c r="D39" s="131">
        <v>5.9723230769230765E-2</v>
      </c>
      <c r="E39" s="131">
        <f t="shared" si="0"/>
        <v>5.0276769230769236E-2</v>
      </c>
      <c r="G39" s="180"/>
      <c r="H39" s="180" t="s">
        <v>53</v>
      </c>
      <c r="I39" s="180" t="s">
        <v>45</v>
      </c>
      <c r="J39" s="180" t="s">
        <v>54</v>
      </c>
      <c r="K39" s="180" t="s">
        <v>55</v>
      </c>
      <c r="L39" s="180" t="s">
        <v>56</v>
      </c>
      <c r="M39" s="180" t="s">
        <v>57</v>
      </c>
      <c r="N39" s="180" t="s">
        <v>58</v>
      </c>
      <c r="O39" s="180" t="s">
        <v>59</v>
      </c>
      <c r="P39" s="126"/>
      <c r="Q39" s="76"/>
      <c r="R39" s="77"/>
    </row>
    <row r="40" spans="2:18">
      <c r="B40" s="75" t="s">
        <v>931</v>
      </c>
      <c r="C40" s="131">
        <v>0.1168</v>
      </c>
      <c r="D40" s="131">
        <v>5.7871875000000017E-2</v>
      </c>
      <c r="E40" s="131">
        <f t="shared" si="0"/>
        <v>5.8928124999999984E-2</v>
      </c>
      <c r="G40" t="s">
        <v>60</v>
      </c>
      <c r="H40" s="181">
        <v>8.666615734094732E-2</v>
      </c>
      <c r="I40" s="179">
        <v>1.1550537463581813E-3</v>
      </c>
      <c r="J40" s="183">
        <v>75.032142542458118</v>
      </c>
      <c r="K40" s="181">
        <v>8.5833702880663681E-101</v>
      </c>
      <c r="L40" s="181">
        <v>8.4378633922621987E-2</v>
      </c>
      <c r="M40" s="181">
        <v>8.8953680759272652E-2</v>
      </c>
      <c r="N40" s="181">
        <v>8.4378633922621987E-2</v>
      </c>
      <c r="O40" s="181">
        <v>8.8953680759272652E-2</v>
      </c>
      <c r="P40" s="126"/>
      <c r="Q40" s="76"/>
      <c r="R40" s="77"/>
    </row>
    <row r="41" spans="2:18" ht="13.5" thickBot="1">
      <c r="B41" s="75" t="s">
        <v>932</v>
      </c>
      <c r="C41" s="131">
        <v>0.125</v>
      </c>
      <c r="D41" s="131">
        <v>5.686107692307691E-2</v>
      </c>
      <c r="E41" s="131">
        <f t="shared" si="0"/>
        <v>6.8138923076923097E-2</v>
      </c>
      <c r="G41" s="114" t="s">
        <v>1051</v>
      </c>
      <c r="H41" s="198">
        <v>-0.57072323434297367</v>
      </c>
      <c r="I41" s="197">
        <v>2.3545270509124729E-2</v>
      </c>
      <c r="J41" s="199">
        <v>-24.239400185349144</v>
      </c>
      <c r="K41" s="198">
        <v>1.9575540874143703E-47</v>
      </c>
      <c r="L41" s="198">
        <v>-0.61735340878312095</v>
      </c>
      <c r="M41" s="198">
        <v>-0.5240930599028264</v>
      </c>
      <c r="N41" s="198">
        <v>-0.61735340878312095</v>
      </c>
      <c r="O41" s="198">
        <v>-0.5240930599028264</v>
      </c>
      <c r="P41" s="126"/>
      <c r="Q41" s="76"/>
      <c r="R41" s="77"/>
    </row>
    <row r="42" spans="2:18">
      <c r="B42" s="78" t="s">
        <v>933</v>
      </c>
      <c r="C42" s="131">
        <v>0.11375</v>
      </c>
      <c r="D42" s="131">
        <v>5.4425937500000014E-2</v>
      </c>
      <c r="E42" s="131">
        <f t="shared" si="0"/>
        <v>5.932406249999999E-2</v>
      </c>
      <c r="G42"/>
      <c r="H42"/>
      <c r="I42"/>
      <c r="J42"/>
      <c r="K42"/>
      <c r="L42"/>
      <c r="M42"/>
      <c r="N42"/>
      <c r="O42"/>
      <c r="Q42" s="76"/>
      <c r="R42" s="77"/>
    </row>
    <row r="43" spans="2:18">
      <c r="B43" s="75" t="s">
        <v>934</v>
      </c>
      <c r="C43" s="131">
        <v>0.11</v>
      </c>
      <c r="D43" s="131">
        <v>5.699338461538464E-2</v>
      </c>
      <c r="E43" s="131">
        <f t="shared" si="0"/>
        <v>5.300661538461536E-2</v>
      </c>
      <c r="G43"/>
      <c r="H43"/>
      <c r="I43"/>
      <c r="J43"/>
      <c r="K43"/>
      <c r="L43"/>
      <c r="M43"/>
      <c r="N43"/>
      <c r="O43"/>
      <c r="Q43" s="76"/>
      <c r="R43" s="77"/>
    </row>
    <row r="44" spans="2:18">
      <c r="B44" s="75">
        <v>2001.3</v>
      </c>
      <c r="C44" s="131">
        <v>0.10755714285714284</v>
      </c>
      <c r="D44" s="131">
        <v>5.5225625000000021E-2</v>
      </c>
      <c r="E44" s="131">
        <f t="shared" si="0"/>
        <v>5.2331517857142816E-2</v>
      </c>
      <c r="G44"/>
      <c r="H44"/>
      <c r="I44"/>
      <c r="J44"/>
      <c r="K44"/>
      <c r="L44"/>
      <c r="M44"/>
      <c r="N44"/>
      <c r="O44"/>
      <c r="Q44" s="76"/>
      <c r="R44" s="77"/>
    </row>
    <row r="45" spans="2:18" ht="13.5" thickBot="1">
      <c r="B45" s="75" t="s">
        <v>935</v>
      </c>
      <c r="C45" s="131">
        <v>0.11993333333333334</v>
      </c>
      <c r="D45" s="131">
        <v>5.2970909090909089E-2</v>
      </c>
      <c r="E45" s="131">
        <f t="shared" si="0"/>
        <v>6.696242424242424E-2</v>
      </c>
      <c r="G45" s="126"/>
      <c r="H45" s="126"/>
      <c r="I45" s="126"/>
      <c r="J45" s="132" t="s">
        <v>6</v>
      </c>
      <c r="K45" s="132" t="s">
        <v>7</v>
      </c>
      <c r="L45" s="132" t="s">
        <v>8</v>
      </c>
      <c r="Q45" s="76"/>
      <c r="R45" s="77"/>
    </row>
    <row r="46" spans="2:18">
      <c r="B46" s="78" t="s">
        <v>936</v>
      </c>
      <c r="C46" s="131">
        <v>0.10050000000000001</v>
      </c>
      <c r="D46" s="131">
        <v>5.5132187499999999E-2</v>
      </c>
      <c r="E46" s="131">
        <f t="shared" si="0"/>
        <v>4.5367812500000007E-2</v>
      </c>
      <c r="G46" s="133"/>
      <c r="H46" s="133"/>
      <c r="I46" s="133"/>
      <c r="J46" s="134" t="s">
        <v>1060</v>
      </c>
      <c r="K46" s="134"/>
      <c r="L46" s="134"/>
      <c r="Q46" s="76"/>
      <c r="R46" s="77"/>
    </row>
    <row r="47" spans="2:18">
      <c r="B47" s="75" t="s">
        <v>937</v>
      </c>
      <c r="C47" s="131">
        <v>0.11405</v>
      </c>
      <c r="D47" s="131">
        <v>5.6129153846153849E-2</v>
      </c>
      <c r="E47" s="131">
        <f t="shared" si="0"/>
        <v>5.7920846153846149E-2</v>
      </c>
      <c r="J47" s="75" t="s">
        <v>1061</v>
      </c>
      <c r="K47" s="75" t="s">
        <v>61</v>
      </c>
      <c r="L47" s="75"/>
      <c r="Q47" s="76"/>
      <c r="R47" s="77"/>
    </row>
    <row r="48" spans="2:18">
      <c r="B48" s="75" t="s">
        <v>938</v>
      </c>
      <c r="C48" s="131">
        <v>0.11650000000000001</v>
      </c>
      <c r="D48" s="131">
        <v>5.0848590909090899E-2</v>
      </c>
      <c r="E48" s="131">
        <f t="shared" si="0"/>
        <v>6.5651409090909107E-2</v>
      </c>
      <c r="G48" s="79"/>
      <c r="H48" s="79"/>
      <c r="I48" s="79"/>
      <c r="J48" s="135" t="s">
        <v>1062</v>
      </c>
      <c r="K48" s="135" t="s">
        <v>62</v>
      </c>
      <c r="L48" s="135" t="s">
        <v>27</v>
      </c>
      <c r="Q48" s="76"/>
      <c r="R48" s="77"/>
    </row>
    <row r="49" spans="2:18">
      <c r="B49" s="78" t="s">
        <v>939</v>
      </c>
      <c r="C49" s="131">
        <v>0.11566666666666665</v>
      </c>
      <c r="D49" s="131">
        <v>4.9307318181818195E-2</v>
      </c>
      <c r="E49" s="131">
        <f t="shared" si="0"/>
        <v>6.6359348484848452E-2</v>
      </c>
      <c r="Q49" s="76"/>
      <c r="R49" s="77"/>
    </row>
    <row r="50" spans="2:18">
      <c r="B50" s="75" t="s">
        <v>940</v>
      </c>
      <c r="C50" s="131">
        <v>0.1172</v>
      </c>
      <c r="D50" s="131">
        <v>4.8490953125E-2</v>
      </c>
      <c r="E50" s="131">
        <f t="shared" si="0"/>
        <v>6.8709046874999999E-2</v>
      </c>
      <c r="G50" s="73" t="s">
        <v>1281</v>
      </c>
      <c r="J50" s="136">
        <f>'AEB-4 CAPM'!D9</f>
        <v>1.9270000000000002E-2</v>
      </c>
      <c r="K50" s="131">
        <f>$H$40+($H$41*J50)</f>
        <v>7.5668320615158213E-2</v>
      </c>
      <c r="L50" s="131">
        <f>SUM(J50:K50)</f>
        <v>9.4938320615158223E-2</v>
      </c>
      <c r="Q50" s="76"/>
      <c r="R50" s="77"/>
    </row>
    <row r="51" spans="2:18">
      <c r="B51" s="75" t="s">
        <v>941</v>
      </c>
      <c r="C51" s="131">
        <v>0.111625</v>
      </c>
      <c r="D51" s="131">
        <v>4.5979046153846168E-2</v>
      </c>
      <c r="E51" s="131">
        <f t="shared" si="0"/>
        <v>6.5645953846153834E-2</v>
      </c>
      <c r="G51" s="73" t="s">
        <v>1333</v>
      </c>
      <c r="J51" s="136">
        <f>'AEB-4 CAPM'!D42</f>
        <v>2.5000000000000001E-2</v>
      </c>
      <c r="K51" s="131">
        <f>$H$40+($H$41*J51)</f>
        <v>7.2398076482372981E-2</v>
      </c>
      <c r="L51" s="131">
        <f>SUM(J51:K51)</f>
        <v>9.7398076482372975E-2</v>
      </c>
      <c r="Q51" s="76"/>
      <c r="R51" s="77"/>
    </row>
    <row r="52" spans="2:18">
      <c r="B52" s="75" t="s">
        <v>942</v>
      </c>
      <c r="C52" s="131">
        <v>0.105</v>
      </c>
      <c r="D52" s="131">
        <v>5.1104863636363636E-2</v>
      </c>
      <c r="E52" s="131">
        <f t="shared" si="0"/>
        <v>5.389513636363636E-2</v>
      </c>
      <c r="G52" s="79" t="s">
        <v>1282</v>
      </c>
      <c r="H52" s="79"/>
      <c r="I52" s="79"/>
      <c r="J52" s="200">
        <f>'AEB-4 CAPM'!D75</f>
        <v>3.5000000000000003E-2</v>
      </c>
      <c r="K52" s="137">
        <f>$H$40+($H$41*J52)</f>
        <v>6.6690844138943245E-2</v>
      </c>
      <c r="L52" s="137">
        <f>SUM(J52:K52)</f>
        <v>0.10169084413894325</v>
      </c>
      <c r="Q52" s="76"/>
      <c r="R52" s="77"/>
    </row>
    <row r="53" spans="2:18" ht="13.5" thickBot="1">
      <c r="B53" s="75" t="s">
        <v>943</v>
      </c>
      <c r="C53" s="131">
        <v>0.11339999999999999</v>
      </c>
      <c r="D53" s="131">
        <v>5.1142196969696983E-2</v>
      </c>
      <c r="E53" s="131">
        <f t="shared" si="0"/>
        <v>6.2257803030303004E-2</v>
      </c>
      <c r="G53" s="138" t="s">
        <v>63</v>
      </c>
      <c r="H53" s="138"/>
      <c r="I53" s="138"/>
      <c r="J53" s="139"/>
      <c r="K53" s="139"/>
      <c r="L53" s="139">
        <f>AVERAGE(L50:L52)</f>
        <v>9.8009080412158153E-2</v>
      </c>
      <c r="Q53" s="76"/>
      <c r="R53" s="77"/>
    </row>
    <row r="54" spans="2:18">
      <c r="B54" s="75" t="s">
        <v>944</v>
      </c>
      <c r="C54" s="131">
        <v>0.10999999999999999</v>
      </c>
      <c r="D54" s="131">
        <v>4.8753138461538476E-2</v>
      </c>
      <c r="E54" s="131">
        <f t="shared" si="0"/>
        <v>6.1246861538461511E-2</v>
      </c>
      <c r="Q54" s="76"/>
      <c r="R54" s="77"/>
    </row>
    <row r="55" spans="2:18">
      <c r="B55" s="75" t="s">
        <v>945</v>
      </c>
      <c r="C55" s="131">
        <v>0.10638571428571429</v>
      </c>
      <c r="D55" s="131">
        <v>5.3192861538461533E-2</v>
      </c>
      <c r="E55" s="131">
        <f t="shared" si="0"/>
        <v>5.3192852747252758E-2</v>
      </c>
      <c r="G55" s="140" t="s">
        <v>22</v>
      </c>
      <c r="Q55" s="76"/>
      <c r="R55" s="77"/>
    </row>
    <row r="56" spans="2:18">
      <c r="B56" s="75" t="s">
        <v>946</v>
      </c>
      <c r="C56" s="131">
        <v>0.1075</v>
      </c>
      <c r="D56" s="131">
        <v>5.0588015151515148E-2</v>
      </c>
      <c r="E56" s="131">
        <f t="shared" si="0"/>
        <v>5.6911984848484851E-2</v>
      </c>
      <c r="G56" s="128" t="s">
        <v>1334</v>
      </c>
      <c r="Q56" s="76"/>
      <c r="R56" s="77"/>
    </row>
    <row r="57" spans="2:18">
      <c r="B57" s="75" t="s">
        <v>947</v>
      </c>
      <c r="C57" s="131">
        <v>0.11244000000000001</v>
      </c>
      <c r="D57" s="131">
        <v>4.864845454545455E-2</v>
      </c>
      <c r="E57" s="131">
        <f t="shared" si="0"/>
        <v>6.3791545454545462E-2</v>
      </c>
      <c r="G57" s="128" t="s">
        <v>1001</v>
      </c>
      <c r="Q57" s="76"/>
      <c r="R57" s="77"/>
    </row>
    <row r="58" spans="2:18">
      <c r="B58" s="75" t="s">
        <v>948</v>
      </c>
      <c r="C58" s="131">
        <v>0.10625</v>
      </c>
      <c r="D58" s="131">
        <v>4.6927312499999985E-2</v>
      </c>
      <c r="E58" s="131">
        <f t="shared" si="0"/>
        <v>5.9322687500000013E-2</v>
      </c>
      <c r="G58" s="128" t="s">
        <v>64</v>
      </c>
      <c r="Q58" s="76"/>
      <c r="R58" s="77"/>
    </row>
    <row r="59" spans="2:18">
      <c r="B59" s="78" t="s">
        <v>949</v>
      </c>
      <c r="C59" s="131">
        <v>0.10312499999999999</v>
      </c>
      <c r="D59" s="131">
        <v>4.4650938461538468E-2</v>
      </c>
      <c r="E59" s="131">
        <f t="shared" si="0"/>
        <v>5.8474061538461526E-2</v>
      </c>
      <c r="G59" s="5" t="s">
        <v>1335</v>
      </c>
      <c r="Q59" s="76"/>
      <c r="R59" s="77"/>
    </row>
    <row r="60" spans="2:18">
      <c r="B60" s="75" t="s">
        <v>950</v>
      </c>
      <c r="C60" s="131">
        <v>0.11083333333333334</v>
      </c>
      <c r="D60" s="131">
        <v>4.4381742424242414E-2</v>
      </c>
      <c r="E60" s="131">
        <f t="shared" si="0"/>
        <v>6.6451590909090918E-2</v>
      </c>
      <c r="G60" s="5" t="s">
        <v>1336</v>
      </c>
      <c r="Q60" s="76"/>
      <c r="R60" s="77"/>
    </row>
    <row r="61" spans="2:18">
      <c r="B61" s="75" t="s">
        <v>951</v>
      </c>
      <c r="C61" s="131">
        <v>0.1063125</v>
      </c>
      <c r="D61" s="131">
        <v>4.6829078125E-2</v>
      </c>
      <c r="E61" s="131">
        <f t="shared" si="0"/>
        <v>5.9483421875000005E-2</v>
      </c>
      <c r="G61" s="5" t="s">
        <v>1337</v>
      </c>
      <c r="Q61" s="76"/>
      <c r="R61" s="77"/>
    </row>
    <row r="62" spans="2:18">
      <c r="B62" s="75" t="s">
        <v>952</v>
      </c>
      <c r="C62" s="131">
        <v>0.10695</v>
      </c>
      <c r="D62" s="131">
        <v>4.633183076923076E-2</v>
      </c>
      <c r="E62" s="131">
        <f t="shared" si="0"/>
        <v>6.0618169230769244E-2</v>
      </c>
      <c r="G62" s="126" t="s">
        <v>1278</v>
      </c>
      <c r="Q62" s="76"/>
      <c r="R62" s="77"/>
    </row>
    <row r="63" spans="2:18">
      <c r="B63" s="75" t="s">
        <v>953</v>
      </c>
      <c r="C63" s="131">
        <v>0.10787499999999998</v>
      </c>
      <c r="D63" s="131">
        <v>5.1406507692307687E-2</v>
      </c>
      <c r="E63" s="131">
        <f t="shared" si="0"/>
        <v>5.6468492307692297E-2</v>
      </c>
      <c r="G63" s="127" t="str">
        <f>"[8] Equals "&amp;TEXT(H40,"0.000000")&amp;" + ("&amp;TEXT(H41,"0.000000")&amp;" x Column [7])"</f>
        <v>[8] Equals 0.086666 + (-0.570723 x Column [7])</v>
      </c>
      <c r="Q63" s="76"/>
      <c r="R63" s="77"/>
    </row>
    <row r="64" spans="2:18">
      <c r="B64" s="75" t="s">
        <v>954</v>
      </c>
      <c r="C64" s="131">
        <v>0.10346666666666667</v>
      </c>
      <c r="D64" s="131">
        <v>4.9925692307692303E-2</v>
      </c>
      <c r="E64" s="131">
        <f t="shared" si="0"/>
        <v>5.3540974358974362E-2</v>
      </c>
      <c r="G64" s="128" t="s">
        <v>1279</v>
      </c>
      <c r="Q64" s="76"/>
      <c r="R64" s="77"/>
    </row>
    <row r="65" spans="2:18">
      <c r="B65" s="75" t="s">
        <v>955</v>
      </c>
      <c r="C65" s="131">
        <v>0.1065</v>
      </c>
      <c r="D65" s="131">
        <v>4.739560000000001E-2</v>
      </c>
      <c r="E65" s="131">
        <f t="shared" si="0"/>
        <v>5.9104399999999988E-2</v>
      </c>
      <c r="G65" s="128"/>
      <c r="Q65" s="76"/>
      <c r="R65" s="77"/>
    </row>
    <row r="66" spans="2:18">
      <c r="B66" s="75" t="s">
        <v>956</v>
      </c>
      <c r="C66" s="131">
        <v>0.10591666666666666</v>
      </c>
      <c r="D66" s="131">
        <v>4.7964107692307696E-2</v>
      </c>
      <c r="E66" s="131">
        <f t="shared" si="0"/>
        <v>5.7952558974358963E-2</v>
      </c>
      <c r="Q66" s="76"/>
      <c r="R66" s="77"/>
    </row>
    <row r="67" spans="2:18">
      <c r="B67" s="75" t="s">
        <v>957</v>
      </c>
      <c r="C67" s="131">
        <v>0.10324999999999999</v>
      </c>
      <c r="D67" s="131">
        <v>4.9891384615384615E-2</v>
      </c>
      <c r="E67" s="131">
        <f t="shared" si="0"/>
        <v>5.3358615384615379E-2</v>
      </c>
      <c r="Q67" s="76"/>
      <c r="R67" s="77"/>
    </row>
    <row r="68" spans="2:18">
      <c r="B68" s="75" t="s">
        <v>958</v>
      </c>
      <c r="C68" s="131">
        <v>0.10400000000000001</v>
      </c>
      <c r="D68" s="131">
        <v>4.9470430769230793E-2</v>
      </c>
      <c r="E68" s="131">
        <f t="shared" si="0"/>
        <v>5.4529569230769216E-2</v>
      </c>
      <c r="Q68" s="76"/>
      <c r="R68" s="77"/>
    </row>
    <row r="69" spans="2:18">
      <c r="B69" s="75" t="s">
        <v>959</v>
      </c>
      <c r="C69" s="131">
        <v>0.1065</v>
      </c>
      <c r="D69" s="131">
        <v>4.6137848484848476E-2</v>
      </c>
      <c r="E69" s="131">
        <f t="shared" si="0"/>
        <v>6.0362151515151521E-2</v>
      </c>
      <c r="Q69" s="76"/>
      <c r="R69" s="77"/>
    </row>
    <row r="70" spans="2:18">
      <c r="B70" s="75" t="s">
        <v>960</v>
      </c>
      <c r="C70" s="131">
        <v>0.10614999999999999</v>
      </c>
      <c r="D70" s="131">
        <v>4.4057984615384606E-2</v>
      </c>
      <c r="E70" s="131">
        <f t="shared" si="0"/>
        <v>6.2092015384615389E-2</v>
      </c>
      <c r="Q70" s="76"/>
      <c r="R70" s="77"/>
    </row>
    <row r="71" spans="2:18">
      <c r="B71" s="75" t="s">
        <v>961</v>
      </c>
      <c r="C71" s="131">
        <v>0.1053625</v>
      </c>
      <c r="D71" s="131">
        <v>4.5697861538461525E-2</v>
      </c>
      <c r="E71" s="131">
        <f t="shared" ref="E71:E124" si="1">C71-D71</f>
        <v>5.9664638461538473E-2</v>
      </c>
      <c r="Q71" s="76"/>
      <c r="R71" s="77"/>
    </row>
    <row r="72" spans="2:18">
      <c r="B72" s="75" t="s">
        <v>962</v>
      </c>
      <c r="C72" s="131">
        <v>0.10426666666666666</v>
      </c>
      <c r="D72" s="131">
        <v>4.4448575757575763E-2</v>
      </c>
      <c r="E72" s="131">
        <f t="shared" si="1"/>
        <v>5.9818090909090897E-2</v>
      </c>
      <c r="Q72" s="76"/>
      <c r="R72" s="77"/>
    </row>
    <row r="73" spans="2:18">
      <c r="B73" s="75" t="s">
        <v>963</v>
      </c>
      <c r="C73" s="131">
        <v>0.10387500000000001</v>
      </c>
      <c r="D73" s="131">
        <v>3.648545454545455E-2</v>
      </c>
      <c r="E73" s="131">
        <f t="shared" si="1"/>
        <v>6.7389545454545452E-2</v>
      </c>
      <c r="Q73" s="76"/>
      <c r="R73" s="77"/>
    </row>
    <row r="74" spans="2:18">
      <c r="B74" s="75" t="s">
        <v>964</v>
      </c>
      <c r="C74" s="131">
        <v>0.10751999999999999</v>
      </c>
      <c r="D74" s="131">
        <v>3.4371828125000004E-2</v>
      </c>
      <c r="E74" s="131">
        <f t="shared" si="1"/>
        <v>7.3148171874999987E-2</v>
      </c>
      <c r="Q74" s="76"/>
      <c r="R74" s="77"/>
    </row>
    <row r="75" spans="2:18">
      <c r="B75" s="75" t="s">
        <v>965</v>
      </c>
      <c r="C75" s="131">
        <v>0.1075</v>
      </c>
      <c r="D75" s="131">
        <v>4.1675338461538453E-2</v>
      </c>
      <c r="E75" s="131">
        <f t="shared" si="1"/>
        <v>6.5824661538461546E-2</v>
      </c>
      <c r="Q75" s="76"/>
      <c r="R75" s="77"/>
    </row>
    <row r="76" spans="2:18">
      <c r="B76" s="75" t="s">
        <v>966</v>
      </c>
      <c r="C76" s="131">
        <v>0.105</v>
      </c>
      <c r="D76" s="131">
        <v>4.3207924242424235E-2</v>
      </c>
      <c r="E76" s="131">
        <f t="shared" si="1"/>
        <v>6.1792075757575761E-2</v>
      </c>
      <c r="Q76" s="76"/>
      <c r="R76" s="77"/>
    </row>
    <row r="77" spans="2:18">
      <c r="B77" s="75" t="s">
        <v>967</v>
      </c>
      <c r="C77" s="131">
        <v>0.10592</v>
      </c>
      <c r="D77" s="131">
        <v>4.3369015151515151E-2</v>
      </c>
      <c r="E77" s="131">
        <f t="shared" si="1"/>
        <v>6.2550984848484842E-2</v>
      </c>
      <c r="Q77" s="76"/>
      <c r="R77" s="77"/>
    </row>
    <row r="78" spans="2:18">
      <c r="B78" s="75" t="s">
        <v>968</v>
      </c>
      <c r="C78" s="131">
        <v>0.10592500000000001</v>
      </c>
      <c r="D78" s="131">
        <v>4.6233281250000008E-2</v>
      </c>
      <c r="E78" s="131">
        <f t="shared" si="1"/>
        <v>5.9691718749999997E-2</v>
      </c>
      <c r="Q78" s="76"/>
      <c r="R78" s="77"/>
    </row>
    <row r="79" spans="2:18">
      <c r="B79" s="75" t="s">
        <v>969</v>
      </c>
      <c r="C79" s="131">
        <v>0.1018</v>
      </c>
      <c r="D79" s="131">
        <v>4.3635553846153849E-2</v>
      </c>
      <c r="E79" s="131">
        <f t="shared" si="1"/>
        <v>5.8164446153846153E-2</v>
      </c>
      <c r="Q79" s="76"/>
      <c r="R79" s="77"/>
    </row>
    <row r="80" spans="2:18">
      <c r="B80" s="75" t="s">
        <v>970</v>
      </c>
      <c r="C80" s="131">
        <v>0.10403333333333332</v>
      </c>
      <c r="D80" s="131">
        <v>3.855463636363636E-2</v>
      </c>
      <c r="E80" s="131">
        <f t="shared" si="1"/>
        <v>6.5478696969696965E-2</v>
      </c>
      <c r="Q80" s="76"/>
      <c r="R80" s="77"/>
    </row>
    <row r="81" spans="2:18">
      <c r="B81" s="75" t="s">
        <v>971</v>
      </c>
      <c r="C81" s="131">
        <v>0.10378666666666665</v>
      </c>
      <c r="D81" s="131">
        <v>4.1662787878787896E-2</v>
      </c>
      <c r="E81" s="131">
        <f t="shared" si="1"/>
        <v>6.2123878787878756E-2</v>
      </c>
      <c r="Q81" s="76"/>
      <c r="R81" s="77"/>
    </row>
    <row r="82" spans="2:18">
      <c r="B82" s="75" t="s">
        <v>972</v>
      </c>
      <c r="C82" s="131">
        <v>0.10091666666666667</v>
      </c>
      <c r="D82" s="131">
        <v>4.5583796874999978E-2</v>
      </c>
      <c r="E82" s="131">
        <f t="shared" si="1"/>
        <v>5.533286979166669E-2</v>
      </c>
      <c r="Q82" s="76"/>
      <c r="R82" s="77"/>
    </row>
    <row r="83" spans="2:18">
      <c r="B83" s="78" t="s">
        <v>973</v>
      </c>
      <c r="C83" s="131">
        <v>0.10262857142857143</v>
      </c>
      <c r="D83" s="131">
        <v>4.3380446153846154E-2</v>
      </c>
      <c r="E83" s="131">
        <f t="shared" si="1"/>
        <v>5.9248125274725276E-2</v>
      </c>
      <c r="Q83" s="76"/>
      <c r="R83" s="77"/>
    </row>
    <row r="84" spans="2:18">
      <c r="B84" s="78" t="s">
        <v>974</v>
      </c>
      <c r="C84" s="131">
        <v>0.10571666666666667</v>
      </c>
      <c r="D84" s="131">
        <v>3.692825757575758E-2</v>
      </c>
      <c r="E84" s="131">
        <f t="shared" si="1"/>
        <v>6.8788409090909081E-2</v>
      </c>
      <c r="Q84" s="76"/>
      <c r="R84" s="77"/>
    </row>
    <row r="85" spans="2:18">
      <c r="B85" s="78" t="s">
        <v>975</v>
      </c>
      <c r="C85" s="131">
        <v>0.10387777777777778</v>
      </c>
      <c r="D85" s="131">
        <v>3.0392815384615392E-2</v>
      </c>
      <c r="E85" s="131">
        <f t="shared" si="1"/>
        <v>7.3484962393162379E-2</v>
      </c>
      <c r="Q85" s="76"/>
      <c r="R85" s="77"/>
    </row>
    <row r="86" spans="2:18">
      <c r="B86" s="78" t="s">
        <v>976</v>
      </c>
      <c r="C86" s="131">
        <v>0.10302857142857143</v>
      </c>
      <c r="D86" s="131">
        <v>3.1351338461538467E-2</v>
      </c>
      <c r="E86" s="131">
        <f t="shared" si="1"/>
        <v>7.1677232967032961E-2</v>
      </c>
      <c r="Q86" s="76"/>
      <c r="R86" s="77"/>
    </row>
    <row r="87" spans="2:18">
      <c r="B87" s="78" t="s">
        <v>977</v>
      </c>
      <c r="C87" s="131">
        <v>9.9499999999999977E-2</v>
      </c>
      <c r="D87" s="131">
        <v>2.9340830769230764E-2</v>
      </c>
      <c r="E87" s="131">
        <f t="shared" si="1"/>
        <v>7.0159169230769217E-2</v>
      </c>
      <c r="Q87" s="76"/>
      <c r="R87" s="77"/>
    </row>
    <row r="88" spans="2:18">
      <c r="B88" s="78" t="s">
        <v>978</v>
      </c>
      <c r="C88" s="131">
        <v>9.9000000000000005E-2</v>
      </c>
      <c r="D88" s="131">
        <v>2.7412938461538462E-2</v>
      </c>
      <c r="E88" s="131">
        <f t="shared" si="1"/>
        <v>7.1587061538461547E-2</v>
      </c>
      <c r="Q88" s="76"/>
      <c r="R88" s="77"/>
    </row>
    <row r="89" spans="2:18">
      <c r="B89" s="78" t="s">
        <v>979</v>
      </c>
      <c r="C89" s="131">
        <v>0.10163529411764707</v>
      </c>
      <c r="D89" s="131">
        <v>2.8642166666666666E-2</v>
      </c>
      <c r="E89" s="131">
        <f t="shared" si="1"/>
        <v>7.2993127450980411E-2</v>
      </c>
      <c r="Q89" s="76"/>
      <c r="R89" s="77"/>
    </row>
    <row r="90" spans="2:18">
      <c r="B90" s="78" t="s">
        <v>980</v>
      </c>
      <c r="C90" s="131">
        <v>9.849999999999999E-2</v>
      </c>
      <c r="D90" s="131">
        <v>3.1295609374999998E-2</v>
      </c>
      <c r="E90" s="131">
        <f t="shared" si="1"/>
        <v>6.7204390624999999E-2</v>
      </c>
      <c r="Q90" s="76"/>
      <c r="R90" s="77"/>
    </row>
    <row r="91" spans="2:18">
      <c r="B91" s="78" t="s">
        <v>981</v>
      </c>
      <c r="C91" s="131">
        <v>9.8599999999999993E-2</v>
      </c>
      <c r="D91" s="131">
        <v>3.1398800000000004E-2</v>
      </c>
      <c r="E91" s="131">
        <f t="shared" si="1"/>
        <v>6.7201199999999989E-2</v>
      </c>
      <c r="Q91" s="76"/>
      <c r="R91" s="77"/>
    </row>
    <row r="92" spans="2:18">
      <c r="B92" s="78" t="s">
        <v>982</v>
      </c>
      <c r="C92" s="131">
        <v>0.1012</v>
      </c>
      <c r="D92" s="131">
        <v>3.7113621212121202E-2</v>
      </c>
      <c r="E92" s="131">
        <f t="shared" si="1"/>
        <v>6.4086378787878789E-2</v>
      </c>
      <c r="Q92" s="76"/>
      <c r="R92" s="77"/>
    </row>
    <row r="93" spans="2:18">
      <c r="B93" s="78" t="s">
        <v>983</v>
      </c>
      <c r="C93" s="131">
        <v>9.9668750000000028E-2</v>
      </c>
      <c r="D93" s="131">
        <v>3.7872272727272713E-2</v>
      </c>
      <c r="E93" s="131">
        <f t="shared" si="1"/>
        <v>6.1796477272727315E-2</v>
      </c>
      <c r="Q93" s="76"/>
    </row>
    <row r="94" spans="2:18">
      <c r="B94" s="78" t="s">
        <v>984</v>
      </c>
      <c r="C94" s="131">
        <v>9.8549999999999999E-2</v>
      </c>
      <c r="D94" s="131">
        <v>3.6892906249999989E-2</v>
      </c>
      <c r="E94" s="131">
        <f t="shared" si="1"/>
        <v>6.165709375000001E-2</v>
      </c>
      <c r="Q94" s="76"/>
    </row>
    <row r="95" spans="2:18">
      <c r="B95" s="78" t="s">
        <v>985</v>
      </c>
      <c r="C95" s="131">
        <v>0.10100000000000001</v>
      </c>
      <c r="D95" s="131">
        <v>3.4420169230769224E-2</v>
      </c>
      <c r="E95" s="131">
        <f t="shared" si="1"/>
        <v>6.6579830769230783E-2</v>
      </c>
      <c r="Q95" s="76"/>
    </row>
    <row r="96" spans="2:18">
      <c r="B96" s="78" t="s">
        <v>986</v>
      </c>
      <c r="C96" s="131">
        <v>9.8999999999999991E-2</v>
      </c>
      <c r="D96" s="131">
        <v>3.2637651515151515E-2</v>
      </c>
      <c r="E96" s="131">
        <f t="shared" si="1"/>
        <v>6.6362348484848482E-2</v>
      </c>
      <c r="Q96" s="76"/>
    </row>
    <row r="97" spans="2:17">
      <c r="B97" s="78" t="s">
        <v>987</v>
      </c>
      <c r="C97" s="131">
        <v>9.9440000000000001E-2</v>
      </c>
      <c r="D97" s="131">
        <v>2.9634439393939404E-2</v>
      </c>
      <c r="E97" s="131">
        <f t="shared" si="1"/>
        <v>6.9805560606060593E-2</v>
      </c>
      <c r="Q97" s="76"/>
    </row>
    <row r="98" spans="2:17">
      <c r="B98" s="78" t="s">
        <v>988</v>
      </c>
      <c r="C98" s="131">
        <v>9.6374999999999988E-2</v>
      </c>
      <c r="D98" s="131">
        <v>2.5536187500000005E-2</v>
      </c>
      <c r="E98" s="131">
        <f t="shared" si="1"/>
        <v>7.0838812499999987E-2</v>
      </c>
      <c r="Q98" s="76"/>
    </row>
    <row r="99" spans="2:17">
      <c r="B99" s="78" t="s">
        <v>989</v>
      </c>
      <c r="C99" s="131">
        <v>9.8266666666666669E-2</v>
      </c>
      <c r="D99" s="131">
        <v>2.8846923076923076E-2</v>
      </c>
      <c r="E99" s="131">
        <f t="shared" si="1"/>
        <v>6.9419743589743593E-2</v>
      </c>
    </row>
    <row r="100" spans="2:17">
      <c r="B100" s="78" t="s">
        <v>990</v>
      </c>
      <c r="C100" s="131">
        <v>9.4E-2</v>
      </c>
      <c r="D100" s="131">
        <v>2.9591227272727273E-2</v>
      </c>
      <c r="E100" s="131">
        <f t="shared" si="1"/>
        <v>6.4408772727272731E-2</v>
      </c>
    </row>
    <row r="101" spans="2:17">
      <c r="B101" s="78" t="s">
        <v>991</v>
      </c>
      <c r="C101" s="131">
        <v>9.862499999999999E-2</v>
      </c>
      <c r="D101" s="131">
        <v>2.9592590909090898E-2</v>
      </c>
      <c r="E101" s="131">
        <f t="shared" si="1"/>
        <v>6.9032409090909089E-2</v>
      </c>
    </row>
    <row r="102" spans="2:17">
      <c r="B102" s="78" t="s">
        <v>992</v>
      </c>
      <c r="C102" s="131">
        <v>9.7000000000000017E-2</v>
      </c>
      <c r="D102" s="131">
        <v>2.7197200000000001E-2</v>
      </c>
      <c r="E102" s="131">
        <f t="shared" si="1"/>
        <v>6.9802800000000012E-2</v>
      </c>
    </row>
    <row r="103" spans="2:17">
      <c r="B103" s="78" t="s">
        <v>993</v>
      </c>
      <c r="C103" s="131">
        <v>9.4800000000000009E-2</v>
      </c>
      <c r="D103" s="131">
        <v>2.5666046153846152E-2</v>
      </c>
      <c r="E103" s="131">
        <f t="shared" si="1"/>
        <v>6.9133953846153853E-2</v>
      </c>
    </row>
    <row r="104" spans="2:17">
      <c r="B104" s="78" t="s">
        <v>994</v>
      </c>
      <c r="C104" s="131">
        <v>9.7350000000000006E-2</v>
      </c>
      <c r="D104" s="131">
        <v>2.2773333333333333E-2</v>
      </c>
      <c r="E104" s="131">
        <f t="shared" si="1"/>
        <v>7.457666666666668E-2</v>
      </c>
    </row>
    <row r="105" spans="2:17">
      <c r="B105" s="78" t="s">
        <v>995</v>
      </c>
      <c r="C105" s="131">
        <v>9.8319999999999991E-2</v>
      </c>
      <c r="D105" s="131">
        <v>2.8326507692307684E-2</v>
      </c>
      <c r="E105" s="131">
        <f t="shared" si="1"/>
        <v>6.9993492307692307E-2</v>
      </c>
    </row>
    <row r="106" spans="2:17">
      <c r="B106" s="78" t="s">
        <v>996</v>
      </c>
      <c r="C106" s="131">
        <v>9.718333333333333E-2</v>
      </c>
      <c r="D106" s="131">
        <v>3.0435492307692304E-2</v>
      </c>
      <c r="E106" s="131">
        <f t="shared" si="1"/>
        <v>6.6747841025641019E-2</v>
      </c>
    </row>
    <row r="107" spans="2:17">
      <c r="B107" s="78" t="s">
        <v>997</v>
      </c>
      <c r="C107" s="131">
        <v>9.6428571428571419E-2</v>
      </c>
      <c r="D107" s="131">
        <v>2.8955353846153841E-2</v>
      </c>
      <c r="E107" s="131">
        <f t="shared" si="1"/>
        <v>6.7473217582417575E-2</v>
      </c>
    </row>
    <row r="108" spans="2:17">
      <c r="B108" s="78" t="s">
        <v>998</v>
      </c>
      <c r="C108" s="131">
        <v>0.1</v>
      </c>
      <c r="D108" s="131">
        <v>2.8157476923076918E-2</v>
      </c>
      <c r="E108" s="131">
        <f t="shared" si="1"/>
        <v>7.1842523076923084E-2</v>
      </c>
    </row>
    <row r="109" spans="2:17">
      <c r="B109" s="78" t="s">
        <v>999</v>
      </c>
      <c r="C109" s="131">
        <v>9.9064285714285716E-2</v>
      </c>
      <c r="D109" s="131">
        <v>2.8170630769230768E-2</v>
      </c>
      <c r="E109" s="131">
        <f t="shared" si="1"/>
        <v>7.0893654945054951E-2</v>
      </c>
    </row>
    <row r="110" spans="2:17">
      <c r="B110" s="78" t="s">
        <v>1020</v>
      </c>
      <c r="C110" s="131">
        <v>9.6883333333333335E-2</v>
      </c>
      <c r="D110" s="131">
        <v>3.0233969230769233E-2</v>
      </c>
      <c r="E110" s="131">
        <f t="shared" si="1"/>
        <v>6.6649364102564099E-2</v>
      </c>
    </row>
    <row r="111" spans="2:17">
      <c r="B111" s="78" t="s">
        <v>1021</v>
      </c>
      <c r="C111" s="131">
        <v>9.7475000000000006E-2</v>
      </c>
      <c r="D111" s="131">
        <v>3.0863630769230772E-2</v>
      </c>
      <c r="E111" s="131">
        <f t="shared" si="1"/>
        <v>6.6611369230769241E-2</v>
      </c>
    </row>
    <row r="112" spans="2:17">
      <c r="B112" s="78" t="s">
        <v>1283</v>
      </c>
      <c r="C112" s="131">
        <v>9.6860000000000016E-2</v>
      </c>
      <c r="D112" s="131">
        <v>3.0584523076923074E-2</v>
      </c>
      <c r="E112" s="131">
        <f t="shared" si="1"/>
        <v>6.6275476923076948E-2</v>
      </c>
    </row>
    <row r="113" spans="2:5">
      <c r="B113" s="78" t="s">
        <v>1284</v>
      </c>
      <c r="C113" s="131">
        <v>9.5225000000000004E-2</v>
      </c>
      <c r="D113" s="131">
        <v>3.270189393939394E-2</v>
      </c>
      <c r="E113" s="131">
        <f t="shared" si="1"/>
        <v>6.2523106060606071E-2</v>
      </c>
    </row>
    <row r="114" spans="2:5">
      <c r="B114" s="78" t="s">
        <v>1285</v>
      </c>
      <c r="C114" s="131">
        <v>9.7166666666666665E-2</v>
      </c>
      <c r="D114" s="131">
        <v>3.0102703124999998E-2</v>
      </c>
      <c r="E114" s="131">
        <f t="shared" si="1"/>
        <v>6.706396354166666E-2</v>
      </c>
    </row>
    <row r="115" spans="2:5">
      <c r="B115" s="78" t="s">
        <v>1286</v>
      </c>
      <c r="C115" s="131">
        <v>9.5762499999999973E-2</v>
      </c>
      <c r="D115" s="131">
        <v>2.7823599999999997E-2</v>
      </c>
      <c r="E115" s="131">
        <f t="shared" si="1"/>
        <v>6.7938899999999969E-2</v>
      </c>
    </row>
    <row r="116" spans="2:5">
      <c r="B116" s="78" t="s">
        <v>1287</v>
      </c>
      <c r="C116" s="131">
        <v>9.5299999999999996E-2</v>
      </c>
      <c r="D116" s="131">
        <v>2.2855318181818182E-2</v>
      </c>
      <c r="E116" s="131">
        <f t="shared" si="1"/>
        <v>7.2444681818181811E-2</v>
      </c>
    </row>
    <row r="117" spans="2:5">
      <c r="B117" s="78" t="s">
        <v>1288</v>
      </c>
      <c r="C117" s="131">
        <v>9.8875000000000005E-2</v>
      </c>
      <c r="D117" s="131">
        <v>2.2538393939393941E-2</v>
      </c>
      <c r="E117" s="131">
        <f t="shared" si="1"/>
        <v>7.6336606060606063E-2</v>
      </c>
    </row>
    <row r="118" spans="2:5">
      <c r="B118" s="78" t="s">
        <v>1289</v>
      </c>
      <c r="C118" s="131">
        <v>9.7185714285714292E-2</v>
      </c>
      <c r="D118" s="131">
        <v>1.888032307692307E-2</v>
      </c>
      <c r="E118" s="131">
        <f t="shared" si="1"/>
        <v>7.8305391208791222E-2</v>
      </c>
    </row>
    <row r="119" spans="2:5">
      <c r="B119" s="78" t="s">
        <v>1290</v>
      </c>
      <c r="C119" s="131">
        <v>9.5750000000000002E-2</v>
      </c>
      <c r="D119" s="131">
        <v>1.3756846153846161E-2</v>
      </c>
      <c r="E119" s="131">
        <f t="shared" si="1"/>
        <v>8.1993153846153841E-2</v>
      </c>
    </row>
    <row r="120" spans="2:5">
      <c r="B120" s="78">
        <v>2020.3</v>
      </c>
      <c r="C120" s="131">
        <v>9.2999999999999985E-2</v>
      </c>
      <c r="D120" s="131">
        <v>1.3650969696969693E-2</v>
      </c>
      <c r="E120" s="131">
        <f t="shared" si="1"/>
        <v>7.9349030303030296E-2</v>
      </c>
    </row>
    <row r="121" spans="2:5">
      <c r="B121" s="78">
        <v>2020.4</v>
      </c>
      <c r="C121" s="131">
        <v>9.5599999999999991E-2</v>
      </c>
      <c r="D121" s="131">
        <v>1.6167287878787885E-2</v>
      </c>
      <c r="E121" s="131">
        <f t="shared" si="1"/>
        <v>7.9432712121212112E-2</v>
      </c>
    </row>
    <row r="122" spans="2:5">
      <c r="B122" s="78">
        <v>2021.1</v>
      </c>
      <c r="C122" s="131">
        <v>9.4500000000000001E-2</v>
      </c>
      <c r="D122" s="131">
        <v>2.0693546874999996E-2</v>
      </c>
      <c r="E122" s="131">
        <f t="shared" si="1"/>
        <v>7.3806453125000004E-2</v>
      </c>
    </row>
    <row r="123" spans="2:5">
      <c r="B123" s="78">
        <v>2021.2</v>
      </c>
      <c r="C123" s="131">
        <v>9.4683333333333328E-2</v>
      </c>
      <c r="D123" s="131">
        <v>2.2536384615384621E-2</v>
      </c>
      <c r="E123" s="131">
        <f t="shared" si="1"/>
        <v>7.2146948717948703E-2</v>
      </c>
    </row>
    <row r="124" spans="2:5">
      <c r="B124" s="78">
        <v>2021.3</v>
      </c>
      <c r="C124" s="131">
        <v>9.2740000000000003E-2</v>
      </c>
      <c r="D124" s="131">
        <v>1.9311075757575756E-2</v>
      </c>
      <c r="E124" s="131">
        <f t="shared" si="1"/>
        <v>7.3428924242424254E-2</v>
      </c>
    </row>
    <row r="125" spans="2:5">
      <c r="B125" s="141" t="s">
        <v>63</v>
      </c>
      <c r="C125" s="142">
        <f>AVERAGE(C6:C124)</f>
        <v>0.10651084364137808</v>
      </c>
      <c r="D125" s="142">
        <f t="shared" ref="D125:E125" si="2">AVERAGE(D6:D124)</f>
        <v>4.6228186307865238E-2</v>
      </c>
      <c r="E125" s="142">
        <f t="shared" si="2"/>
        <v>6.0282657333512901E-2</v>
      </c>
    </row>
    <row r="126" spans="2:5" ht="13.5" thickBot="1">
      <c r="B126" s="143" t="s">
        <v>65</v>
      </c>
      <c r="C126" s="144">
        <f>MEDIAN(C6:C124)</f>
        <v>0.10592500000000001</v>
      </c>
      <c r="D126" s="144">
        <f t="shared" ref="D126:E126" si="3">MEDIAN(D6:D124)</f>
        <v>4.633183076923076E-2</v>
      </c>
      <c r="E126" s="144">
        <f t="shared" si="3"/>
        <v>6.1768030303030318E-2</v>
      </c>
    </row>
    <row r="127" spans="2:5">
      <c r="B127" s="78"/>
      <c r="C127" s="126"/>
      <c r="D127" s="131"/>
    </row>
    <row r="128" spans="2:5">
      <c r="C128" s="126"/>
      <c r="D128" s="131"/>
    </row>
    <row r="129" spans="2:4">
      <c r="B129" s="78"/>
      <c r="D129" s="131"/>
    </row>
    <row r="130" spans="2:4">
      <c r="B130" s="78"/>
      <c r="D130" s="131"/>
    </row>
    <row r="131" spans="2:4">
      <c r="D131" s="131"/>
    </row>
    <row r="132" spans="2:4">
      <c r="D132" s="131"/>
    </row>
    <row r="133" spans="2:4">
      <c r="D133" s="131"/>
    </row>
    <row r="134" spans="2:4">
      <c r="D134" s="131"/>
    </row>
    <row r="135" spans="2:4">
      <c r="D135" s="131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&amp;LDRAFT- PRIVILEGED AND CONFIDENTIAL
PREPARED AT THE REQUEST OF COUNSEL
&amp;RSchedule AEB-7
Page &amp;P of 3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T101"/>
  <sheetViews>
    <sheetView zoomScale="90" zoomScaleNormal="90" zoomScaleSheetLayoutView="90" workbookViewId="0">
      <pane ySplit="9" topLeftCell="A10" activePane="bottomLeft" state="frozen"/>
      <selection pane="bottomLeft" activeCell="I102" sqref="I102"/>
    </sheetView>
  </sheetViews>
  <sheetFormatPr defaultColWidth="9.140625" defaultRowHeight="12.75" outlineLevelRow="1"/>
  <cols>
    <col min="1" max="1" width="2.5703125" style="5" customWidth="1"/>
    <col min="2" max="2" width="33.140625" style="5" customWidth="1"/>
    <col min="3" max="3" width="12" style="5" customWidth="1"/>
    <col min="4" max="4" width="13.42578125" style="5" customWidth="1"/>
    <col min="5" max="5" width="12.42578125" style="5" customWidth="1"/>
    <col min="6" max="6" width="11.28515625" style="5" customWidth="1"/>
    <col min="7" max="9" width="11" style="5" customWidth="1"/>
    <col min="10" max="10" width="9.42578125" style="5" bestFit="1" customWidth="1"/>
    <col min="11" max="11" width="8" style="5" customWidth="1"/>
    <col min="12" max="15" width="9.140625" style="5"/>
    <col min="16" max="16" width="9.140625" style="5" customWidth="1"/>
    <col min="17" max="20" width="10.28515625" style="5" bestFit="1" customWidth="1"/>
    <col min="21" max="16384" width="9.140625" style="5"/>
  </cols>
  <sheetData>
    <row r="2" spans="1:13" s="229" customFormat="1" ht="11.25" customHeight="1">
      <c r="A2" s="500" t="s">
        <v>1366</v>
      </c>
      <c r="B2" s="500"/>
      <c r="C2" s="500"/>
      <c r="D2" s="500"/>
      <c r="E2" s="500"/>
      <c r="F2" s="500"/>
      <c r="G2" s="500"/>
      <c r="H2" s="500"/>
      <c r="I2" s="500"/>
      <c r="J2" s="500"/>
      <c r="K2" s="228"/>
    </row>
    <row r="3" spans="1:13" ht="12" customHeight="1">
      <c r="A3" s="501" t="s">
        <v>1352</v>
      </c>
      <c r="B3" s="501"/>
      <c r="C3" s="501"/>
      <c r="D3" s="501"/>
      <c r="E3" s="501"/>
      <c r="F3" s="501"/>
      <c r="G3" s="501"/>
      <c r="H3" s="501"/>
      <c r="I3" s="501"/>
      <c r="J3" s="501"/>
      <c r="K3" s="230"/>
    </row>
    <row r="4" spans="1:13">
      <c r="A4" s="231"/>
    </row>
    <row r="5" spans="1:13" ht="13.5" thickBot="1">
      <c r="A5" s="231"/>
      <c r="D5" s="232" t="s">
        <v>0</v>
      </c>
      <c r="E5" s="232" t="s">
        <v>1</v>
      </c>
      <c r="F5" s="232" t="s">
        <v>2</v>
      </c>
      <c r="G5" s="232" t="s">
        <v>3</v>
      </c>
      <c r="H5" s="232" t="s">
        <v>4</v>
      </c>
      <c r="I5" s="232" t="s">
        <v>5</v>
      </c>
      <c r="J5" s="232" t="s">
        <v>6</v>
      </c>
      <c r="K5" s="232"/>
    </row>
    <row r="6" spans="1:13" ht="12.75" customHeight="1">
      <c r="A6" s="233"/>
      <c r="B6" s="234"/>
      <c r="C6" s="234"/>
      <c r="D6" s="234"/>
      <c r="E6" s="234"/>
      <c r="F6" s="234"/>
      <c r="G6" s="234"/>
      <c r="H6" s="234"/>
      <c r="I6" s="234"/>
      <c r="J6" s="235" t="s">
        <v>1679</v>
      </c>
      <c r="K6" s="236"/>
    </row>
    <row r="7" spans="1:13">
      <c r="J7" s="236" t="s">
        <v>1353</v>
      </c>
      <c r="K7" s="236"/>
    </row>
    <row r="8" spans="1:13">
      <c r="J8" s="236">
        <v>2020</v>
      </c>
      <c r="K8" s="236"/>
    </row>
    <row r="9" spans="1:13">
      <c r="A9" s="20"/>
      <c r="B9" s="20"/>
      <c r="C9" s="20"/>
      <c r="D9" s="237">
        <v>2020</v>
      </c>
      <c r="E9" s="237">
        <v>2022</v>
      </c>
      <c r="F9" s="237">
        <v>2023</v>
      </c>
      <c r="G9" s="237">
        <f>F9+1</f>
        <v>2024</v>
      </c>
      <c r="H9" s="237">
        <v>2025</v>
      </c>
      <c r="I9" s="237">
        <v>2026</v>
      </c>
      <c r="J9" s="238" t="s">
        <v>1354</v>
      </c>
      <c r="K9" s="236"/>
      <c r="L9" s="239" t="s">
        <v>1355</v>
      </c>
    </row>
    <row r="10" spans="1:13">
      <c r="D10" s="232"/>
      <c r="E10" s="232"/>
      <c r="F10" s="232"/>
      <c r="G10" s="232"/>
      <c r="H10" s="232"/>
      <c r="I10" s="232"/>
      <c r="J10" s="232"/>
      <c r="K10" s="232"/>
    </row>
    <row r="11" spans="1:13">
      <c r="A11" s="5" t="s">
        <v>1022</v>
      </c>
      <c r="C11" s="5" t="s">
        <v>1023</v>
      </c>
    </row>
    <row r="12" spans="1:13">
      <c r="A12"/>
      <c r="B12" t="s">
        <v>1356</v>
      </c>
      <c r="E12" s="240">
        <v>3.7</v>
      </c>
      <c r="F12" s="240">
        <f>AVERAGE(E12,G12)</f>
        <v>4.0999999999999996</v>
      </c>
      <c r="G12" s="240">
        <v>4.5</v>
      </c>
      <c r="H12" s="240">
        <f>$G12</f>
        <v>4.5</v>
      </c>
      <c r="I12" s="240">
        <f>H12</f>
        <v>4.5</v>
      </c>
    </row>
    <row r="13" spans="1:13">
      <c r="A13"/>
      <c r="B13" t="s">
        <v>1357</v>
      </c>
      <c r="D13" s="20"/>
      <c r="E13" s="125">
        <v>52.75</v>
      </c>
      <c r="F13" s="241">
        <f>AVERAGE(E13,G13)</f>
        <v>53.375</v>
      </c>
      <c r="G13" s="241">
        <v>54</v>
      </c>
      <c r="H13" s="241">
        <f>$G13</f>
        <v>54</v>
      </c>
      <c r="I13" s="241">
        <f>H13</f>
        <v>54</v>
      </c>
      <c r="J13" s="20"/>
    </row>
    <row r="14" spans="1:13">
      <c r="A14"/>
      <c r="B14" t="s">
        <v>1358</v>
      </c>
      <c r="E14" s="242">
        <f>E12*E13</f>
        <v>195.17500000000001</v>
      </c>
      <c r="F14" s="242">
        <f>F12*F13</f>
        <v>218.83749999999998</v>
      </c>
      <c r="G14" s="242">
        <f>G12*G13</f>
        <v>243</v>
      </c>
      <c r="H14" s="242">
        <f t="shared" ref="H14:I14" si="0">H12*H13</f>
        <v>243</v>
      </c>
      <c r="I14" s="242">
        <f t="shared" si="0"/>
        <v>243</v>
      </c>
      <c r="J14" s="243">
        <f>SUM(E14:I14)/D15</f>
        <v>0.23612057924310031</v>
      </c>
      <c r="K14" s="243"/>
      <c r="L14" s="244">
        <f t="shared" ref="L14:L45" si="1">IFERROR(RANK(J14,$J$14:$J$90,1),"")</f>
        <v>1</v>
      </c>
      <c r="M14" s="5" t="str">
        <f>C11</f>
        <v>ALE</v>
      </c>
    </row>
    <row r="15" spans="1:13">
      <c r="A15"/>
      <c r="B15" t="s">
        <v>1354</v>
      </c>
      <c r="D15" s="242">
        <v>4840.8</v>
      </c>
      <c r="L15" s="244" t="str">
        <f t="shared" si="1"/>
        <v/>
      </c>
    </row>
    <row r="16" spans="1:13">
      <c r="A16" s="5" t="s">
        <v>1024</v>
      </c>
      <c r="B16"/>
      <c r="C16" s="5" t="s">
        <v>792</v>
      </c>
      <c r="L16" s="244" t="str">
        <f t="shared" si="1"/>
        <v/>
      </c>
    </row>
    <row r="17" spans="1:13">
      <c r="A17"/>
      <c r="B17" t="s">
        <v>1356</v>
      </c>
      <c r="E17" s="240">
        <v>6.6</v>
      </c>
      <c r="F17" s="240">
        <f>AVERAGE(E17,G17)</f>
        <v>6.3</v>
      </c>
      <c r="G17" s="240">
        <v>6</v>
      </c>
      <c r="H17" s="240">
        <f>$G17</f>
        <v>6</v>
      </c>
      <c r="I17" s="240">
        <f>H17</f>
        <v>6</v>
      </c>
      <c r="L17" s="244" t="str">
        <f t="shared" si="1"/>
        <v/>
      </c>
    </row>
    <row r="18" spans="1:13">
      <c r="A18"/>
      <c r="B18" t="s">
        <v>1357</v>
      </c>
      <c r="D18" s="20"/>
      <c r="E18" s="125">
        <v>251</v>
      </c>
      <c r="F18" s="241">
        <f>AVERAGE(E18,G18)</f>
        <v>251.75</v>
      </c>
      <c r="G18" s="241">
        <v>252.5</v>
      </c>
      <c r="H18" s="241">
        <f>$G18</f>
        <v>252.5</v>
      </c>
      <c r="I18" s="241">
        <f>H18</f>
        <v>252.5</v>
      </c>
      <c r="J18" s="20"/>
      <c r="L18" s="244" t="str">
        <f t="shared" si="1"/>
        <v/>
      </c>
    </row>
    <row r="19" spans="1:13">
      <c r="A19"/>
      <c r="B19" t="s">
        <v>1358</v>
      </c>
      <c r="E19" s="242">
        <f>E17*E18</f>
        <v>1656.6</v>
      </c>
      <c r="F19" s="242">
        <f>F17*F18</f>
        <v>1586.0249999999999</v>
      </c>
      <c r="G19" s="242">
        <f>G17*G18</f>
        <v>1515</v>
      </c>
      <c r="H19" s="242">
        <f t="shared" ref="H19:I19" si="2">H17*H18</f>
        <v>1515</v>
      </c>
      <c r="I19" s="242">
        <f t="shared" si="2"/>
        <v>1515</v>
      </c>
      <c r="J19" s="243">
        <f>SUM(E19:I19)/D20</f>
        <v>0.5432216099330357</v>
      </c>
      <c r="K19" s="243"/>
      <c r="L19" s="244">
        <f t="shared" si="1"/>
        <v>10</v>
      </c>
      <c r="M19" s="5" t="str">
        <f>C16</f>
        <v>LNT</v>
      </c>
    </row>
    <row r="20" spans="1:13">
      <c r="A20"/>
      <c r="B20" t="s">
        <v>1354</v>
      </c>
      <c r="D20" s="242">
        <v>14336</v>
      </c>
      <c r="L20" s="244" t="str">
        <f t="shared" si="1"/>
        <v/>
      </c>
    </row>
    <row r="21" spans="1:13">
      <c r="A21" s="5" t="s">
        <v>1025</v>
      </c>
      <c r="B21" s="245"/>
      <c r="C21" s="5" t="s">
        <v>350</v>
      </c>
      <c r="L21" s="244" t="str">
        <f t="shared" si="1"/>
        <v/>
      </c>
    </row>
    <row r="22" spans="1:13">
      <c r="A22"/>
      <c r="B22" t="s">
        <v>1356</v>
      </c>
      <c r="E22" s="240">
        <v>11.8</v>
      </c>
      <c r="F22" s="240">
        <f>AVERAGE(E22,G22)</f>
        <v>12.275</v>
      </c>
      <c r="G22" s="240">
        <v>12.75</v>
      </c>
      <c r="H22" s="240">
        <f>$G22</f>
        <v>12.75</v>
      </c>
      <c r="I22" s="240">
        <f>H22</f>
        <v>12.75</v>
      </c>
      <c r="L22" s="244" t="str">
        <f t="shared" si="1"/>
        <v/>
      </c>
    </row>
    <row r="23" spans="1:13">
      <c r="A23"/>
      <c r="B23" t="s">
        <v>1357</v>
      </c>
      <c r="D23" s="20"/>
      <c r="E23" s="125">
        <v>265</v>
      </c>
      <c r="F23" s="241">
        <f>AVERAGE(E23,G23)</f>
        <v>272.5</v>
      </c>
      <c r="G23" s="241">
        <v>280</v>
      </c>
      <c r="H23" s="241">
        <f>$G23</f>
        <v>280</v>
      </c>
      <c r="I23" s="241">
        <f>H23</f>
        <v>280</v>
      </c>
      <c r="J23" s="20"/>
      <c r="L23" s="244" t="str">
        <f t="shared" si="1"/>
        <v/>
      </c>
    </row>
    <row r="24" spans="1:13">
      <c r="A24"/>
      <c r="B24" t="s">
        <v>1358</v>
      </c>
      <c r="E24" s="242">
        <f>E22*E23</f>
        <v>3127</v>
      </c>
      <c r="F24" s="242">
        <f>F22*F23</f>
        <v>3344.9375</v>
      </c>
      <c r="G24" s="242">
        <f>G22*G23</f>
        <v>3570</v>
      </c>
      <c r="H24" s="242">
        <f t="shared" ref="H24:I24" si="3">H22*H23</f>
        <v>3570</v>
      </c>
      <c r="I24" s="242">
        <f t="shared" si="3"/>
        <v>3570</v>
      </c>
      <c r="J24" s="243">
        <f>SUM(E24:I24)/D25</f>
        <v>0.64094965867124254</v>
      </c>
      <c r="K24" s="243"/>
      <c r="L24" s="244">
        <f t="shared" si="1"/>
        <v>13</v>
      </c>
      <c r="M24" s="5" t="str">
        <f>C21</f>
        <v>AEE</v>
      </c>
    </row>
    <row r="25" spans="1:13">
      <c r="A25"/>
      <c r="B25" t="s">
        <v>1354</v>
      </c>
      <c r="D25" s="242">
        <v>26807</v>
      </c>
      <c r="L25" s="244" t="str">
        <f t="shared" si="1"/>
        <v/>
      </c>
    </row>
    <row r="26" spans="1:13">
      <c r="A26" s="5" t="s">
        <v>1026</v>
      </c>
      <c r="B26"/>
      <c r="C26" s="5" t="s">
        <v>19</v>
      </c>
      <c r="L26" s="244" t="str">
        <f t="shared" si="1"/>
        <v/>
      </c>
    </row>
    <row r="27" spans="1:13">
      <c r="A27"/>
      <c r="B27" t="s">
        <v>1356</v>
      </c>
      <c r="E27" s="240">
        <v>15.6</v>
      </c>
      <c r="F27" s="240">
        <f>AVERAGE(E27,G27)</f>
        <v>15.425000000000001</v>
      </c>
      <c r="G27" s="240">
        <v>15.25</v>
      </c>
      <c r="H27" s="240">
        <f>$G27</f>
        <v>15.25</v>
      </c>
      <c r="I27" s="240">
        <f>H27</f>
        <v>15.25</v>
      </c>
      <c r="L27" s="244" t="str">
        <f t="shared" si="1"/>
        <v/>
      </c>
    </row>
    <row r="28" spans="1:13">
      <c r="A28"/>
      <c r="B28" t="s">
        <v>1357</v>
      </c>
      <c r="D28" s="20"/>
      <c r="E28" s="125">
        <v>530</v>
      </c>
      <c r="F28" s="241">
        <f>AVERAGE(E28,G28)</f>
        <v>540</v>
      </c>
      <c r="G28" s="241">
        <v>550</v>
      </c>
      <c r="H28" s="241">
        <f>$G28</f>
        <v>550</v>
      </c>
      <c r="I28" s="241">
        <f>H28</f>
        <v>550</v>
      </c>
      <c r="J28" s="20"/>
      <c r="L28" s="244" t="str">
        <f t="shared" si="1"/>
        <v/>
      </c>
    </row>
    <row r="29" spans="1:13">
      <c r="A29"/>
      <c r="B29" t="s">
        <v>1358</v>
      </c>
      <c r="E29" s="242">
        <f>E27*E28</f>
        <v>8268</v>
      </c>
      <c r="F29" s="242">
        <f>F27*F28</f>
        <v>8329.5</v>
      </c>
      <c r="G29" s="242">
        <f>G27*G28</f>
        <v>8387.5</v>
      </c>
      <c r="H29" s="242">
        <f t="shared" ref="H29:I29" si="4">H27*H28</f>
        <v>8387.5</v>
      </c>
      <c r="I29" s="242">
        <f t="shared" si="4"/>
        <v>8387.5</v>
      </c>
      <c r="J29" s="243">
        <f>SUM(E29:I29)/D30</f>
        <v>0.65350067290538638</v>
      </c>
      <c r="K29" s="243"/>
      <c r="L29" s="244">
        <f t="shared" si="1"/>
        <v>14</v>
      </c>
      <c r="M29" s="5" t="str">
        <f>C26</f>
        <v>AEP</v>
      </c>
    </row>
    <row r="30" spans="1:13">
      <c r="A30"/>
      <c r="B30" t="s">
        <v>1354</v>
      </c>
      <c r="D30" s="242">
        <v>63902</v>
      </c>
      <c r="L30" s="244" t="str">
        <f t="shared" si="1"/>
        <v/>
      </c>
    </row>
    <row r="31" spans="1:13">
      <c r="A31" s="5" t="s">
        <v>1064</v>
      </c>
      <c r="C31" s="5" t="s">
        <v>1075</v>
      </c>
      <c r="L31" s="244" t="str">
        <f t="shared" si="1"/>
        <v/>
      </c>
    </row>
    <row r="32" spans="1:13">
      <c r="B32" s="5" t="s">
        <v>1356</v>
      </c>
      <c r="E32" s="240">
        <v>6.05</v>
      </c>
      <c r="F32" s="240">
        <f>AVERAGE(E32,G32)</f>
        <v>5.9</v>
      </c>
      <c r="G32" s="240">
        <v>5.75</v>
      </c>
      <c r="H32" s="240">
        <f>$G32</f>
        <v>5.75</v>
      </c>
      <c r="I32" s="240">
        <f>H32</f>
        <v>5.75</v>
      </c>
      <c r="L32" s="244" t="str">
        <f t="shared" si="1"/>
        <v/>
      </c>
    </row>
    <row r="33" spans="1:13">
      <c r="B33" s="5" t="s">
        <v>1357</v>
      </c>
      <c r="D33" s="20"/>
      <c r="E33" s="125">
        <v>72</v>
      </c>
      <c r="F33" s="241">
        <f>AVERAGE(E33,G33)</f>
        <v>73.5</v>
      </c>
      <c r="G33" s="241">
        <v>75</v>
      </c>
      <c r="H33" s="241">
        <f>$G33</f>
        <v>75</v>
      </c>
      <c r="I33" s="241">
        <f>H33</f>
        <v>75</v>
      </c>
      <c r="J33" s="20"/>
      <c r="L33" s="244" t="str">
        <f t="shared" si="1"/>
        <v/>
      </c>
    </row>
    <row r="34" spans="1:13">
      <c r="B34" s="5" t="s">
        <v>1358</v>
      </c>
      <c r="E34" s="242">
        <f>E32*E33</f>
        <v>435.59999999999997</v>
      </c>
      <c r="F34" s="242">
        <f>F32*F33</f>
        <v>433.65000000000003</v>
      </c>
      <c r="G34" s="242">
        <f>G32*G33</f>
        <v>431.25</v>
      </c>
      <c r="H34" s="242">
        <f t="shared" ref="H34:I34" si="5">H32*H33</f>
        <v>431.25</v>
      </c>
      <c r="I34" s="242">
        <f t="shared" si="5"/>
        <v>431.25</v>
      </c>
      <c r="J34" s="243">
        <f>SUM(E34:I34)/D35</f>
        <v>0.43332799102492181</v>
      </c>
      <c r="K34" s="243"/>
      <c r="L34" s="244">
        <f t="shared" si="1"/>
        <v>6</v>
      </c>
      <c r="M34" s="5" t="str">
        <f>C31</f>
        <v>AVA</v>
      </c>
    </row>
    <row r="35" spans="1:13">
      <c r="B35" s="5" t="s">
        <v>1354</v>
      </c>
      <c r="D35" s="242">
        <v>4991.6000000000004</v>
      </c>
      <c r="L35" s="244" t="str">
        <f t="shared" si="1"/>
        <v/>
      </c>
    </row>
    <row r="36" spans="1:13">
      <c r="A36" s="5" t="s">
        <v>1031</v>
      </c>
      <c r="C36" s="5" t="s">
        <v>438</v>
      </c>
      <c r="L36" s="244" t="str">
        <f t="shared" si="1"/>
        <v/>
      </c>
    </row>
    <row r="37" spans="1:13">
      <c r="B37" s="5" t="s">
        <v>1356</v>
      </c>
      <c r="E37" s="240">
        <v>16.600000000000001</v>
      </c>
      <c r="F37" s="240">
        <f>AVERAGE(E37,G37)</f>
        <v>16.05</v>
      </c>
      <c r="G37" s="240">
        <v>15.5</v>
      </c>
      <c r="H37" s="240">
        <f>$G37</f>
        <v>15.5</v>
      </c>
      <c r="I37" s="240">
        <f>H37</f>
        <v>15.5</v>
      </c>
      <c r="L37" s="244" t="str">
        <f t="shared" si="1"/>
        <v/>
      </c>
    </row>
    <row r="38" spans="1:13">
      <c r="B38" s="5" t="s">
        <v>1357</v>
      </c>
      <c r="D38" s="20"/>
      <c r="E38" s="125">
        <v>770</v>
      </c>
      <c r="F38" s="241">
        <f>AVERAGE(E38,G38)</f>
        <v>770</v>
      </c>
      <c r="G38" s="241">
        <v>770</v>
      </c>
      <c r="H38" s="241">
        <f>$G38</f>
        <v>770</v>
      </c>
      <c r="I38" s="241">
        <f>H38</f>
        <v>770</v>
      </c>
      <c r="J38" s="20"/>
      <c r="L38" s="244" t="str">
        <f t="shared" si="1"/>
        <v/>
      </c>
    </row>
    <row r="39" spans="1:13">
      <c r="B39" s="5" t="s">
        <v>1358</v>
      </c>
      <c r="E39" s="242">
        <f>E37*E38</f>
        <v>12782.000000000002</v>
      </c>
      <c r="F39" s="242">
        <f>F37*F38</f>
        <v>12358.5</v>
      </c>
      <c r="G39" s="242">
        <f>G37*G38</f>
        <v>11935</v>
      </c>
      <c r="H39" s="242">
        <f t="shared" ref="H39:I39" si="6">H37*H38</f>
        <v>11935</v>
      </c>
      <c r="I39" s="242">
        <f t="shared" si="6"/>
        <v>11935</v>
      </c>
      <c r="J39" s="243">
        <f>SUM(E39:I39)/D40</f>
        <v>0.57074694236856394</v>
      </c>
      <c r="K39" s="243"/>
      <c r="L39" s="244">
        <f t="shared" si="1"/>
        <v>12</v>
      </c>
      <c r="M39" s="5" t="str">
        <f>C36</f>
        <v>DUK</v>
      </c>
    </row>
    <row r="40" spans="1:13">
      <c r="B40" s="5" t="s">
        <v>1354</v>
      </c>
      <c r="D40" s="242">
        <v>106782</v>
      </c>
      <c r="L40" s="244" t="str">
        <f t="shared" si="1"/>
        <v/>
      </c>
    </row>
    <row r="41" spans="1:13">
      <c r="A41" s="5" t="s">
        <v>1065</v>
      </c>
      <c r="C41" s="5" t="s">
        <v>448</v>
      </c>
      <c r="L41" s="244" t="str">
        <f t="shared" si="1"/>
        <v/>
      </c>
    </row>
    <row r="42" spans="1:13">
      <c r="B42" s="5" t="s">
        <v>1356</v>
      </c>
      <c r="E42" s="240">
        <v>17.350000000000001</v>
      </c>
      <c r="F42" s="240">
        <f>AVERAGE(E42,G42)</f>
        <v>18.3</v>
      </c>
      <c r="G42" s="240">
        <v>19.25</v>
      </c>
      <c r="H42" s="240">
        <f>$G42</f>
        <v>19.25</v>
      </c>
      <c r="I42" s="240">
        <f>H42</f>
        <v>19.25</v>
      </c>
      <c r="L42" s="244" t="str">
        <f t="shared" si="1"/>
        <v/>
      </c>
    </row>
    <row r="43" spans="1:13">
      <c r="B43" s="5" t="s">
        <v>1357</v>
      </c>
      <c r="D43" s="20"/>
      <c r="E43" s="246">
        <v>205</v>
      </c>
      <c r="F43" s="241">
        <f>AVERAGE(E43,G43)</f>
        <v>206.5</v>
      </c>
      <c r="G43" s="241">
        <v>208</v>
      </c>
      <c r="H43" s="241">
        <f>$G43</f>
        <v>208</v>
      </c>
      <c r="I43" s="241">
        <f>H43</f>
        <v>208</v>
      </c>
      <c r="J43" s="20"/>
      <c r="L43" s="244" t="str">
        <f t="shared" si="1"/>
        <v/>
      </c>
    </row>
    <row r="44" spans="1:13">
      <c r="B44" s="5" t="s">
        <v>1358</v>
      </c>
      <c r="E44" s="242">
        <f>E42*E43</f>
        <v>3556.7500000000005</v>
      </c>
      <c r="F44" s="242">
        <f>F42*F43</f>
        <v>3778.9500000000003</v>
      </c>
      <c r="G44" s="242">
        <f>G42*G43</f>
        <v>4004</v>
      </c>
      <c r="H44" s="242">
        <f t="shared" ref="H44:I44" si="7">H42*H43</f>
        <v>4004</v>
      </c>
      <c r="I44" s="242">
        <f t="shared" si="7"/>
        <v>4004</v>
      </c>
      <c r="J44" s="243">
        <f>SUM(E44:I44)/D45</f>
        <v>0.49797184258615812</v>
      </c>
      <c r="K44" s="243"/>
      <c r="L44" s="244">
        <f t="shared" si="1"/>
        <v>8</v>
      </c>
      <c r="M44" s="5" t="str">
        <f>C41</f>
        <v>ETR</v>
      </c>
    </row>
    <row r="45" spans="1:13">
      <c r="B45" s="5" t="s">
        <v>1354</v>
      </c>
      <c r="D45" s="242">
        <v>38853</v>
      </c>
      <c r="L45" s="244" t="str">
        <f t="shared" si="1"/>
        <v/>
      </c>
    </row>
    <row r="46" spans="1:13">
      <c r="A46" s="5" t="s">
        <v>1359</v>
      </c>
      <c r="C46" s="5" t="s">
        <v>1076</v>
      </c>
      <c r="D46" s="242"/>
      <c r="L46" s="244" t="str">
        <f t="shared" ref="L46:L77" si="8">IFERROR(RANK(J46,$J$14:$J$90,1),"")</f>
        <v/>
      </c>
    </row>
    <row r="47" spans="1:13">
      <c r="B47" s="5" t="s">
        <v>1356</v>
      </c>
      <c r="E47" s="240">
        <v>7.7</v>
      </c>
      <c r="F47" s="240">
        <f>AVERAGE(E47,G47)</f>
        <v>8.85</v>
      </c>
      <c r="G47" s="240">
        <v>10</v>
      </c>
      <c r="H47" s="240">
        <f>$G47</f>
        <v>10</v>
      </c>
      <c r="I47" s="240">
        <f>H47</f>
        <v>10</v>
      </c>
      <c r="L47" s="244" t="str">
        <f t="shared" si="8"/>
        <v/>
      </c>
    </row>
    <row r="48" spans="1:13">
      <c r="B48" s="5" t="s">
        <v>1357</v>
      </c>
      <c r="D48" s="20"/>
      <c r="E48" s="125">
        <v>50.45</v>
      </c>
      <c r="F48" s="241">
        <f>AVERAGE(E48,G48)</f>
        <v>50.45</v>
      </c>
      <c r="G48" s="241">
        <v>50.45</v>
      </c>
      <c r="H48" s="241">
        <f>$G48</f>
        <v>50.45</v>
      </c>
      <c r="I48" s="241">
        <f>H48</f>
        <v>50.45</v>
      </c>
      <c r="J48" s="20"/>
      <c r="L48" s="244" t="str">
        <f t="shared" si="8"/>
        <v/>
      </c>
    </row>
    <row r="49" spans="1:16">
      <c r="B49" s="5" t="s">
        <v>1358</v>
      </c>
      <c r="E49" s="242">
        <f>E47*E48</f>
        <v>388.46500000000003</v>
      </c>
      <c r="F49" s="242">
        <f>F47*F48</f>
        <v>446.48250000000002</v>
      </c>
      <c r="G49" s="242">
        <f>G47*G48</f>
        <v>504.5</v>
      </c>
      <c r="H49" s="242">
        <f t="shared" ref="H49:I49" si="9">H47*H48</f>
        <v>504.5</v>
      </c>
      <c r="I49" s="242">
        <f t="shared" si="9"/>
        <v>504.5</v>
      </c>
      <c r="J49" s="243">
        <f>SUM(E49:I49)/D50</f>
        <v>0.49866174753158515</v>
      </c>
      <c r="K49" s="243"/>
      <c r="L49" s="244">
        <f t="shared" si="8"/>
        <v>9</v>
      </c>
      <c r="M49" s="5" t="str">
        <f>C46</f>
        <v>IDA</v>
      </c>
    </row>
    <row r="50" spans="1:16">
      <c r="B50" s="5" t="s">
        <v>1354</v>
      </c>
      <c r="D50" s="242">
        <v>4709.5</v>
      </c>
      <c r="L50" s="244" t="str">
        <f t="shared" si="8"/>
        <v/>
      </c>
    </row>
    <row r="51" spans="1:16">
      <c r="A51" s="5" t="s">
        <v>1360</v>
      </c>
      <c r="C51" s="5" t="s">
        <v>1077</v>
      </c>
      <c r="D51" s="242"/>
      <c r="L51" s="244" t="str">
        <f t="shared" si="8"/>
        <v/>
      </c>
    </row>
    <row r="52" spans="1:16">
      <c r="B52" s="5" t="s">
        <v>1356</v>
      </c>
      <c r="E52" s="240">
        <v>4.8499999999999996</v>
      </c>
      <c r="F52" s="240">
        <f>AVERAGE(E52,G52)</f>
        <v>4.6749999999999998</v>
      </c>
      <c r="G52" s="240">
        <v>4.5</v>
      </c>
      <c r="H52" s="240">
        <f>$G52</f>
        <v>4.5</v>
      </c>
      <c r="I52" s="240">
        <f>H52</f>
        <v>4.5</v>
      </c>
      <c r="L52" s="244" t="str">
        <f t="shared" si="8"/>
        <v/>
      </c>
    </row>
    <row r="53" spans="1:16">
      <c r="B53" s="5" t="s">
        <v>1357</v>
      </c>
      <c r="D53" s="20"/>
      <c r="E53" s="246">
        <v>36.159999999999997</v>
      </c>
      <c r="F53" s="241">
        <f>AVERAGE(E53,G53)</f>
        <v>36.159999999999997</v>
      </c>
      <c r="G53" s="241">
        <v>36.159999999999997</v>
      </c>
      <c r="H53" s="241">
        <f>$G53</f>
        <v>36.159999999999997</v>
      </c>
      <c r="I53" s="241">
        <f>H53</f>
        <v>36.159999999999997</v>
      </c>
      <c r="J53" s="20"/>
      <c r="L53" s="244" t="str">
        <f t="shared" si="8"/>
        <v/>
      </c>
    </row>
    <row r="54" spans="1:16">
      <c r="B54" s="5" t="s">
        <v>1358</v>
      </c>
      <c r="E54" s="242">
        <f>E52*E53</f>
        <v>175.37599999999998</v>
      </c>
      <c r="F54" s="242">
        <f>F52*F53</f>
        <v>169.04799999999997</v>
      </c>
      <c r="G54" s="242">
        <f>G52*G53</f>
        <v>162.71999999999997</v>
      </c>
      <c r="H54" s="242">
        <f t="shared" ref="H54:I54" si="10">H52*H53</f>
        <v>162.71999999999997</v>
      </c>
      <c r="I54" s="242">
        <f t="shared" si="10"/>
        <v>162.71999999999997</v>
      </c>
      <c r="J54" s="243">
        <f>SUM(E54:I54)/D55</f>
        <v>0.47054594777890796</v>
      </c>
      <c r="K54" s="243"/>
      <c r="L54" s="244">
        <f t="shared" si="8"/>
        <v>7</v>
      </c>
      <c r="M54" s="5" t="str">
        <f>C51</f>
        <v>MGEE</v>
      </c>
    </row>
    <row r="55" spans="1:16">
      <c r="B55" s="5" t="s">
        <v>1354</v>
      </c>
      <c r="D55" s="242">
        <v>1769.4</v>
      </c>
      <c r="L55" s="244" t="str">
        <f t="shared" si="8"/>
        <v/>
      </c>
    </row>
    <row r="56" spans="1:16">
      <c r="A56" s="5" t="s">
        <v>1068</v>
      </c>
      <c r="C56" s="5" t="s">
        <v>546</v>
      </c>
      <c r="D56" s="242"/>
      <c r="L56" s="244" t="str">
        <f t="shared" si="8"/>
        <v/>
      </c>
    </row>
    <row r="57" spans="1:16">
      <c r="B57" s="5" t="s">
        <v>1356</v>
      </c>
      <c r="E57" s="240">
        <v>7.6</v>
      </c>
      <c r="F57" s="240">
        <f>AVERAGE(E57,G57)</f>
        <v>8.3000000000000007</v>
      </c>
      <c r="G57" s="240">
        <v>9</v>
      </c>
      <c r="H57" s="240">
        <f>$G57</f>
        <v>9</v>
      </c>
      <c r="I57" s="240">
        <f>H57</f>
        <v>9</v>
      </c>
      <c r="L57" s="244" t="str">
        <f t="shared" si="8"/>
        <v/>
      </c>
    </row>
    <row r="58" spans="1:16">
      <c r="B58" s="5" t="s">
        <v>1357</v>
      </c>
      <c r="D58" s="20"/>
      <c r="E58" s="247">
        <v>1980</v>
      </c>
      <c r="F58" s="247">
        <f>AVERAGE(E58,G58)</f>
        <v>2002.5</v>
      </c>
      <c r="G58" s="247">
        <v>2025</v>
      </c>
      <c r="H58" s="241">
        <f>$G58</f>
        <v>2025</v>
      </c>
      <c r="I58" s="241">
        <f>H58</f>
        <v>2025</v>
      </c>
      <c r="J58" s="20"/>
      <c r="L58" s="244" t="str">
        <f t="shared" si="8"/>
        <v/>
      </c>
    </row>
    <row r="59" spans="1:16">
      <c r="B59" s="5" t="s">
        <v>1358</v>
      </c>
      <c r="E59" s="242">
        <f>E57*E58</f>
        <v>15048</v>
      </c>
      <c r="F59" s="242">
        <f>F57*F58</f>
        <v>16620.75</v>
      </c>
      <c r="G59" s="242">
        <f>G57*G58</f>
        <v>18225</v>
      </c>
      <c r="H59" s="242">
        <f t="shared" ref="H59:I59" si="11">H57*H58</f>
        <v>18225</v>
      </c>
      <c r="I59" s="242">
        <f t="shared" si="11"/>
        <v>18225</v>
      </c>
      <c r="J59" s="243">
        <f>SUM(E59:I59)/D60</f>
        <v>0.94053298911800265</v>
      </c>
      <c r="K59" s="243"/>
      <c r="L59" s="244">
        <f t="shared" si="8"/>
        <v>16</v>
      </c>
      <c r="M59" s="5" t="str">
        <f>C56</f>
        <v>NEE</v>
      </c>
    </row>
    <row r="60" spans="1:16">
      <c r="B60" s="5" t="s">
        <v>1354</v>
      </c>
      <c r="D60" s="242">
        <v>91803</v>
      </c>
      <c r="L60" s="244" t="str">
        <f t="shared" si="8"/>
        <v/>
      </c>
    </row>
    <row r="61" spans="1:16">
      <c r="A61" s="5" t="s">
        <v>1027</v>
      </c>
      <c r="C61" s="5" t="s">
        <v>1028</v>
      </c>
      <c r="L61" s="244" t="str">
        <f t="shared" si="8"/>
        <v/>
      </c>
    </row>
    <row r="62" spans="1:16">
      <c r="B62" s="5" t="s">
        <v>1356</v>
      </c>
      <c r="E62" s="240">
        <v>8.5</v>
      </c>
      <c r="F62" s="240">
        <f>AVERAGE(E62,G62)</f>
        <v>7.875</v>
      </c>
      <c r="G62" s="240">
        <v>7.25</v>
      </c>
      <c r="H62" s="240">
        <f>$G62</f>
        <v>7.25</v>
      </c>
      <c r="I62" s="240">
        <f>H62</f>
        <v>7.25</v>
      </c>
      <c r="L62" s="244" t="str">
        <f t="shared" si="8"/>
        <v/>
      </c>
    </row>
    <row r="63" spans="1:16">
      <c r="B63" s="5" t="s">
        <v>1357</v>
      </c>
      <c r="D63" s="20"/>
      <c r="E63" s="125">
        <v>53.5</v>
      </c>
      <c r="F63" s="241">
        <f>AVERAGE(E63,G63)</f>
        <v>54</v>
      </c>
      <c r="G63" s="241">
        <v>54.5</v>
      </c>
      <c r="H63" s="241">
        <f>$G63</f>
        <v>54.5</v>
      </c>
      <c r="I63" s="241">
        <f>H63</f>
        <v>54.5</v>
      </c>
      <c r="J63" s="20"/>
      <c r="L63" s="244" t="str">
        <f t="shared" si="8"/>
        <v/>
      </c>
      <c r="P63" s="248"/>
    </row>
    <row r="64" spans="1:16">
      <c r="B64" s="5" t="s">
        <v>1358</v>
      </c>
      <c r="E64" s="242">
        <f>E62*E63</f>
        <v>454.75</v>
      </c>
      <c r="F64" s="242">
        <f>F62*F63</f>
        <v>425.25</v>
      </c>
      <c r="G64" s="242">
        <f>G62*G63</f>
        <v>395.125</v>
      </c>
      <c r="H64" s="242">
        <f>H62*H63</f>
        <v>395.125</v>
      </c>
      <c r="I64" s="242">
        <f>I62*I63</f>
        <v>395.125</v>
      </c>
      <c r="J64" s="243">
        <f>SUM(E64:I64)/D65</f>
        <v>0.41700316986008201</v>
      </c>
      <c r="K64" s="243"/>
      <c r="L64" s="244">
        <f t="shared" si="8"/>
        <v>5</v>
      </c>
      <c r="M64" s="5" t="str">
        <f>C61</f>
        <v>NWE</v>
      </c>
    </row>
    <row r="65" spans="1:16">
      <c r="B65" s="5" t="s">
        <v>1354</v>
      </c>
      <c r="D65" s="242">
        <v>4952.8999999999996</v>
      </c>
      <c r="L65" s="244" t="str">
        <f t="shared" si="8"/>
        <v/>
      </c>
    </row>
    <row r="66" spans="1:16">
      <c r="A66" s="5" t="s">
        <v>1029</v>
      </c>
      <c r="C66" s="5" t="s">
        <v>1030</v>
      </c>
      <c r="L66" s="244" t="str">
        <f t="shared" si="8"/>
        <v/>
      </c>
      <c r="P66" s="249"/>
    </row>
    <row r="67" spans="1:16">
      <c r="B67" s="5" t="s">
        <v>1356</v>
      </c>
      <c r="E67" s="240">
        <v>5.55</v>
      </c>
      <c r="F67" s="240">
        <f>AVERAGE(E67,G67)</f>
        <v>4.1500000000000004</v>
      </c>
      <c r="G67" s="240">
        <v>2.75</v>
      </c>
      <c r="H67" s="240">
        <f>$G67</f>
        <v>2.75</v>
      </c>
      <c r="I67" s="240">
        <f>H67</f>
        <v>2.75</v>
      </c>
      <c r="L67" s="244" t="str">
        <f t="shared" si="8"/>
        <v/>
      </c>
      <c r="P67" s="249"/>
    </row>
    <row r="68" spans="1:16">
      <c r="B68" s="5" t="s">
        <v>1357</v>
      </c>
      <c r="D68" s="20"/>
      <c r="E68" s="246">
        <v>41.7</v>
      </c>
      <c r="F68" s="241">
        <f>AVERAGE(E68,G68)</f>
        <v>41.85</v>
      </c>
      <c r="G68" s="241">
        <v>42</v>
      </c>
      <c r="H68" s="241">
        <f>$G68</f>
        <v>42</v>
      </c>
      <c r="I68" s="241">
        <f>H68</f>
        <v>42</v>
      </c>
      <c r="J68" s="20"/>
      <c r="L68" s="244" t="str">
        <f t="shared" si="8"/>
        <v/>
      </c>
      <c r="P68" s="249"/>
    </row>
    <row r="69" spans="1:16">
      <c r="B69" s="5" t="s">
        <v>1358</v>
      </c>
      <c r="E69" s="242">
        <f>E67*E68</f>
        <v>231.435</v>
      </c>
      <c r="F69" s="242">
        <f>F67*F68</f>
        <v>173.67750000000001</v>
      </c>
      <c r="G69" s="242">
        <f>G67*G68</f>
        <v>115.5</v>
      </c>
      <c r="H69" s="242">
        <f t="shared" ref="H69:I69" si="12">H67*H68</f>
        <v>115.5</v>
      </c>
      <c r="I69" s="242">
        <f t="shared" si="12"/>
        <v>115.5</v>
      </c>
      <c r="J69" s="243">
        <f>SUM(E69:I69)/D70</f>
        <v>0.3667654808959156</v>
      </c>
      <c r="K69" s="243"/>
      <c r="L69" s="244">
        <f t="shared" si="8"/>
        <v>2</v>
      </c>
      <c r="M69" s="5" t="str">
        <f>C66</f>
        <v>OTTR</v>
      </c>
    </row>
    <row r="70" spans="1:16">
      <c r="B70" s="5" t="s">
        <v>1354</v>
      </c>
      <c r="D70" s="242">
        <v>2049.3000000000002</v>
      </c>
      <c r="L70" s="244" t="str">
        <f t="shared" si="8"/>
        <v/>
      </c>
      <c r="P70" s="249"/>
    </row>
    <row r="71" spans="1:16">
      <c r="A71" s="5" t="s">
        <v>1069</v>
      </c>
      <c r="C71" s="5" t="s">
        <v>1078</v>
      </c>
      <c r="L71" s="244" t="str">
        <f t="shared" si="8"/>
        <v/>
      </c>
    </row>
    <row r="72" spans="1:16">
      <c r="B72" s="5" t="s">
        <v>1356</v>
      </c>
      <c r="E72" s="240">
        <v>6.3</v>
      </c>
      <c r="F72" s="240">
        <f>AVERAGE(E72,G72)</f>
        <v>6.2750000000000004</v>
      </c>
      <c r="G72" s="240">
        <v>6.25</v>
      </c>
      <c r="H72" s="240">
        <f>$G72</f>
        <v>6.25</v>
      </c>
      <c r="I72" s="240">
        <f>H72</f>
        <v>6.25</v>
      </c>
      <c r="L72" s="244" t="str">
        <f t="shared" si="8"/>
        <v/>
      </c>
    </row>
    <row r="73" spans="1:16">
      <c r="B73" s="5" t="s">
        <v>1357</v>
      </c>
      <c r="D73" s="20"/>
      <c r="E73" s="125">
        <v>89.8</v>
      </c>
      <c r="F73" s="241">
        <f>AVERAGE(E73,G73)</f>
        <v>89.9</v>
      </c>
      <c r="G73" s="241">
        <v>90</v>
      </c>
      <c r="H73" s="241">
        <f>$G73</f>
        <v>90</v>
      </c>
      <c r="I73" s="241">
        <f>H73</f>
        <v>90</v>
      </c>
      <c r="J73" s="20"/>
      <c r="L73" s="244" t="str">
        <f t="shared" si="8"/>
        <v/>
      </c>
    </row>
    <row r="74" spans="1:16">
      <c r="B74" s="5" t="s">
        <v>1358</v>
      </c>
      <c r="E74" s="242">
        <f>E72*E73</f>
        <v>565.74</v>
      </c>
      <c r="F74" s="242">
        <f>F72*F73</f>
        <v>564.12250000000006</v>
      </c>
      <c r="G74" s="242">
        <f>G72*G73</f>
        <v>562.5</v>
      </c>
      <c r="H74" s="242">
        <f t="shared" ref="H74:I74" si="13">H72*H73</f>
        <v>562.5</v>
      </c>
      <c r="I74" s="242">
        <f t="shared" si="13"/>
        <v>562.5</v>
      </c>
      <c r="J74" s="243">
        <f>SUM(E74:I74)/D75</f>
        <v>0.37370506698501132</v>
      </c>
      <c r="K74" s="243"/>
      <c r="L74" s="244">
        <f t="shared" si="8"/>
        <v>3</v>
      </c>
      <c r="M74" s="5" t="str">
        <f>C71</f>
        <v>POR</v>
      </c>
    </row>
    <row r="75" spans="1:16">
      <c r="B75" s="5" t="s">
        <v>1354</v>
      </c>
      <c r="D75" s="242">
        <v>7539</v>
      </c>
      <c r="L75" s="244" t="str">
        <f t="shared" si="8"/>
        <v/>
      </c>
    </row>
    <row r="76" spans="1:16">
      <c r="A76" s="5" t="s">
        <v>1070</v>
      </c>
      <c r="C76" s="5" t="s">
        <v>21</v>
      </c>
      <c r="D76" s="242"/>
      <c r="L76" s="244" t="str">
        <f t="shared" si="8"/>
        <v/>
      </c>
    </row>
    <row r="77" spans="1:16">
      <c r="B77" s="5" t="s">
        <v>1356</v>
      </c>
      <c r="E77" s="240">
        <v>6.35</v>
      </c>
      <c r="F77" s="240">
        <f>AVERAGE(E77,G77)</f>
        <v>6.1749999999999998</v>
      </c>
      <c r="G77" s="240">
        <v>6</v>
      </c>
      <c r="H77" s="240">
        <f>$G77</f>
        <v>6</v>
      </c>
      <c r="I77" s="240">
        <f>H77</f>
        <v>6</v>
      </c>
      <c r="L77" s="244" t="str">
        <f t="shared" si="8"/>
        <v/>
      </c>
    </row>
    <row r="78" spans="1:16">
      <c r="B78" s="5" t="s">
        <v>1357</v>
      </c>
      <c r="D78" s="20"/>
      <c r="E78" s="247">
        <v>1105</v>
      </c>
      <c r="F78" s="241">
        <f>AVERAGE(E78,G78)</f>
        <v>1105</v>
      </c>
      <c r="G78" s="247">
        <v>1105</v>
      </c>
      <c r="H78" s="241">
        <f>$G78</f>
        <v>1105</v>
      </c>
      <c r="I78" s="241">
        <f>H78</f>
        <v>1105</v>
      </c>
      <c r="J78" s="20"/>
      <c r="L78" s="244" t="str">
        <f t="shared" ref="L78:L90" si="14">IFERROR(RANK(J78,$J$14:$J$90,1),"")</f>
        <v/>
      </c>
    </row>
    <row r="79" spans="1:16">
      <c r="B79" s="5" t="s">
        <v>1358</v>
      </c>
      <c r="E79" s="242">
        <f>E77*E78</f>
        <v>7016.75</v>
      </c>
      <c r="F79" s="242">
        <f>F77*F78</f>
        <v>6823.375</v>
      </c>
      <c r="G79" s="242">
        <f>G77*G78</f>
        <v>6630</v>
      </c>
      <c r="H79" s="242">
        <f t="shared" ref="H79:I79" si="15">H77*H78</f>
        <v>6630</v>
      </c>
      <c r="I79" s="242">
        <f t="shared" si="15"/>
        <v>6630</v>
      </c>
      <c r="J79" s="243">
        <f>SUM(E79:I79)/D80</f>
        <v>0.38489769952301617</v>
      </c>
      <c r="K79" s="243"/>
      <c r="L79" s="244">
        <f t="shared" si="14"/>
        <v>4</v>
      </c>
      <c r="M79" s="5" t="str">
        <f>C76</f>
        <v>SO</v>
      </c>
    </row>
    <row r="80" spans="1:16">
      <c r="B80" s="5" t="s">
        <v>1354</v>
      </c>
      <c r="D80" s="242">
        <v>87634</v>
      </c>
      <c r="L80" s="244" t="str">
        <f t="shared" si="14"/>
        <v/>
      </c>
    </row>
    <row r="81" spans="1:20">
      <c r="A81" s="5" t="s">
        <v>1032</v>
      </c>
      <c r="B81"/>
      <c r="C81" s="5" t="s">
        <v>640</v>
      </c>
      <c r="L81" s="244" t="str">
        <f t="shared" si="14"/>
        <v/>
      </c>
    </row>
    <row r="82" spans="1:20">
      <c r="A82"/>
      <c r="B82" t="s">
        <v>1356</v>
      </c>
      <c r="E82" s="240">
        <v>8.6999999999999993</v>
      </c>
      <c r="F82" s="240">
        <f>AVERAGE(E82,G82)</f>
        <v>8.6</v>
      </c>
      <c r="G82" s="240">
        <v>8.5</v>
      </c>
      <c r="H82" s="240">
        <f>$G82</f>
        <v>8.5</v>
      </c>
      <c r="I82" s="240">
        <f>H82</f>
        <v>8.5</v>
      </c>
      <c r="L82" s="244" t="str">
        <f t="shared" si="14"/>
        <v/>
      </c>
    </row>
    <row r="83" spans="1:20">
      <c r="A83"/>
      <c r="B83" t="s">
        <v>1357</v>
      </c>
      <c r="D83" s="20"/>
      <c r="E83" s="247">
        <v>544</v>
      </c>
      <c r="F83" s="241">
        <f>AVERAGE(E83,G83)</f>
        <v>548.5</v>
      </c>
      <c r="G83" s="247">
        <v>553</v>
      </c>
      <c r="H83" s="247">
        <f>$G83</f>
        <v>553</v>
      </c>
      <c r="I83" s="247">
        <f>H83</f>
        <v>553</v>
      </c>
      <c r="J83" s="20"/>
      <c r="L83" s="244" t="str">
        <f t="shared" si="14"/>
        <v/>
      </c>
    </row>
    <row r="84" spans="1:20">
      <c r="A84"/>
      <c r="B84" t="s">
        <v>1358</v>
      </c>
      <c r="E84" s="242">
        <f>E82*E83</f>
        <v>4732.7999999999993</v>
      </c>
      <c r="F84" s="242">
        <f>F82*F83</f>
        <v>4717.0999999999995</v>
      </c>
      <c r="G84" s="242">
        <f>G82*G83</f>
        <v>4700.5</v>
      </c>
      <c r="H84" s="242">
        <f t="shared" ref="H84:I84" si="16">H82*H83</f>
        <v>4700.5</v>
      </c>
      <c r="I84" s="242">
        <f t="shared" si="16"/>
        <v>4700.5</v>
      </c>
      <c r="J84" s="243">
        <f>SUM(E84:I84)/D85</f>
        <v>0.5483445867287543</v>
      </c>
      <c r="K84" s="243"/>
      <c r="L84" s="244">
        <f t="shared" si="14"/>
        <v>11</v>
      </c>
      <c r="M84" s="5" t="str">
        <f>C81</f>
        <v>XEL</v>
      </c>
    </row>
    <row r="85" spans="1:20">
      <c r="A85"/>
      <c r="B85" t="s">
        <v>1354</v>
      </c>
      <c r="C85" s="250"/>
      <c r="D85" s="242">
        <v>42950</v>
      </c>
      <c r="L85" s="244" t="str">
        <f t="shared" si="14"/>
        <v/>
      </c>
      <c r="P85" s="251"/>
      <c r="Q85" s="248"/>
    </row>
    <row r="86" spans="1:20">
      <c r="J86" s="243"/>
      <c r="K86" s="243"/>
      <c r="L86" s="244" t="str">
        <f t="shared" si="14"/>
        <v/>
      </c>
      <c r="P86" s="502"/>
      <c r="Q86" s="502"/>
      <c r="R86" s="502"/>
      <c r="S86" s="502"/>
      <c r="T86" s="502"/>
    </row>
    <row r="87" spans="1:20">
      <c r="A87" s="5" t="s">
        <v>1721</v>
      </c>
      <c r="C87" s="5" t="s">
        <v>1721</v>
      </c>
      <c r="E87" s="240"/>
      <c r="F87" s="240"/>
      <c r="G87" s="240"/>
      <c r="H87" s="240"/>
      <c r="I87" s="240"/>
      <c r="J87" s="243"/>
      <c r="K87" s="243"/>
      <c r="L87" s="244" t="str">
        <f t="shared" si="14"/>
        <v/>
      </c>
    </row>
    <row r="88" spans="1:20" hidden="1" outlineLevel="1">
      <c r="C88" s="252"/>
      <c r="E88" s="240"/>
      <c r="F88" s="240"/>
      <c r="G88" s="240"/>
      <c r="H88" s="240"/>
      <c r="I88" s="240"/>
      <c r="J88" s="243"/>
      <c r="K88" s="243"/>
      <c r="L88" s="244" t="str">
        <f t="shared" si="14"/>
        <v/>
      </c>
    </row>
    <row r="89" spans="1:20" hidden="1" outlineLevel="1">
      <c r="C89" s="252"/>
      <c r="E89" s="393"/>
      <c r="F89" s="393"/>
      <c r="G89" s="393"/>
      <c r="H89" s="393"/>
      <c r="I89" s="393"/>
      <c r="J89" s="243"/>
      <c r="K89" s="243"/>
      <c r="L89" s="244" t="str">
        <f t="shared" si="14"/>
        <v/>
      </c>
    </row>
    <row r="90" spans="1:20" collapsed="1">
      <c r="B90" s="5" t="s">
        <v>1722</v>
      </c>
      <c r="D90" s="253"/>
      <c r="E90" s="394">
        <v>402</v>
      </c>
      <c r="F90" s="394">
        <v>311</v>
      </c>
      <c r="G90" s="394">
        <v>500</v>
      </c>
      <c r="H90" s="394">
        <v>346</v>
      </c>
      <c r="I90" s="394">
        <v>622</v>
      </c>
      <c r="J90" s="254">
        <f>SUM(E90:I90)/D91</f>
        <v>0.7755107818559962</v>
      </c>
      <c r="K90" s="255"/>
      <c r="L90" s="244">
        <f t="shared" si="14"/>
        <v>15</v>
      </c>
      <c r="M90" s="5" t="str">
        <f>C87</f>
        <v>Evergy Missouri West</v>
      </c>
      <c r="P90" s="271"/>
      <c r="Q90" s="271"/>
      <c r="R90" s="271"/>
      <c r="S90" s="271"/>
      <c r="T90" s="271"/>
    </row>
    <row r="91" spans="1:20">
      <c r="B91" s="5" t="s">
        <v>1723</v>
      </c>
      <c r="D91" s="256">
        <f>2812340010/1000000</f>
        <v>2812.3400099999999</v>
      </c>
      <c r="E91" s="242"/>
      <c r="F91" s="242"/>
      <c r="G91" s="242"/>
      <c r="H91" s="242"/>
      <c r="I91" s="242"/>
    </row>
    <row r="92" spans="1:20">
      <c r="D92" s="242"/>
      <c r="E92" s="5" t="s">
        <v>1725</v>
      </c>
      <c r="J92" s="257">
        <f>SUM(E90:I90)</f>
        <v>2181</v>
      </c>
      <c r="K92" s="257"/>
    </row>
    <row r="93" spans="1:20">
      <c r="E93" s="5" t="s">
        <v>1726</v>
      </c>
      <c r="J93" s="257">
        <f>AVERAGE(E90:I90)</f>
        <v>436.2</v>
      </c>
      <c r="K93" s="257"/>
    </row>
    <row r="94" spans="1:20">
      <c r="E94" s="5" t="s">
        <v>1361</v>
      </c>
      <c r="J94" s="442">
        <f>MEDIAN(J14:J84)</f>
        <v>0.49797184258615812</v>
      </c>
      <c r="K94" s="258"/>
      <c r="L94" s="249"/>
    </row>
    <row r="95" spans="1:20">
      <c r="E95" s="5" t="s">
        <v>1727</v>
      </c>
      <c r="J95" s="259">
        <f>J90/J94</f>
        <v>1.5573386194457748</v>
      </c>
      <c r="K95" s="259"/>
    </row>
    <row r="96" spans="1:20">
      <c r="J96" s="259"/>
      <c r="K96" s="259"/>
    </row>
    <row r="97" spans="1:2">
      <c r="A97" s="20" t="s">
        <v>22</v>
      </c>
      <c r="B97" s="20"/>
    </row>
    <row r="98" spans="1:2">
      <c r="A98" s="5" t="s">
        <v>1367</v>
      </c>
    </row>
    <row r="99" spans="1:2">
      <c r="A99" s="5" t="s">
        <v>1362</v>
      </c>
    </row>
    <row r="100" spans="1:2">
      <c r="A100" s="5" t="s">
        <v>1724</v>
      </c>
    </row>
    <row r="101" spans="1:2">
      <c r="B101"/>
    </row>
  </sheetData>
  <mergeCells count="3">
    <mergeCell ref="A2:J2"/>
    <mergeCell ref="A3:J3"/>
    <mergeCell ref="P86:T86"/>
  </mergeCells>
  <conditionalFormatting sqref="A21 A31 A36 A41 A61 A66 A81 A71 M14:M90">
    <cfRule type="expression" dxfId="15" priority="3">
      <formula>"(blank)"</formula>
    </cfRule>
  </conditionalFormatting>
  <conditionalFormatting sqref="A21 A31 A36 A41 A61 A66 A81 A71 M14:M90">
    <cfRule type="expression" dxfId="14" priority="4">
      <formula>#REF!</formula>
    </cfRule>
  </conditionalFormatting>
  <conditionalFormatting sqref="A26">
    <cfRule type="expression" dxfId="13" priority="1">
      <formula>"(blank)"</formula>
    </cfRule>
  </conditionalFormatting>
  <conditionalFormatting sqref="A26">
    <cfRule type="expression" dxfId="12" priority="2">
      <formula>#REF!</formula>
    </cfRule>
  </conditionalFormatting>
  <printOptions horizontalCentered="1"/>
  <pageMargins left="0.7" right="0.7" top="0.75" bottom="0.75" header="0.3" footer="0.3"/>
  <pageSetup scale="60" fitToHeight="0" orientation="portrait" useFirstPageNumber="1" r:id="rId1"/>
  <headerFooter>
    <oddHeader>&amp;LDRAFT- PRIVILEGED AND CONFIDENTIAL
PREPARED AT THE REQUEST OF COUNSEL&amp;RSchedule AEB-8
Page &amp;P of 3</oddHeader>
  </headerFooter>
  <rowBreaks count="1" manualBreakCount="1">
    <brk id="65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4:J70"/>
  <sheetViews>
    <sheetView zoomScaleNormal="100" zoomScaleSheetLayoutView="100" workbookViewId="0">
      <selection activeCell="G37" sqref="G37"/>
    </sheetView>
  </sheetViews>
  <sheetFormatPr defaultRowHeight="12.75"/>
  <cols>
    <col min="1" max="1" width="12.5703125" customWidth="1"/>
    <col min="2" max="2" width="8.85546875" customWidth="1"/>
    <col min="3" max="3" width="31.7109375" customWidth="1"/>
    <col min="4" max="4" width="17.5703125" customWidth="1"/>
    <col min="5" max="5" width="12.5703125" customWidth="1"/>
    <col min="6" max="7" width="11.28515625" customWidth="1"/>
  </cols>
  <sheetData>
    <row r="4" spans="1:10" ht="12.75" customHeight="1">
      <c r="A4" s="503" t="s">
        <v>1366</v>
      </c>
      <c r="B4" s="503"/>
      <c r="C4" s="503"/>
      <c r="D4" s="503"/>
      <c r="E4" s="503"/>
      <c r="F4" s="503"/>
      <c r="G4" s="503"/>
      <c r="H4" s="503"/>
      <c r="I4" s="503"/>
      <c r="J4" s="503"/>
    </row>
    <row r="30" spans="3:5">
      <c r="C30" s="260" t="s">
        <v>1363</v>
      </c>
      <c r="D30" s="228"/>
      <c r="E30" s="228"/>
    </row>
    <row r="32" spans="3:5">
      <c r="C32" s="261" t="s">
        <v>11</v>
      </c>
      <c r="D32" s="262"/>
      <c r="E32" s="261" t="s">
        <v>1368</v>
      </c>
    </row>
    <row r="33" spans="2:8">
      <c r="B33">
        <v>1</v>
      </c>
      <c r="C33" t="str">
        <f>_xlfn.XLOOKUP(D33,'AEB-8 CapEx 1'!C:C,'AEB-8 CapEx 1'!A:A)</f>
        <v>ALLETE, Inc.</v>
      </c>
      <c r="D33" t="str">
        <f>_xlfn.XLOOKUP(B33,'AEB-8 CapEx 1'!L:L,'AEB-8 CapEx 1'!M:M)</f>
        <v>ALE</v>
      </c>
      <c r="E33" s="263">
        <f>_xlfn.XLOOKUP(D33,'AEB-8 CapEx 1'!M:M,'AEB-8 CapEx 1'!J:J)</f>
        <v>0.23612057924310031</v>
      </c>
      <c r="H33" s="264"/>
    </row>
    <row r="34" spans="2:8">
      <c r="B34">
        <f>B33+1</f>
        <v>2</v>
      </c>
      <c r="C34" t="str">
        <f>_xlfn.XLOOKUP(D34,'AEB-8 CapEx 1'!C:C,'AEB-8 CapEx 1'!A:A)</f>
        <v>Otter Tail Corporation</v>
      </c>
      <c r="D34" t="str">
        <f>_xlfn.XLOOKUP(B34,'AEB-8 CapEx 1'!L:L,'AEB-8 CapEx 1'!M:M)</f>
        <v>OTTR</v>
      </c>
      <c r="E34" s="263">
        <f>_xlfn.XLOOKUP(D34,'AEB-8 CapEx 1'!M:M,'AEB-8 CapEx 1'!J:J)</f>
        <v>0.3667654808959156</v>
      </c>
      <c r="H34" s="264"/>
    </row>
    <row r="35" spans="2:8">
      <c r="B35">
        <f t="shared" ref="B35:B48" si="0">B34+1</f>
        <v>3</v>
      </c>
      <c r="C35" t="str">
        <f>_xlfn.XLOOKUP(D35,'AEB-8 CapEx 1'!C:C,'AEB-8 CapEx 1'!A:A)</f>
        <v>Portland General Electric Company</v>
      </c>
      <c r="D35" t="str">
        <f>_xlfn.XLOOKUP(B35,'AEB-8 CapEx 1'!L:L,'AEB-8 CapEx 1'!M:M)</f>
        <v>POR</v>
      </c>
      <c r="E35" s="263">
        <f>_xlfn.XLOOKUP(D35,'AEB-8 CapEx 1'!M:M,'AEB-8 CapEx 1'!J:J)</f>
        <v>0.37370506698501132</v>
      </c>
      <c r="H35" s="264"/>
    </row>
    <row r="36" spans="2:8">
      <c r="B36">
        <f t="shared" si="0"/>
        <v>4</v>
      </c>
      <c r="C36" t="str">
        <f>_xlfn.XLOOKUP(D36,'AEB-8 CapEx 1'!C:C,'AEB-8 CapEx 1'!A:A)</f>
        <v>Southern Company</v>
      </c>
      <c r="D36" t="str">
        <f>_xlfn.XLOOKUP(B36,'AEB-8 CapEx 1'!L:L,'AEB-8 CapEx 1'!M:M)</f>
        <v>SO</v>
      </c>
      <c r="E36" s="263">
        <f>_xlfn.XLOOKUP(D36,'AEB-8 CapEx 1'!M:M,'AEB-8 CapEx 1'!J:J)</f>
        <v>0.38489769952301617</v>
      </c>
      <c r="H36" s="264"/>
    </row>
    <row r="37" spans="2:8">
      <c r="B37">
        <f t="shared" si="0"/>
        <v>5</v>
      </c>
      <c r="C37" t="str">
        <f>_xlfn.XLOOKUP(D37,'AEB-8 CapEx 1'!C:C,'AEB-8 CapEx 1'!A:A)</f>
        <v>NorthWestern Corporation</v>
      </c>
      <c r="D37" t="str">
        <f>_xlfn.XLOOKUP(B37,'AEB-8 CapEx 1'!L:L,'AEB-8 CapEx 1'!M:M)</f>
        <v>NWE</v>
      </c>
      <c r="E37" s="263">
        <f>_xlfn.XLOOKUP(D37,'AEB-8 CapEx 1'!M:M,'AEB-8 CapEx 1'!J:J)</f>
        <v>0.41700316986008201</v>
      </c>
      <c r="H37" s="264"/>
    </row>
    <row r="38" spans="2:8">
      <c r="B38">
        <f t="shared" si="0"/>
        <v>6</v>
      </c>
      <c r="C38" t="str">
        <f>_xlfn.XLOOKUP(D38,'AEB-8 CapEx 1'!C:C,'AEB-8 CapEx 1'!A:A)</f>
        <v>Avista Corporation</v>
      </c>
      <c r="D38" t="str">
        <f>_xlfn.XLOOKUP(B38,'AEB-8 CapEx 1'!L:L,'AEB-8 CapEx 1'!M:M)</f>
        <v>AVA</v>
      </c>
      <c r="E38" s="263">
        <f>_xlfn.XLOOKUP(D38,'AEB-8 CapEx 1'!M:M,'AEB-8 CapEx 1'!J:J)</f>
        <v>0.43332799102492181</v>
      </c>
      <c r="H38" s="264"/>
    </row>
    <row r="39" spans="2:8">
      <c r="B39">
        <f t="shared" si="0"/>
        <v>7</v>
      </c>
      <c r="C39" t="str">
        <f>_xlfn.XLOOKUP(D39,'AEB-8 CapEx 1'!C:C,'AEB-8 CapEx 1'!A:A)</f>
        <v xml:space="preserve">MGE Energy, Inc. </v>
      </c>
      <c r="D39" t="str">
        <f>_xlfn.XLOOKUP(B39,'AEB-8 CapEx 1'!L:L,'AEB-8 CapEx 1'!M:M)</f>
        <v>MGEE</v>
      </c>
      <c r="E39" s="263">
        <f>_xlfn.XLOOKUP(D39,'AEB-8 CapEx 1'!M:M,'AEB-8 CapEx 1'!J:J)</f>
        <v>0.47054594777890796</v>
      </c>
      <c r="H39" s="264"/>
    </row>
    <row r="40" spans="2:8">
      <c r="B40">
        <f t="shared" si="0"/>
        <v>8</v>
      </c>
      <c r="C40" t="str">
        <f>_xlfn.XLOOKUP(D40,'AEB-8 CapEx 1'!C:C,'AEB-8 CapEx 1'!A:A)</f>
        <v>Entergy Corporation</v>
      </c>
      <c r="D40" t="str">
        <f>_xlfn.XLOOKUP(B40,'AEB-8 CapEx 1'!L:L,'AEB-8 CapEx 1'!M:M)</f>
        <v>ETR</v>
      </c>
      <c r="E40" s="263">
        <f>_xlfn.XLOOKUP(D40,'AEB-8 CapEx 1'!M:M,'AEB-8 CapEx 1'!J:J)</f>
        <v>0.49797184258615812</v>
      </c>
      <c r="H40" s="264"/>
    </row>
    <row r="41" spans="2:8">
      <c r="B41">
        <f t="shared" si="0"/>
        <v>9</v>
      </c>
      <c r="C41" t="str">
        <f>_xlfn.XLOOKUP(D41,'AEB-8 CapEx 1'!C:C,'AEB-8 CapEx 1'!A:A)</f>
        <v>IDACORP, Inc</v>
      </c>
      <c r="D41" t="str">
        <f>_xlfn.XLOOKUP(B41,'AEB-8 CapEx 1'!L:L,'AEB-8 CapEx 1'!M:M)</f>
        <v>IDA</v>
      </c>
      <c r="E41" s="263">
        <f>_xlfn.XLOOKUP(D41,'AEB-8 CapEx 1'!M:M,'AEB-8 CapEx 1'!J:J)</f>
        <v>0.49866174753158515</v>
      </c>
      <c r="H41" s="264"/>
    </row>
    <row r="42" spans="2:8">
      <c r="B42">
        <f t="shared" si="0"/>
        <v>10</v>
      </c>
      <c r="C42" t="str">
        <f>_xlfn.XLOOKUP(D42,'AEB-8 CapEx 1'!C:C,'AEB-8 CapEx 1'!A:A)</f>
        <v>Alliant Energy Corporation</v>
      </c>
      <c r="D42" t="str">
        <f>_xlfn.XLOOKUP(B42,'AEB-8 CapEx 1'!L:L,'AEB-8 CapEx 1'!M:M)</f>
        <v>LNT</v>
      </c>
      <c r="E42" s="263">
        <f>_xlfn.XLOOKUP(D42,'AEB-8 CapEx 1'!M:M,'AEB-8 CapEx 1'!J:J)</f>
        <v>0.5432216099330357</v>
      </c>
      <c r="H42" s="264"/>
    </row>
    <row r="43" spans="2:8">
      <c r="B43">
        <f t="shared" si="0"/>
        <v>11</v>
      </c>
      <c r="C43" t="str">
        <f>_xlfn.XLOOKUP(D43,'AEB-8 CapEx 1'!C:C,'AEB-8 CapEx 1'!A:A)</f>
        <v>Xcel Energy Inc.</v>
      </c>
      <c r="D43" t="str">
        <f>_xlfn.XLOOKUP(B43,'AEB-8 CapEx 1'!L:L,'AEB-8 CapEx 1'!M:M)</f>
        <v>XEL</v>
      </c>
      <c r="E43" s="263">
        <f>_xlfn.XLOOKUP(D43,'AEB-8 CapEx 1'!M:M,'AEB-8 CapEx 1'!J:J)</f>
        <v>0.5483445867287543</v>
      </c>
      <c r="H43" s="264"/>
    </row>
    <row r="44" spans="2:8">
      <c r="B44">
        <f t="shared" si="0"/>
        <v>12</v>
      </c>
      <c r="C44" t="str">
        <f>_xlfn.XLOOKUP(D44,'AEB-8 CapEx 1'!C:C,'AEB-8 CapEx 1'!A:A)</f>
        <v>Duke Energy Corporation</v>
      </c>
      <c r="D44" t="str">
        <f>_xlfn.XLOOKUP(B44,'AEB-8 CapEx 1'!L:L,'AEB-8 CapEx 1'!M:M)</f>
        <v>DUK</v>
      </c>
      <c r="E44" s="263">
        <f>_xlfn.XLOOKUP(D44,'AEB-8 CapEx 1'!M:M,'AEB-8 CapEx 1'!J:J)</f>
        <v>0.57074694236856394</v>
      </c>
      <c r="H44" s="264"/>
    </row>
    <row r="45" spans="2:8">
      <c r="B45">
        <f t="shared" si="0"/>
        <v>13</v>
      </c>
      <c r="C45" t="str">
        <f>_xlfn.XLOOKUP(D45,'AEB-8 CapEx 1'!C:C,'AEB-8 CapEx 1'!A:A)</f>
        <v>Ameren Corporation</v>
      </c>
      <c r="D45" t="str">
        <f>_xlfn.XLOOKUP(B45,'AEB-8 CapEx 1'!L:L,'AEB-8 CapEx 1'!M:M)</f>
        <v>AEE</v>
      </c>
      <c r="E45" s="263">
        <f>_xlfn.XLOOKUP(D45,'AEB-8 CapEx 1'!M:M,'AEB-8 CapEx 1'!J:J)</f>
        <v>0.64094965867124254</v>
      </c>
      <c r="H45" s="264"/>
    </row>
    <row r="46" spans="2:8">
      <c r="B46">
        <f t="shared" si="0"/>
        <v>14</v>
      </c>
      <c r="C46" t="str">
        <f>_xlfn.XLOOKUP(D46,'AEB-8 CapEx 1'!C:C,'AEB-8 CapEx 1'!A:A)</f>
        <v>American Electric Power Company, Inc.</v>
      </c>
      <c r="D46" t="str">
        <f>_xlfn.XLOOKUP(B46,'AEB-8 CapEx 1'!L:L,'AEB-8 CapEx 1'!M:M)</f>
        <v>AEP</v>
      </c>
      <c r="E46" s="263">
        <f>_xlfn.XLOOKUP(D46,'AEB-8 CapEx 1'!M:M,'AEB-8 CapEx 1'!J:J)</f>
        <v>0.65350067290538638</v>
      </c>
      <c r="H46" s="264"/>
    </row>
    <row r="47" spans="2:8">
      <c r="B47">
        <f t="shared" si="0"/>
        <v>15</v>
      </c>
      <c r="C47" t="str">
        <f>_xlfn.XLOOKUP(D47,'AEB-8 CapEx 1'!C:C,'AEB-8 CapEx 1'!A:A)</f>
        <v>Evergy Missouri West</v>
      </c>
      <c r="D47" t="str">
        <f>_xlfn.XLOOKUP(B47,'AEB-8 CapEx 1'!L:L,'AEB-8 CapEx 1'!M:M)</f>
        <v>Evergy Missouri West</v>
      </c>
      <c r="E47" s="263">
        <f>_xlfn.XLOOKUP(D47,'AEB-8 CapEx 1'!M:M,'AEB-8 CapEx 1'!J:J)</f>
        <v>0.7755107818559962</v>
      </c>
      <c r="H47" s="264"/>
    </row>
    <row r="48" spans="2:8">
      <c r="B48">
        <f t="shared" si="0"/>
        <v>16</v>
      </c>
      <c r="C48" t="str">
        <f>_xlfn.XLOOKUP(D48,'AEB-8 CapEx 1'!C:C,'AEB-8 CapEx 1'!A:A)</f>
        <v xml:space="preserve">NextEra Energy, Inc. </v>
      </c>
      <c r="D48" t="str">
        <f>_xlfn.XLOOKUP(B48,'AEB-8 CapEx 1'!L:L,'AEB-8 CapEx 1'!M:M)</f>
        <v>NEE</v>
      </c>
      <c r="E48" s="263">
        <f>_xlfn.XLOOKUP(D48,'AEB-8 CapEx 1'!M:M,'AEB-8 CapEx 1'!J:J)</f>
        <v>0.94053298911800265</v>
      </c>
      <c r="H48" s="264"/>
    </row>
    <row r="49" spans="2:6">
      <c r="D49" s="5"/>
      <c r="E49" s="5"/>
    </row>
    <row r="50" spans="2:6">
      <c r="C50" s="253" t="s">
        <v>1361</v>
      </c>
      <c r="D50" s="204"/>
      <c r="E50" s="254">
        <f>MEDIAN(E33:E41,E43:E48)</f>
        <v>0.49797184258615812</v>
      </c>
      <c r="F50" s="265"/>
    </row>
    <row r="51" spans="2:6" ht="13.5" thickBot="1">
      <c r="C51" s="114" t="s">
        <v>1728</v>
      </c>
      <c r="D51" s="116"/>
      <c r="E51" s="266">
        <f>'AEB-8 CapEx 1'!J90/E50</f>
        <v>1.5573386194457748</v>
      </c>
    </row>
    <row r="52" spans="2:6">
      <c r="D52" s="5"/>
      <c r="E52" s="124"/>
    </row>
    <row r="53" spans="2:6">
      <c r="D53" s="5"/>
      <c r="E53" s="124"/>
    </row>
    <row r="54" spans="2:6">
      <c r="C54" s="267" t="s">
        <v>22</v>
      </c>
    </row>
    <row r="55" spans="2:6">
      <c r="C55" t="s">
        <v>1369</v>
      </c>
    </row>
    <row r="57" spans="2:6">
      <c r="B57" s="5"/>
      <c r="C57" s="268" t="s">
        <v>1364</v>
      </c>
      <c r="D57" s="268"/>
    </row>
    <row r="58" spans="2:6">
      <c r="B58" s="245"/>
      <c r="C58" s="269" t="s">
        <v>1365</v>
      </c>
      <c r="D58" s="269" t="s">
        <v>853</v>
      </c>
      <c r="E58" s="268"/>
      <c r="F58" s="245"/>
    </row>
    <row r="59" spans="2:6">
      <c r="B59" s="245"/>
      <c r="C59" s="268">
        <v>0</v>
      </c>
      <c r="D59" s="270">
        <f>E50</f>
        <v>0.49797184258615812</v>
      </c>
      <c r="E59" s="268"/>
      <c r="F59" s="245"/>
    </row>
    <row r="60" spans="2:6">
      <c r="B60" s="245"/>
      <c r="C60" s="268">
        <v>10</v>
      </c>
      <c r="D60" s="270">
        <f>E50</f>
        <v>0.49797184258615812</v>
      </c>
      <c r="E60" s="268"/>
      <c r="F60" s="245"/>
    </row>
    <row r="61" spans="2:6">
      <c r="B61" s="245"/>
      <c r="C61" s="245"/>
      <c r="D61" s="245"/>
      <c r="E61" s="245"/>
      <c r="F61" s="245"/>
    </row>
    <row r="62" spans="2:6">
      <c r="B62" s="245"/>
      <c r="C62" s="245"/>
      <c r="D62" s="245"/>
      <c r="E62" s="245"/>
      <c r="F62" s="245"/>
    </row>
    <row r="63" spans="2:6">
      <c r="B63" s="245"/>
      <c r="C63" s="245"/>
      <c r="D63" s="245"/>
      <c r="E63" s="245"/>
      <c r="F63" s="245"/>
    </row>
    <row r="64" spans="2:6">
      <c r="B64" s="245"/>
      <c r="C64" s="245"/>
      <c r="D64" s="245"/>
      <c r="E64" s="245"/>
      <c r="F64" s="245"/>
    </row>
    <row r="65" spans="2:6">
      <c r="B65" s="245"/>
      <c r="C65" s="245"/>
      <c r="D65" s="245"/>
      <c r="E65" s="245"/>
      <c r="F65" s="245"/>
    </row>
    <row r="66" spans="2:6">
      <c r="C66" s="5"/>
      <c r="D66" s="5"/>
      <c r="E66" s="5"/>
    </row>
    <row r="67" spans="2:6">
      <c r="C67" s="5"/>
      <c r="D67" s="5"/>
      <c r="E67" s="5"/>
    </row>
    <row r="68" spans="2:6">
      <c r="C68" s="5"/>
      <c r="D68" s="5"/>
      <c r="E68" s="5"/>
    </row>
    <row r="69" spans="2:6">
      <c r="C69" s="5"/>
      <c r="D69" s="5"/>
      <c r="E69" s="5"/>
    </row>
    <row r="70" spans="2:6">
      <c r="C70" s="5"/>
      <c r="D70" s="5"/>
      <c r="E70" s="5"/>
    </row>
  </sheetData>
  <mergeCells count="1">
    <mergeCell ref="A4:J4"/>
  </mergeCells>
  <conditionalFormatting sqref="C33:D48">
    <cfRule type="expression" dxfId="11" priority="1">
      <formula>"(blank)"</formula>
    </cfRule>
  </conditionalFormatting>
  <conditionalFormatting sqref="C33:D48">
    <cfRule type="expression" dxfId="10" priority="2">
      <formula>#REF!</formula>
    </cfRule>
  </conditionalFormatting>
  <printOptions horizontalCentered="1"/>
  <pageMargins left="0.7" right="0.7" top="1.25" bottom="0.75" header="0.3" footer="0.3"/>
  <pageSetup scale="64" firstPageNumber="3" orientation="landscape" useFirstPageNumber="1" r:id="rId1"/>
  <headerFooter>
    <oddHeader>&amp;LDRAFT- PRIVILEGED AND CONFIDENTIAL
PREPARED AT THE REQUEST OF COUNSEL&amp;RSchedule AEB-8
Page &amp;P of 3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95115da-3ec3-4f45-8f03-fcf4d770a292">
      <UserInfo>
        <DisplayName>Valerie Smith</DisplayName>
        <AccountId>45</AccountId>
        <AccountType/>
      </UserInfo>
      <UserInfo>
        <DisplayName>Ann Bulkley</DisplayName>
        <AccountId>37</AccountId>
        <AccountType/>
      </UserInfo>
      <UserInfo>
        <DisplayName>Lisa Quilici</DisplayName>
        <AccountId>13</AccountId>
        <AccountType/>
      </UserInfo>
      <UserInfo>
        <DisplayName>Michael Adams</DisplayName>
        <AccountId>56</AccountId>
        <AccountType/>
      </UserInfo>
    </SharedWithUsers>
    <CaseJurisdiction xmlns="84627cec-1e01-4a7b-bfca-48a250ed741c" xsi:nil="true"/>
    <CaseSubjects xmlns="84627cec-1e01-4a7b-bfca-48a250ed741c" xsi:nil="true"/>
    <SRCH_ObjectType xmlns="8784CD08-19D9-4D08-BB85-0A534AF9100C">DRI</SRCH_ObjectType>
    <CaseCompanyName xmlns="84627cec-1e01-4a7b-bfca-48a250ed741c" xsi:nil="true"/>
    <IsKeyDocket xmlns="84627cec-1e01-4a7b-bfca-48a250ed741c">false</IsKeyDocket>
    <CaseType xmlns="84627cec-1e01-4a7b-bfca-48a250ed741c" xsi:nil="true"/>
    <CaseNumber xmlns="84627cec-1e01-4a7b-bfca-48a250ed741c" xsi:nil="true"/>
    <CasePracticeArea xmlns="84627cec-1e01-4a7b-bfca-48a250ed741c" xsi:nil="true"/>
    <Comments xmlns="c85253b9-0a55-49a1-98ad-b5b6252d7079" xsi:nil="true"/>
    <CaseStatus xmlns="84627cec-1e01-4a7b-bfca-48a250ed741c" xsi:nil="true"/>
    <SRCH_DocketId xmlns="84627cec-1e01-4a7b-bfca-48a250ed741c">663</SRCH_DocketId>
    <SRCH_DRItemNumber xmlns="8784CD08-19D9-4D08-BB85-0A534AF9100C" xsi:nil="true"/>
    <Document_x0020_Status xmlns="c85253b9-0a55-49a1-98ad-b5b6252d7079">Draft</Document_x0020_Status>
    <Sequence_x0020_Number xmlns="8784CD08-19D9-4D08-BB85-0A534AF9100C" xsi:nil="true"/>
    <SRCH_DRSetNumber xmlns="8784CD08-19D9-4D08-BB85-0A534AF9100C" xsi:nil="true"/>
    <Document_x0020_Type xmlns="c85253b9-0a55-49a1-98ad-b5b6252d7079">Question</Document_x0020_Type>
    <SRCH_DrSiteId xmlns="8784CD08-19D9-4D08-BB85-0A534AF910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CEAB118BA1A84F8005A740EC58DF9D" ma:contentTypeVersion="" ma:contentTypeDescription="Create a new document." ma:contentTypeScope="" ma:versionID="77d225c5399447c27ce7eb06e37d1592">
  <xsd:schema xmlns:xsd="http://www.w3.org/2001/XMLSchema" xmlns:xs="http://www.w3.org/2001/XMLSchema" xmlns:p="http://schemas.microsoft.com/office/2006/metadata/properties" xmlns:ns2="c85253b9-0a55-49a1-98ad-b5b6252d7079" xmlns:ns3="8784CD08-19D9-4D08-BB85-0A534AF9100C" xmlns:ns4="84627cec-1e01-4a7b-bfca-48a250ed741c" xmlns:ns5="b95115da-3ec3-4f45-8f03-fcf4d770a292" targetNamespace="http://schemas.microsoft.com/office/2006/metadata/properties" ma:root="true" ma:fieldsID="138e371fc8c13f06885a616190e5c373" ns2:_="" ns3:_="" ns4:_="" ns5:_="">
    <xsd:import namespace="c85253b9-0a55-49a1-98ad-b5b6252d7079"/>
    <xsd:import namespace="8784CD08-19D9-4D08-BB85-0A534AF9100C"/>
    <xsd:import namespace="84627cec-1e01-4a7b-bfca-48a250ed741c"/>
    <xsd:import namespace="b95115da-3ec3-4f45-8f03-fcf4d770a292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  <xsd:element ref="ns3:Sequence_x0020_Number" minOccurs="0"/>
                <xsd:element ref="ns4:CaseCompanyName" minOccurs="0"/>
                <xsd:element ref="ns4:CaseJurisdiction" minOccurs="0"/>
                <xsd:element ref="ns4:CaseType" minOccurs="0"/>
                <xsd:element ref="ns4:CasePracticeArea" minOccurs="0"/>
                <xsd:element ref="ns4:CaseStatus" minOccurs="0"/>
                <xsd:element ref="ns4:CaseNumber" minOccurs="0"/>
                <xsd:element ref="ns4:IsKeyDocket" minOccurs="0"/>
                <xsd:element ref="ns4:CaseSubjects" minOccurs="0"/>
                <xsd:element ref="ns4:SRCH_DocketId" minOccurs="0"/>
                <xsd:element ref="ns5:SharedWithUsers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84CD08-19D9-4D08-BB85-0A534AF9100C" elementFormDefault="qualified">
    <xsd:import namespace="http://schemas.microsoft.com/office/2006/documentManagement/types"/>
    <xsd:import namespace="http://schemas.microsoft.com/office/infopath/2007/PartnerControls"/>
    <xsd:element name="Sequence_x0020_Number" ma:index="11" nillable="true" ma:displayName="Sequence Number" ma:internalName="Sequence_x0020_Number">
      <xsd:simpleType>
        <xsd:restriction base="dms:Number"/>
      </xsd:simpleType>
    </xsd:element>
    <xsd:element name="SRCH_ObjectType" ma:index="22" nillable="true" ma:displayName="Search ObjectType" ma:internalName="SRCH_ObjectType">
      <xsd:simpleType>
        <xsd:restriction base="dms:Text"/>
      </xsd:simpleType>
    </xsd:element>
    <xsd:element name="SRCH_DRSetNumber" ma:index="23" nillable="true" ma:displayName="Search DRSetNumber" ma:internalName="SRCH_DRSetNumber">
      <xsd:simpleType>
        <xsd:restriction base="dms:Text"/>
      </xsd:simpleType>
    </xsd:element>
    <xsd:element name="SRCH_DRItemNumber" ma:index="24" nillable="true" ma:displayName="Search DRItemNumber" ma:internalName="SRCH_DRItemNumber">
      <xsd:simpleType>
        <xsd:restriction base="dms:Text"/>
      </xsd:simpleType>
    </xsd:element>
    <xsd:element name="SRCH_DrSiteId" ma:index="25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27cec-1e01-4a7b-bfca-48a250ed741c" elementFormDefault="qualified">
    <xsd:import namespace="http://schemas.microsoft.com/office/2006/documentManagement/types"/>
    <xsd:import namespace="http://schemas.microsoft.com/office/infopath/2007/PartnerControls"/>
    <xsd:element name="CaseCompanyName" ma:index="12" nillable="true" ma:displayName="Company Name" ma:internalName="CaseCompanyName">
      <xsd:simpleType>
        <xsd:restriction base="dms:Text"/>
      </xsd:simpleType>
    </xsd:element>
    <xsd:element name="CaseJurisdiction" ma:index="13" nillable="true" ma:displayName="Jurisdiction" ma:internalName="CaseJurisdiction">
      <xsd:simpleType>
        <xsd:restriction base="dms:Text"/>
      </xsd:simpleType>
    </xsd:element>
    <xsd:element name="CaseType" ma:index="14" nillable="true" ma:displayName="Case Type" ma:internalName="CaseType">
      <xsd:simpleType>
        <xsd:restriction base="dms:Text"/>
      </xsd:simpleType>
    </xsd:element>
    <xsd:element name="CasePracticeArea" ma:index="15" nillable="true" ma:displayName="Practie Area" ma:internalName="CasePracticeArea">
      <xsd:simpleType>
        <xsd:restriction base="dms:Text"/>
      </xsd:simpleType>
    </xsd:element>
    <xsd:element name="CaseStatus" ma:index="16" nillable="true" ma:displayName="Case Status" ma:internalName="CaseStatus">
      <xsd:simpleType>
        <xsd:restriction base="dms:Text"/>
      </xsd:simpleType>
    </xsd:element>
    <xsd:element name="CaseNumber" ma:index="17" nillable="true" ma:displayName="Case Number" ma:internalName="CaseNumber">
      <xsd:simpleType>
        <xsd:restriction base="dms:Text"/>
      </xsd:simpleType>
    </xsd:element>
    <xsd:element name="IsKeyDocket" ma:index="18" nillable="true" ma:displayName="Key Docket" ma:default="0" ma:internalName="IsKeyDocket">
      <xsd:simpleType>
        <xsd:restriction base="dms:Boolean"/>
      </xsd:simpleType>
    </xsd:element>
    <xsd:element name="CaseSubjects" ma:index="19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20" nillable="true" ma:displayName="Search DocketId" ma:internalName="SRCH_Docket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115da-3ec3-4f45-8f03-fcf4d770a292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48C559-76BA-4E95-82F8-B5F3FD61EF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1FF51F-F042-4F0F-AD51-A0009C0D9C07}">
  <ds:schemaRefs>
    <ds:schemaRef ds:uri="http://purl.org/dc/terms/"/>
    <ds:schemaRef ds:uri="http://www.w3.org/XML/1998/namespace"/>
    <ds:schemaRef ds:uri="http://purl.org/dc/elements/1.1/"/>
    <ds:schemaRef ds:uri="eb7cb710-c941-4c7c-962a-3eb8fc61390d"/>
    <ds:schemaRef ds:uri="http://schemas.microsoft.com/office/2006/documentManagement/types"/>
    <ds:schemaRef ds:uri="EB7CB710-C941-4C7C-962A-3EB8FC61390D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95115da-3ec3-4f45-8f03-fcf4d770a29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4249AA-A1CF-4614-B5C7-EC7FE115FA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22</vt:i4>
      </vt:variant>
    </vt:vector>
  </HeadingPairs>
  <TitlesOfParts>
    <vt:vector size="40" baseType="lpstr">
      <vt:lpstr>AEB-1 Summary</vt:lpstr>
      <vt:lpstr>AEB-2 Proxy Selection</vt:lpstr>
      <vt:lpstr>AEB-3 Constant DCF</vt:lpstr>
      <vt:lpstr>AEB-4 CAPM</vt:lpstr>
      <vt:lpstr>AEB-5 CAPM LT Beta</vt:lpstr>
      <vt:lpstr>AEB-6 Market Return</vt:lpstr>
      <vt:lpstr>AEB-7 Risk Premium</vt:lpstr>
      <vt:lpstr>AEB-8 CapEx 1</vt:lpstr>
      <vt:lpstr>AEB-8 CapEx 2</vt:lpstr>
      <vt:lpstr>AEB-9 Regulatory Risk</vt:lpstr>
      <vt:lpstr>AEB-10 Fixed Cost Recovery</vt:lpstr>
      <vt:lpstr>AEB-11 RRA Reg Env</vt:lpstr>
      <vt:lpstr>AEB-12 S&amp;P Cred Sup</vt:lpstr>
      <vt:lpstr>AEB-13 MO West Capital Actual</vt:lpstr>
      <vt:lpstr>AEB-13 MO West Capital Projecte</vt:lpstr>
      <vt:lpstr>AEB-13 Cost of Debt</vt:lpstr>
      <vt:lpstr>AEB-14 Capital Structure</vt:lpstr>
      <vt:lpstr>AEB-15 Cost of Debt</vt:lpstr>
      <vt:lpstr>'AEB-10 Fixed Cost Recovery'!Average_Number_of_Days_in_a_Month</vt:lpstr>
      <vt:lpstr>'AEB-1 Summary'!Print_Area</vt:lpstr>
      <vt:lpstr>'AEB-11 RRA Reg Env'!Print_Area</vt:lpstr>
      <vt:lpstr>'AEB-12 S&amp;P Cred Sup'!Print_Area</vt:lpstr>
      <vt:lpstr>'AEB-13 MO West Capital Actual'!Print_Area</vt:lpstr>
      <vt:lpstr>'AEB-13 MO West Capital Projecte'!Print_Area</vt:lpstr>
      <vt:lpstr>'AEB-14 Capital Structure'!Print_Area</vt:lpstr>
      <vt:lpstr>'AEB-2 Proxy Selection'!Print_Area</vt:lpstr>
      <vt:lpstr>'AEB-3 Constant DCF'!Print_Area</vt:lpstr>
      <vt:lpstr>'AEB-4 CAPM'!Print_Area</vt:lpstr>
      <vt:lpstr>'AEB-6 Market Return'!Print_Area</vt:lpstr>
      <vt:lpstr>'AEB-7 Risk Premium'!Print_Area</vt:lpstr>
      <vt:lpstr>'AEB-8 CapEx 1'!Print_Area</vt:lpstr>
      <vt:lpstr>'AEB-8 CapEx 2'!Print_Area</vt:lpstr>
      <vt:lpstr>'AEB-9 Regulatory Risk'!Print_Area</vt:lpstr>
      <vt:lpstr>'AEB-10 Fixed Cost Recovery'!Print_Titles</vt:lpstr>
      <vt:lpstr>'AEB-11 RRA Reg Env'!Print_Titles</vt:lpstr>
      <vt:lpstr>'AEB-12 S&amp;P Cred Sup'!Print_Titles</vt:lpstr>
      <vt:lpstr>'AEB-6 Market Return'!Print_Titles</vt:lpstr>
      <vt:lpstr>'AEB-7 Risk Premium'!Print_Titles</vt:lpstr>
      <vt:lpstr>'AEB-8 CapEx 1'!Print_Titles</vt:lpstr>
      <vt:lpstr>'AEB-9 Regulatory Risk'!Print_Titles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nstandish</dc:creator>
  <cp:lastModifiedBy>Bulkley, Ann</cp:lastModifiedBy>
  <cp:lastPrinted>2021-11-19T19:34:55Z</cp:lastPrinted>
  <dcterms:created xsi:type="dcterms:W3CDTF">2012-10-05T12:50:21Z</dcterms:created>
  <dcterms:modified xsi:type="dcterms:W3CDTF">2022-03-28T17:57:43Z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{2DFBD68E-B919-4C30-ACDA-48FDE1F982CF}</vt:lpwstr>
  </property>
  <property fmtid="{D5CDD505-2E9C-101B-9397-08002B2CF9AE}" pid="3" name="ContentTypeId">
    <vt:lpwstr>0x010100A1CEAB118BA1A84F8005A740EC58DF9D</vt:lpwstr>
  </property>
</Properties>
</file>