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3" l="1"/>
  <c r="C29" i="12"/>
  <c r="C21" i="6" l="1"/>
  <c r="D12" i="6"/>
  <c r="D13" i="6"/>
  <c r="D14" i="6"/>
  <c r="D15" i="6"/>
  <c r="D17" i="6"/>
  <c r="D18" i="6"/>
  <c r="D19" i="6"/>
  <c r="D11" i="6"/>
  <c r="E64" i="6"/>
  <c r="E12" i="6" l="1"/>
  <c r="E13" i="6"/>
  <c r="E14" i="6"/>
  <c r="E15" i="6"/>
  <c r="E17" i="6"/>
  <c r="E18" i="6"/>
  <c r="E19" i="6"/>
  <c r="E11" i="6"/>
  <c r="E21" i="6" l="1"/>
  <c r="C26" i="12" l="1"/>
  <c r="C27" i="12" s="1"/>
  <c r="C4" i="13"/>
  <c r="C26" i="13" l="1"/>
  <c r="C20" i="13"/>
  <c r="C27" i="13" l="1"/>
  <c r="C30" i="13" s="1"/>
  <c r="C32" i="13" s="1"/>
  <c r="C37" i="11" l="1"/>
  <c r="C35" i="11"/>
  <c r="C30" i="11"/>
  <c r="C20" i="12" l="1"/>
  <c r="C30" i="12" l="1"/>
  <c r="C34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10" i="6" l="1"/>
  <c r="C9" i="6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<sst xmlns="http://schemas.openxmlformats.org/spreadsheetml/2006/main" count="184" uniqueCount="82">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</sst>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169" fontId="14" fillId="0" borderId="0" xfId="5" applyNumberFormat="1" applyFont="1" applyFill="1"/>
    <xf numFmtId="0" fontId="14" fillId="0" borderId="0" xfId="0" applyFont="1" applyFill="1"/>
    <xf numFmtId="169" fontId="1" fillId="0" borderId="0" xfId="4" quotePrefix="1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D22" sqref="D22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44773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79">
        <v>1574882.6579286489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1574882.6579286489</v>
      </c>
    </row>
    <row r="27" spans="1:4" ht="15" thickBot="1" x14ac:dyDescent="0.4">
      <c r="A27" s="13" t="s">
        <v>12</v>
      </c>
      <c r="B27" s="24"/>
      <c r="C27" s="58">
        <f>C26+C20</f>
        <v>1574882.6579286489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(2.05669/12)/100</f>
        <v>1.7139083333333335E-3</v>
      </c>
    </row>
    <row r="30" spans="1:4" x14ac:dyDescent="0.35">
      <c r="A30" s="16" t="s">
        <v>14</v>
      </c>
      <c r="B30" s="52"/>
      <c r="C30" s="52">
        <f>(C27+B34)*C29</f>
        <v>-13327.652057304691</v>
      </c>
    </row>
    <row r="31" spans="1:4" x14ac:dyDescent="0.35">
      <c r="A31" s="16"/>
      <c r="B31" s="52"/>
      <c r="C31" s="52"/>
    </row>
    <row r="32" spans="1:4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-9351058.1966659538</v>
      </c>
      <c r="C34" s="60">
        <f>C27+C30+B34+C32</f>
        <v>-7789503.1907946095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D32" sqref="D32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44773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167899.49</v>
      </c>
    </row>
    <row r="7" spans="1:14" x14ac:dyDescent="0.35">
      <c r="A7" s="5" t="s">
        <v>68</v>
      </c>
      <c r="B7" s="6"/>
      <c r="C7" s="52">
        <v>4.0200000000000005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384231.25</v>
      </c>
    </row>
    <row r="13" spans="1:14" x14ac:dyDescent="0.35">
      <c r="A13" s="5" t="s">
        <v>5</v>
      </c>
      <c r="B13" s="6"/>
      <c r="C13" s="49">
        <v>-20454311.493553948</v>
      </c>
      <c r="F13" s="62"/>
      <c r="G13" s="63"/>
    </row>
    <row r="14" spans="1:14" x14ac:dyDescent="0.35">
      <c r="A14" s="5" t="s">
        <v>79</v>
      </c>
      <c r="B14" s="6"/>
      <c r="C14" s="52">
        <v>-5011116.7800000021</v>
      </c>
    </row>
    <row r="15" spans="1:14" x14ac:dyDescent="0.35">
      <c r="A15" s="5" t="s">
        <v>7</v>
      </c>
      <c r="B15" s="6"/>
      <c r="C15" s="52">
        <v>6984997.3088195166</v>
      </c>
    </row>
    <row r="16" spans="1:14" x14ac:dyDescent="0.35">
      <c r="A16" s="5" t="s">
        <v>8</v>
      </c>
      <c r="B16" s="6"/>
      <c r="C16" s="52">
        <v>3479830.25</v>
      </c>
    </row>
    <row r="17" spans="1:3" x14ac:dyDescent="0.35">
      <c r="A17" s="5" t="s">
        <v>9</v>
      </c>
      <c r="B17" s="6"/>
      <c r="C17" s="52">
        <v>1625938.9999999993</v>
      </c>
    </row>
    <row r="18" spans="1:3" x14ac:dyDescent="0.35">
      <c r="A18" s="5" t="s">
        <v>63</v>
      </c>
      <c r="B18" s="6"/>
      <c r="C18" s="52">
        <v>159577</v>
      </c>
    </row>
    <row r="19" spans="1:3" x14ac:dyDescent="0.35">
      <c r="A19" s="5" t="s">
        <v>10</v>
      </c>
      <c r="B19" s="6"/>
      <c r="C19" s="52">
        <v>754166.66666666663</v>
      </c>
    </row>
    <row r="20" spans="1:3" ht="15" thickBot="1" x14ac:dyDescent="0.4">
      <c r="A20" s="3" t="s">
        <v>11</v>
      </c>
      <c r="B20" s="9"/>
      <c r="C20" s="53">
        <f>SUM(C6:C19)</f>
        <v>-11908783.288067764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-13775694.912303856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(2.05669/12)/100</f>
        <v>1.7139083333333335E-3</v>
      </c>
    </row>
    <row r="30" spans="1:3" x14ac:dyDescent="0.35">
      <c r="A30" s="16" t="s">
        <v>14</v>
      </c>
      <c r="B30" s="52"/>
      <c r="C30" s="52">
        <f>(C27+B32)*C29</f>
        <v>17053.916131082333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23726003.105224907</v>
      </c>
      <c r="C32" s="60">
        <f t="shared" ref="C32" si="2">C27+C30+B32</f>
        <v>9967362.1090521347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-728711.08</v>
      </c>
    </row>
    <row r="10" spans="1:4" x14ac:dyDescent="0.35">
      <c r="A10" s="44" t="s">
        <v>36</v>
      </c>
      <c r="B10" s="35" t="s">
        <v>35</v>
      </c>
      <c r="C10" s="45">
        <v>-156822.51999999999</v>
      </c>
      <c r="D10" s="8"/>
    </row>
    <row r="11" spans="1:4" x14ac:dyDescent="0.35">
      <c r="A11" s="44" t="s">
        <v>37</v>
      </c>
      <c r="B11" s="35" t="s">
        <v>35</v>
      </c>
      <c r="C11" s="45">
        <v>-355245.66</v>
      </c>
      <c r="D11" s="8"/>
    </row>
    <row r="12" spans="1:4" x14ac:dyDescent="0.35">
      <c r="A12" s="44" t="s">
        <v>38</v>
      </c>
      <c r="B12" s="35" t="s">
        <v>39</v>
      </c>
      <c r="C12" s="45">
        <v>-169280.28</v>
      </c>
      <c r="D12" s="8"/>
    </row>
    <row r="13" spans="1:4" x14ac:dyDescent="0.35">
      <c r="A13" s="44" t="s">
        <v>40</v>
      </c>
      <c r="B13" s="35" t="s">
        <v>35</v>
      </c>
      <c r="C13" s="45">
        <f>-(3077.32+70.69+1527.62)</f>
        <v>-4675.63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-7334.95</v>
      </c>
      <c r="D15" s="31"/>
    </row>
    <row r="16" spans="1:4" x14ac:dyDescent="0.35">
      <c r="A16" s="46" t="s">
        <v>43</v>
      </c>
      <c r="B16" s="35" t="s">
        <v>39</v>
      </c>
      <c r="C16" s="45">
        <v>-79929.009999999995</v>
      </c>
      <c r="D16" s="31"/>
    </row>
    <row r="17" spans="1:4" x14ac:dyDescent="0.35">
      <c r="A17" s="46" t="s">
        <v>44</v>
      </c>
      <c r="B17" s="35" t="s">
        <v>39</v>
      </c>
      <c r="C17" s="45">
        <f>-(1430.32+71453.21)</f>
        <v>-72883.530000000013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-1574882.66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C20" sqref="C20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July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Jul-2022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Jul-2022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7">
        <v>1496256602.9507892</v>
      </c>
      <c r="D11" s="71">
        <f>$E$39/$E$64</f>
        <v>7.2300270579695619E-4</v>
      </c>
      <c r="E11" s="68">
        <f>C11*D11</f>
        <v>1081797.5724999825</v>
      </c>
    </row>
    <row r="12" spans="1:5" x14ac:dyDescent="0.35">
      <c r="A12" s="44" t="s">
        <v>36</v>
      </c>
      <c r="B12" s="35" t="s">
        <v>35</v>
      </c>
      <c r="C12" s="77">
        <v>325194991.30145264</v>
      </c>
      <c r="D12" s="71">
        <f t="shared" ref="D12:D19" si="0">$E$39/$E$64</f>
        <v>7.2300270579695619E-4</v>
      </c>
      <c r="E12" s="68">
        <f t="shared" ref="E12:E19" si="1">C12*D12</f>
        <v>235116.85862256787</v>
      </c>
    </row>
    <row r="13" spans="1:5" x14ac:dyDescent="0.35">
      <c r="A13" s="44" t="s">
        <v>37</v>
      </c>
      <c r="B13" s="35" t="s">
        <v>35</v>
      </c>
      <c r="C13" s="77">
        <v>725386197.2937237</v>
      </c>
      <c r="D13" s="71">
        <f t="shared" si="0"/>
        <v>7.2300270579695619E-4</v>
      </c>
      <c r="E13" s="68">
        <f t="shared" si="1"/>
        <v>524456.18339112692</v>
      </c>
    </row>
    <row r="14" spans="1:5" x14ac:dyDescent="0.35">
      <c r="A14" s="44" t="s">
        <v>38</v>
      </c>
      <c r="B14" s="35" t="s">
        <v>39</v>
      </c>
      <c r="C14" s="77">
        <v>341457473.67743373</v>
      </c>
      <c r="D14" s="71">
        <f t="shared" si="0"/>
        <v>7.2300270579695619E-4</v>
      </c>
      <c r="E14" s="68">
        <f t="shared" si="1"/>
        <v>246874.67738337754</v>
      </c>
    </row>
    <row r="15" spans="1:5" x14ac:dyDescent="0.35">
      <c r="A15" s="44" t="s">
        <v>40</v>
      </c>
      <c r="B15" s="35" t="s">
        <v>35</v>
      </c>
      <c r="C15" s="77">
        <v>9289465.7085234113</v>
      </c>
      <c r="D15" s="71">
        <f t="shared" si="0"/>
        <v>7.2300270579695619E-4</v>
      </c>
      <c r="E15" s="68">
        <f t="shared" si="1"/>
        <v>6716.3088426704653</v>
      </c>
    </row>
    <row r="16" spans="1:5" x14ac:dyDescent="0.35">
      <c r="A16" s="44" t="s">
        <v>41</v>
      </c>
      <c r="B16" s="35"/>
      <c r="C16" s="77"/>
      <c r="D16" s="71"/>
      <c r="E16" s="68"/>
    </row>
    <row r="17" spans="1:5" x14ac:dyDescent="0.35">
      <c r="A17" s="46" t="s">
        <v>42</v>
      </c>
      <c r="B17" s="35" t="s">
        <v>39</v>
      </c>
      <c r="C17" s="77">
        <v>14802036.382938558</v>
      </c>
      <c r="D17" s="71">
        <f t="shared" si="0"/>
        <v>7.2300270579695619E-4</v>
      </c>
      <c r="E17" s="68">
        <f t="shared" si="1"/>
        <v>10701.912356169569</v>
      </c>
    </row>
    <row r="18" spans="1:5" x14ac:dyDescent="0.35">
      <c r="A18" s="46" t="s">
        <v>43</v>
      </c>
      <c r="B18" s="35" t="s">
        <v>39</v>
      </c>
      <c r="C18" s="77">
        <v>161298040.7514365</v>
      </c>
      <c r="D18" s="71">
        <f t="shared" si="0"/>
        <v>7.2300270579695619E-4</v>
      </c>
      <c r="E18" s="68">
        <f t="shared" si="1"/>
        <v>116618.91990303629</v>
      </c>
    </row>
    <row r="19" spans="1:5" x14ac:dyDescent="0.35">
      <c r="A19" s="46" t="s">
        <v>44</v>
      </c>
      <c r="B19" s="35" t="s">
        <v>39</v>
      </c>
      <c r="C19" s="77">
        <v>147080185.93370217</v>
      </c>
      <c r="D19" s="71">
        <f t="shared" si="0"/>
        <v>7.2300270579695619E-4</v>
      </c>
      <c r="E19" s="68">
        <f t="shared" si="1"/>
        <v>106339.37239918609</v>
      </c>
    </row>
    <row r="20" spans="1:5" x14ac:dyDescent="0.35">
      <c r="C20" s="78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3220764993.9999995</v>
      </c>
      <c r="D21" s="70"/>
      <c r="E21" s="70">
        <f t="shared" ref="E21" si="2">SUM(E11:E20)</f>
        <v>2328621.8053981173</v>
      </c>
    </row>
    <row r="22" spans="1:5" ht="15" thickTop="1" x14ac:dyDescent="0.35"/>
    <row r="24" spans="1:5" ht="16.5" x14ac:dyDescent="0.35">
      <c r="A24" t="s">
        <v>80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9" sqref="A9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July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M8" sqref="M8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July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-728711.08</v>
      </c>
      <c r="D8" s="48">
        <v>1419742000</v>
      </c>
      <c r="E8" s="40">
        <v>-4.9617039894535992E-4</v>
      </c>
      <c r="F8" s="45">
        <f>D8*E8</f>
        <v>-704433.95453948318</v>
      </c>
      <c r="G8" s="45">
        <f>F8-C8</f>
        <v>24277.125460516778</v>
      </c>
    </row>
    <row r="9" spans="1:7" x14ac:dyDescent="0.35">
      <c r="A9" s="35" t="s">
        <v>36</v>
      </c>
      <c r="B9" s="35" t="s">
        <v>35</v>
      </c>
      <c r="C9" s="45">
        <f>'18A'!C10</f>
        <v>-156822.51999999999</v>
      </c>
      <c r="D9" s="48">
        <v>296146000</v>
      </c>
      <c r="E9" s="40">
        <v>-4.9617039894535992E-4</v>
      </c>
      <c r="F9" s="45">
        <f t="shared" ref="F9:F16" si="0">D9*E9</f>
        <v>-146938.87896607255</v>
      </c>
      <c r="G9" s="45">
        <f t="shared" ref="G9:G16" si="1">F9-C9</f>
        <v>9883.6410339274444</v>
      </c>
    </row>
    <row r="10" spans="1:7" x14ac:dyDescent="0.35">
      <c r="A10" s="35" t="s">
        <v>37</v>
      </c>
      <c r="B10" s="35" t="s">
        <v>35</v>
      </c>
      <c r="C10" s="45">
        <f>'18A'!C11</f>
        <v>-355245.66</v>
      </c>
      <c r="D10" s="48">
        <v>690439000</v>
      </c>
      <c r="E10" s="40">
        <v>-4.9617039894535992E-4</v>
      </c>
      <c r="F10" s="45">
        <f t="shared" si="0"/>
        <v>-342575.39407743537</v>
      </c>
      <c r="G10" s="45">
        <f t="shared" si="1"/>
        <v>12670.265922564606</v>
      </c>
    </row>
    <row r="11" spans="1:7" x14ac:dyDescent="0.35">
      <c r="A11" s="35" t="s">
        <v>38</v>
      </c>
      <c r="B11" s="35" t="s">
        <v>39</v>
      </c>
      <c r="C11" s="45">
        <f>'18A'!C12</f>
        <v>-169280.28</v>
      </c>
      <c r="D11" s="48">
        <v>333536000</v>
      </c>
      <c r="E11" s="40">
        <v>-4.9617039894535992E-4</v>
      </c>
      <c r="F11" s="45">
        <f t="shared" si="0"/>
        <v>-165490.69018263958</v>
      </c>
      <c r="G11" s="45">
        <f t="shared" si="1"/>
        <v>3789.5898173604219</v>
      </c>
    </row>
    <row r="12" spans="1:7" x14ac:dyDescent="0.35">
      <c r="A12" s="35" t="s">
        <v>48</v>
      </c>
      <c r="B12" s="35" t="s">
        <v>35</v>
      </c>
      <c r="C12" s="45">
        <f>'18A'!C13</f>
        <v>-4675.63</v>
      </c>
      <c r="D12" s="48">
        <v>9648000</v>
      </c>
      <c r="E12" s="40">
        <v>-4.9617039894535992E-4</v>
      </c>
      <c r="F12" s="45">
        <f t="shared" si="0"/>
        <v>-4787.0520090248328</v>
      </c>
      <c r="G12" s="45">
        <f t="shared" si="1"/>
        <v>-111.42200902483273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-7334.95</v>
      </c>
      <c r="D14" s="48">
        <v>17115609.36181004</v>
      </c>
      <c r="E14" s="40">
        <v>-4.9617039894535992E-4</v>
      </c>
      <c r="F14" s="45">
        <f t="shared" si="0"/>
        <v>-8492.2587252422236</v>
      </c>
      <c r="G14" s="45">
        <f t="shared" si="1"/>
        <v>-1157.3087252422238</v>
      </c>
    </row>
    <row r="15" spans="1:7" x14ac:dyDescent="0.35">
      <c r="A15" s="36" t="s">
        <v>43</v>
      </c>
      <c r="B15" s="35" t="s">
        <v>39</v>
      </c>
      <c r="C15" s="45">
        <f>'18A'!C16</f>
        <v>-79929.009999999995</v>
      </c>
      <c r="D15" s="48">
        <v>191205622.65686923</v>
      </c>
      <c r="E15" s="40">
        <v>-4.9617039894535992E-4</v>
      </c>
      <c r="F15" s="45">
        <f t="shared" si="0"/>
        <v>-94870.570074254763</v>
      </c>
      <c r="G15" s="45">
        <f t="shared" si="1"/>
        <v>-14941.560074254769</v>
      </c>
    </row>
    <row r="16" spans="1:7" x14ac:dyDescent="0.35">
      <c r="A16" s="36" t="s">
        <v>44</v>
      </c>
      <c r="B16" s="35" t="s">
        <v>39</v>
      </c>
      <c r="C16" s="45">
        <f>'18A'!C17</f>
        <v>-72883.530000000013</v>
      </c>
      <c r="D16" s="48">
        <v>150961797.98132077</v>
      </c>
      <c r="E16" s="40">
        <v>-4.9617039894535992E-4</v>
      </c>
      <c r="F16" s="45">
        <f t="shared" si="0"/>
        <v>-74902.775529900755</v>
      </c>
      <c r="G16" s="45">
        <f t="shared" si="1"/>
        <v>-2019.2455299007415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-1574882.66</v>
      </c>
      <c r="D18" s="50">
        <f>SUM(D8:D17)</f>
        <v>3108794030.0000005</v>
      </c>
      <c r="E18" s="38"/>
      <c r="F18" s="43">
        <f>SUM(F8:F17)</f>
        <v>-1542491.5741040532</v>
      </c>
      <c r="G18" s="43">
        <f>SUM(G8:G17)</f>
        <v>32391.085895946679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B10" sqref="B10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July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July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2022-09-13T16:39:14Z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