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C29" i="12"/>
  <c r="C26" i="14"/>
  <c r="C20" i="14"/>
  <c r="C4" i="14"/>
  <c r="C27" i="14" l="1"/>
  <c r="C30" i="14"/>
  <c r="C32" i="14" s="1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</calcChain>
</file>

<file path=xl/sharedStrings.xml><?xml version="1.0" encoding="utf-8"?>
<sst xmlns="http://schemas.openxmlformats.org/spreadsheetml/2006/main" count="212" uniqueCount="83">
  <si>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</si>
  <si>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</si>
  <si>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</si>
  <si>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</si>
  <si>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</si>
  <si>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</si>
  <si>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</si>
  <si>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</si>
  <si>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</si>
  <si>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</si>
  <si>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</si>
  <si>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</si>
  <si>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</si>
  <si>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</si>
  <si>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</si>
  <si>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</si>
  <si>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</si>
  <si>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</si>
  <si>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</si>
  <si>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</si>
  <si>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</si>
  <si>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</si>
  <si>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</si>
  <si>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</si>
  <si>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</si>
  <si>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</si>
  <si>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</si>
  <si>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</si>
  <si>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</si>
  <si>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</si>
  <si>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</si>
  <si>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</si>
  <si>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</si>
  <si>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</si>
  <si>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</si>
  <si>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</si>
  <si>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</si>
  <si>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</si>
  <si>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</si>
  <si>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</si>
  <si>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</si>
  <si>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</si>
  <si>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</si>
  <si>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</si>
  <si>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</si>
  <si>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</si>
  <si>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</si>
  <si>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</si>
  <si>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</si>
  <si>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</si>
  <si>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</si>
  <si>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</si>
  <si>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</si>
  <si>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</si>
  <si>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</si>
  <si>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</si>
  <si>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</si>
  <si>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</si>
  <si>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</si>
  <si>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</si>
  <si>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</si>
  <si>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</si>
  <si>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</si>
  <si>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</si>
  <si>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</si>
  <si>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</si>
  <si>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</si>
  <si>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</si>
  <si>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</si>
  <si>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</si>
  <si>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</si>
  <si>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</si>
  <si>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</si>
  <si>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</si>
  <si>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</si>
  <si>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</si>
  <si>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</si>
  <si>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</si>
  <si>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</si>
  <si>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</si>
  <si>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</si>
  <si>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</si>
  <si>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Aug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</si>
</sst>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Aug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44804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1534101.4179822865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1534101.4179822865</v>
      </c>
    </row>
    <row r="27" spans="1:4" ht="15" thickBot="1" x14ac:dyDescent="0.4">
      <c r="A27" s="13" t="s">
        <v>12</v>
      </c>
      <c r="B27" s="24"/>
      <c r="C27" s="58">
        <f>C26+C20</f>
        <v>1534101.4179822865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(2.564054/12)/100</f>
        <v>2.1367116666666667E-3</v>
      </c>
    </row>
    <row r="30" spans="1:4" x14ac:dyDescent="0.35">
      <c r="A30" s="16" t="s">
        <v>14</v>
      </c>
      <c r="B30" s="52"/>
      <c r="C30" s="52">
        <f>(C27+B34)*C29</f>
        <v>-13365.98994765544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-7789503.1907946095</v>
      </c>
      <c r="C34" s="60">
        <f>C27+C30+B34+C32</f>
        <v>-6268767.762759978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44804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79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(2.564054/12)/100</f>
        <v>2.1367116666666667E-3</v>
      </c>
    </row>
    <row r="30" spans="1:3" x14ac:dyDescent="0.35">
      <c r="A30" s="16" t="s">
        <v>14</v>
      </c>
      <c r="B30" s="52"/>
      <c r="C30" s="52">
        <f>(C27+B32)*C29</f>
        <v>21297.378904302968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9967362.1090521347</v>
      </c>
      <c r="C32" s="60">
        <f t="shared" ref="C32" si="2">C27+C30+B32</f>
        <v>9988659.4879564382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81</v>
      </c>
    </row>
    <row r="4" spans="1:14" x14ac:dyDescent="0.35">
      <c r="A4" s="1"/>
      <c r="B4" s="2" t="s">
        <v>26</v>
      </c>
      <c r="C4" s="2">
        <f>'Monthly Cost Tracker AP3'!C4</f>
        <v>44804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159069.12999999989</v>
      </c>
    </row>
    <row r="7" spans="1:14" x14ac:dyDescent="0.35">
      <c r="A7" s="5" t="s">
        <v>68</v>
      </c>
      <c r="B7" s="6"/>
      <c r="C7" s="52">
        <v>3.54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272022.5</v>
      </c>
    </row>
    <row r="13" spans="1:14" x14ac:dyDescent="0.35">
      <c r="A13" s="5" t="s">
        <v>5</v>
      </c>
      <c r="B13" s="6"/>
      <c r="C13" s="49">
        <v>-16804283.793107495</v>
      </c>
      <c r="F13" s="62"/>
      <c r="G13" s="63"/>
    </row>
    <row r="14" spans="1:14" x14ac:dyDescent="0.35">
      <c r="A14" s="5" t="s">
        <v>79</v>
      </c>
      <c r="B14" s="6"/>
      <c r="C14" s="52">
        <v>-4899134.2100000028</v>
      </c>
    </row>
    <row r="15" spans="1:14" x14ac:dyDescent="0.35">
      <c r="A15" s="5" t="s">
        <v>7</v>
      </c>
      <c r="B15" s="6"/>
      <c r="C15" s="52">
        <v>6962636.3088195166</v>
      </c>
    </row>
    <row r="16" spans="1:14" x14ac:dyDescent="0.35">
      <c r="A16" s="5" t="s">
        <v>8</v>
      </c>
      <c r="B16" s="6"/>
      <c r="C16" s="52">
        <v>3478833.25</v>
      </c>
    </row>
    <row r="17" spans="1:3" x14ac:dyDescent="0.35">
      <c r="A17" s="5" t="s">
        <v>9</v>
      </c>
      <c r="B17" s="6"/>
      <c r="C17" s="52">
        <v>978333.5</v>
      </c>
    </row>
    <row r="18" spans="1:3" x14ac:dyDescent="0.35">
      <c r="A18" s="5" t="s">
        <v>63</v>
      </c>
      <c r="B18" s="6"/>
      <c r="C18" s="52">
        <v>163839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-8934514.107621314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-10801425.731857406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(2.564054/12)/100</f>
        <v>2.1367116666666667E-3</v>
      </c>
    </row>
    <row r="30" spans="1:3" x14ac:dyDescent="0.35">
      <c r="A30" s="16" t="s">
        <v>14</v>
      </c>
      <c r="B30" s="52"/>
      <c r="C30" s="52">
        <f>(C27+B32)*C29</f>
        <v>-23079.532377893258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/>
      <c r="C32" s="60">
        <f t="shared" ref="C32" si="2">C27+C30+B32</f>
        <v>-10824505.264235299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5" sqref="A5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-695678.89</v>
      </c>
    </row>
    <row r="10" spans="1:4" x14ac:dyDescent="0.35">
      <c r="A10" s="44" t="s">
        <v>36</v>
      </c>
      <c r="B10" s="35" t="s">
        <v>35</v>
      </c>
      <c r="C10" s="45">
        <v>-153153.21</v>
      </c>
      <c r="D10" s="8"/>
    </row>
    <row r="11" spans="1:4" x14ac:dyDescent="0.35">
      <c r="A11" s="44" t="s">
        <v>37</v>
      </c>
      <c r="B11" s="35" t="s">
        <v>35</v>
      </c>
      <c r="C11" s="45">
        <v>-349720.28</v>
      </c>
      <c r="D11" s="8"/>
    </row>
    <row r="12" spans="1:4" x14ac:dyDescent="0.35">
      <c r="A12" s="44" t="s">
        <v>38</v>
      </c>
      <c r="B12" s="35" t="s">
        <v>39</v>
      </c>
      <c r="C12" s="45">
        <v>-163790.59</v>
      </c>
      <c r="D12" s="8"/>
    </row>
    <row r="13" spans="1:4" x14ac:dyDescent="0.35">
      <c r="A13" s="44" t="s">
        <v>40</v>
      </c>
      <c r="B13" s="35" t="s">
        <v>35</v>
      </c>
      <c r="C13" s="45">
        <f>-(3172.86+73.28+1605.68)</f>
        <v>-4851.8200000000006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-7816.09</v>
      </c>
      <c r="D15" s="31"/>
    </row>
    <row r="16" spans="1:4" x14ac:dyDescent="0.35">
      <c r="A16" s="46" t="s">
        <v>43</v>
      </c>
      <c r="B16" s="35" t="s">
        <v>39</v>
      </c>
      <c r="C16" s="45">
        <v>-89267.57</v>
      </c>
      <c r="D16" s="31"/>
    </row>
    <row r="17" spans="1:4" x14ac:dyDescent="0.35">
      <c r="A17" s="46" t="s">
        <v>44</v>
      </c>
      <c r="B17" s="35" t="s">
        <v>39</v>
      </c>
      <c r="C17" s="45">
        <f>-(1399.19+68423.78)</f>
        <v>-69822.97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-1534101.4200000002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5" sqref="A5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Aug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Aug-2022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Aug-2022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8">
        <v>1333765387.668108</v>
      </c>
      <c r="D11" s="71">
        <f>$E$39/$E$64</f>
        <v>7.2300270579695619E-4</v>
      </c>
      <c r="E11" s="68">
        <f>C11*D11</f>
        <v>964315.98418236827</v>
      </c>
    </row>
    <row r="12" spans="1:5" x14ac:dyDescent="0.35">
      <c r="A12" s="44" t="s">
        <v>36</v>
      </c>
      <c r="B12" s="35" t="s">
        <v>35</v>
      </c>
      <c r="C12" s="78">
        <v>305100206.31294268</v>
      </c>
      <c r="D12" s="71">
        <f t="shared" ref="D12:D19" si="0">$E$39/$E$64</f>
        <v>7.2300270579695619E-4</v>
      </c>
      <c r="E12" s="68">
        <f t="shared" ref="E12:E19" si="1">C12*D12</f>
        <v>220588.27470346712</v>
      </c>
    </row>
    <row r="13" spans="1:5" x14ac:dyDescent="0.35">
      <c r="A13" s="44" t="s">
        <v>37</v>
      </c>
      <c r="B13" s="35" t="s">
        <v>35</v>
      </c>
      <c r="C13" s="78">
        <v>710870250.71898377</v>
      </c>
      <c r="D13" s="71">
        <f t="shared" si="0"/>
        <v>7.2300270579695619E-4</v>
      </c>
      <c r="E13" s="68">
        <f t="shared" si="1"/>
        <v>513961.11474038591</v>
      </c>
    </row>
    <row r="14" spans="1:5" x14ac:dyDescent="0.35">
      <c r="A14" s="44" t="s">
        <v>38</v>
      </c>
      <c r="B14" s="35" t="s">
        <v>39</v>
      </c>
      <c r="C14" s="78">
        <v>332411894.4169268</v>
      </c>
      <c r="D14" s="71">
        <f t="shared" si="0"/>
        <v>7.2300270579695619E-4</v>
      </c>
      <c r="E14" s="68">
        <f t="shared" si="1"/>
        <v>240334.6991025302</v>
      </c>
    </row>
    <row r="15" spans="1:5" x14ac:dyDescent="0.35">
      <c r="A15" s="44" t="s">
        <v>40</v>
      </c>
      <c r="B15" s="35" t="s">
        <v>35</v>
      </c>
      <c r="C15" s="78">
        <v>10671535.635584872</v>
      </c>
      <c r="D15" s="71">
        <f t="shared" si="0"/>
        <v>7.2300270579695619E-4</v>
      </c>
      <c r="E15" s="68">
        <f t="shared" si="1"/>
        <v>7715.5491395365034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15387086.231835002</v>
      </c>
      <c r="D17" s="71">
        <f t="shared" si="0"/>
        <v>7.2300270579695619E-4</v>
      </c>
      <c r="E17" s="68">
        <f t="shared" si="1"/>
        <v>11124.904979947798</v>
      </c>
    </row>
    <row r="18" spans="1:5" x14ac:dyDescent="0.35">
      <c r="A18" s="46" t="s">
        <v>43</v>
      </c>
      <c r="B18" s="35" t="s">
        <v>39</v>
      </c>
      <c r="C18" s="78">
        <v>175735771.36463803</v>
      </c>
      <c r="D18" s="71">
        <f t="shared" si="0"/>
        <v>7.2300270579695619E-4</v>
      </c>
      <c r="E18" s="68">
        <f t="shared" si="1"/>
        <v>127057.43820194855</v>
      </c>
    </row>
    <row r="19" spans="1:5" x14ac:dyDescent="0.35">
      <c r="A19" s="46" t="s">
        <v>44</v>
      </c>
      <c r="B19" s="35" t="s">
        <v>39</v>
      </c>
      <c r="C19" s="78">
        <v>137456368.65098083</v>
      </c>
      <c r="D19" s="71">
        <f t="shared" si="0"/>
        <v>7.2300270579695619E-4</v>
      </c>
      <c r="E19" s="68">
        <f t="shared" si="1"/>
        <v>99381.326463683043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3021398501</v>
      </c>
      <c r="D21" s="70"/>
      <c r="E21" s="70">
        <f t="shared" ref="E21" si="2">SUM(E11:E20)</f>
        <v>2184479.2915138672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Aug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5" sqref="A5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Aug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-695678.89</v>
      </c>
      <c r="D8" s="48">
        <v>1280523000</v>
      </c>
      <c r="E8" s="40">
        <v>-4.9617039894535992E-4</v>
      </c>
      <c r="F8" s="45">
        <f>D8*E8</f>
        <v>-635357.60776870907</v>
      </c>
      <c r="G8" s="45">
        <f>F8-C8</f>
        <v>60321.282231290941</v>
      </c>
    </row>
    <row r="9" spans="1:7" x14ac:dyDescent="0.35">
      <c r="A9" s="35" t="s">
        <v>36</v>
      </c>
      <c r="B9" s="35" t="s">
        <v>35</v>
      </c>
      <c r="C9" s="45">
        <f>'18A'!C10</f>
        <v>-153153.21</v>
      </c>
      <c r="D9" s="48">
        <v>292357000</v>
      </c>
      <c r="E9" s="40">
        <v>-4.9617039894535992E-4</v>
      </c>
      <c r="F9" s="45">
        <f t="shared" ref="F9:F16" si="0">D9*E9</f>
        <v>-145058.88932446859</v>
      </c>
      <c r="G9" s="45">
        <f t="shared" ref="G9:G16" si="1">F9-C9</f>
        <v>8094.3206755314022</v>
      </c>
    </row>
    <row r="10" spans="1:7" x14ac:dyDescent="0.35">
      <c r="A10" s="35" t="s">
        <v>37</v>
      </c>
      <c r="B10" s="35" t="s">
        <v>35</v>
      </c>
      <c r="C10" s="45">
        <f>'18A'!C11</f>
        <v>-349720.28</v>
      </c>
      <c r="D10" s="48">
        <v>705600000</v>
      </c>
      <c r="E10" s="40">
        <v>-4.9617039894535992E-4</v>
      </c>
      <c r="F10" s="45">
        <f t="shared" si="0"/>
        <v>-350097.83349584596</v>
      </c>
      <c r="G10" s="45">
        <f t="shared" si="1"/>
        <v>-377.55349584593205</v>
      </c>
    </row>
    <row r="11" spans="1:7" x14ac:dyDescent="0.35">
      <c r="A11" s="35" t="s">
        <v>38</v>
      </c>
      <c r="B11" s="35" t="s">
        <v>39</v>
      </c>
      <c r="C11" s="45">
        <f>'18A'!C12</f>
        <v>-163790.59</v>
      </c>
      <c r="D11" s="48">
        <v>338763000</v>
      </c>
      <c r="E11" s="40">
        <v>-4.9617039894535992E-4</v>
      </c>
      <c r="F11" s="45">
        <f t="shared" si="0"/>
        <v>-168084.17285792695</v>
      </c>
      <c r="G11" s="45">
        <f t="shared" si="1"/>
        <v>-4293.5828579269582</v>
      </c>
    </row>
    <row r="12" spans="1:7" x14ac:dyDescent="0.35">
      <c r="A12" s="35" t="s">
        <v>48</v>
      </c>
      <c r="B12" s="35" t="s">
        <v>35</v>
      </c>
      <c r="C12" s="45">
        <f>'18A'!C13</f>
        <v>-4851.8200000000006</v>
      </c>
      <c r="D12" s="48">
        <v>10557000</v>
      </c>
      <c r="E12" s="40">
        <v>-4.9617039894535992E-4</v>
      </c>
      <c r="F12" s="45">
        <f t="shared" si="0"/>
        <v>-5238.0709016661649</v>
      </c>
      <c r="G12" s="45">
        <f t="shared" si="1"/>
        <v>-386.25090166616428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-7816.09</v>
      </c>
      <c r="D14" s="48">
        <v>15638474.155038396</v>
      </c>
      <c r="E14" s="40">
        <v>-4.9617039894535992E-4</v>
      </c>
      <c r="F14" s="45">
        <f t="shared" si="0"/>
        <v>-7759.3479604021013</v>
      </c>
      <c r="G14" s="45">
        <f t="shared" si="1"/>
        <v>56.742039597898838</v>
      </c>
    </row>
    <row r="15" spans="1:7" x14ac:dyDescent="0.35">
      <c r="A15" s="36" t="s">
        <v>43</v>
      </c>
      <c r="B15" s="35" t="s">
        <v>39</v>
      </c>
      <c r="C15" s="45">
        <f>'18A'!C16</f>
        <v>-89267.57</v>
      </c>
      <c r="D15" s="48">
        <v>194064311.39136389</v>
      </c>
      <c r="E15" s="40">
        <v>-4.9617039894535992E-4</v>
      </c>
      <c r="F15" s="45">
        <f t="shared" si="0"/>
        <v>-96288.966804109572</v>
      </c>
      <c r="G15" s="45">
        <f t="shared" si="1"/>
        <v>-7021.396804109565</v>
      </c>
    </row>
    <row r="16" spans="1:7" x14ac:dyDescent="0.35">
      <c r="A16" s="36" t="s">
        <v>44</v>
      </c>
      <c r="B16" s="35" t="s">
        <v>39</v>
      </c>
      <c r="C16" s="45">
        <f>'18A'!C17</f>
        <v>-69822.97</v>
      </c>
      <c r="D16" s="48">
        <v>151412714.45359766</v>
      </c>
      <c r="E16" s="40">
        <v>-4.9617039894535992E-4</v>
      </c>
      <c r="F16" s="45">
        <f t="shared" si="0"/>
        <v>-75126.506935841418</v>
      </c>
      <c r="G16" s="45">
        <f t="shared" si="1"/>
        <v>-5303.5369358414173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-1534101.4200000002</v>
      </c>
      <c r="D18" s="50">
        <f>SUM(D8:D17)</f>
        <v>2988915500</v>
      </c>
      <c r="E18" s="38"/>
      <c r="F18" s="43">
        <f>SUM(F8:F17)</f>
        <v>-1483011.3960489696</v>
      </c>
      <c r="G18" s="43">
        <f>SUM(G8:G17)</f>
        <v>51090.023951030205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Aug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2022-10-13T13:43:23Z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