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RESRAM\Monthly Filings\2020\"/>
    </mc:Choice>
  </mc:AlternateContent>
  <bookViews>
    <workbookView xWindow="0" yWindow="0" windowWidth="28800" windowHeight="11700" activeTab="2"/>
  </bookViews>
  <sheets>
    <sheet name="Monthly Cost Tracker AP1" sheetId="11" r:id="rId1"/>
    <sheet name="Monthly Cost Tracker AP2" sheetId="4" r:id="rId2"/>
    <sheet name="18A" sheetId="5" r:id="rId3"/>
    <sheet name="18B" sheetId="6" r:id="rId4"/>
    <sheet name="18C" sheetId="7" r:id="rId5"/>
    <sheet name="18D" sheetId="8" r:id="rId6"/>
    <sheet name="18E" sheetId="9" r:id="rId7"/>
    <sheet name="18F" sheetId="10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ORIG_COST_TRAN_MW_AVG_ORG_PURCH_PRICE_for_MISO_00" hidden="1">[5]pcQueryData!$A$3</definedName>
    <definedName name="_pcSlicerSheet_Slicer1" localSheetId="2" hidden="1">#REF!</definedName>
    <definedName name="_pcSlicerSheet_Slicer1" localSheetId="3" hidden="1">#REF!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0" hidden="1">#REF!</definedName>
    <definedName name="_pcSlicerSheet_Slicer1" localSheetId="1" hidden="1">#REF!</definedName>
    <definedName name="_pcSlicerSheet_Slicer1" hidden="1">#REF!</definedName>
    <definedName name="_pcSlicerSheet1_Slicer1" localSheetId="2" hidden="1">#REF!</definedName>
    <definedName name="_pcSlicerSheet1_Slicer1" localSheetId="3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0" hidden="1">#REF!</definedName>
    <definedName name="_pcSlicerSheet1_Slicer1" localSheetId="1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[6]_pcSlicerSheet4!$A$2:$A$7</definedName>
    <definedName name="_pcSlicerSheet5_Slicer1" hidden="1">[6]_pcSlicerSheet5!$A$2:$A$7</definedName>
    <definedName name="_pcSlicerSheet6_Slicer1" hidden="1">[7]_pcSlicerSheet6!$A$2:$A$23</definedName>
    <definedName name="_pcSlicerSheet7_Slicer1" hidden="1">[7]_pcSlicerSheet7!$A$2:$A$23</definedName>
    <definedName name="_pcSlicerSheet8_Slicer1" hidden="1">[8]_pcSlicerSheet8!$A$2:$A$26</definedName>
    <definedName name="_pcSlicerSheet9_Slicer1" hidden="1">[8]_pcSlicerSheet9!$A$2:$A$26</definedName>
    <definedName name="_pg1" localSheetId="2">#REF!</definedName>
    <definedName name="_pg1" localSheetId="3">#REF!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0">#REF!</definedName>
    <definedName name="_pg1" localSheetId="1">#REF!</definedName>
    <definedName name="_pg1">#REF!</definedName>
    <definedName name="_PG2" localSheetId="2">#REF!</definedName>
    <definedName name="_PG2" localSheetId="3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0">#REF!</definedName>
    <definedName name="_PG2" localSheetId="1">#REF!</definedName>
    <definedName name="_PG2">#REF!</definedName>
    <definedName name="_REVENUE_TRAN_MW_AVG_ORG_SALES_PRICE_for_April_00" hidden="1">[2]pcQueryData!$A$6</definedName>
    <definedName name="_REVENUE_TRAN_MW_AVG_ORG_SALES_PRICE_for_MISO_00" hidden="1">[5]pcQueryData!$A$4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0" hidden="1">#REF!</definedName>
    <definedName name="_Sort" localSheetId="1" hidden="1">#REF!</definedName>
    <definedName name="_Sort" hidden="1">#REF!</definedName>
    <definedName name="a" localSheetId="2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0" hidden="1">#REF!</definedName>
    <definedName name="a" localSheetId="1" hidden="1">#REF!</definedName>
    <definedName name="a" hidden="1">#REF!</definedName>
    <definedName name="cosales" localSheetId="2">#REF!</definedName>
    <definedName name="cosales" localSheetId="3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0">#REF!</definedName>
    <definedName name="cosales" localSheetId="1">#REF!</definedName>
    <definedName name="cosales">#REF!</definedName>
    <definedName name="d" hidden="1">[6]_pcSlicerSheet5!$A$2:$A$7</definedName>
    <definedName name="p" localSheetId="2">[9]ACCOUNTING!#REF!</definedName>
    <definedName name="p" localSheetId="3">[9]ACCOUNTING!#REF!</definedName>
    <definedName name="p" localSheetId="4">[9]ACCOUNTING!#REF!</definedName>
    <definedName name="p" localSheetId="5">[9]ACCOUNTING!#REF!</definedName>
    <definedName name="p" localSheetId="6">[9]ACCOUNTING!#REF!</definedName>
    <definedName name="p" localSheetId="7">[9]ACCOUNTING!#REF!</definedName>
    <definedName name="p" localSheetId="0">[9]ACCOUNTING!#REF!</definedName>
    <definedName name="p" localSheetId="1">[9]ACCOUNTING!#REF!</definedName>
    <definedName name="p">[9]ACCOUNTING!#REF!</definedName>
    <definedName name="POOL" localSheetId="2">#REF!</definedName>
    <definedName name="POOL" localSheetId="3">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0">#REF!</definedName>
    <definedName name="POOL" localSheetId="1">#REF!</definedName>
    <definedName name="POOL">#REF!</definedName>
    <definedName name="PUR" localSheetId="2">#REF!</definedName>
    <definedName name="PUR" localSheetId="3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0">#REF!</definedName>
    <definedName name="PUR" localSheetId="1">#REF!</definedName>
    <definedName name="PUR">#REF!</definedName>
    <definedName name="q" localSheetId="2">[10]ACCOUNTING!#REF!</definedName>
    <definedName name="q" localSheetId="3">[10]ACCOUNTING!#REF!</definedName>
    <definedName name="q" localSheetId="4">[10]ACCOUNTING!#REF!</definedName>
    <definedName name="q" localSheetId="5">[10]ACCOUNTING!#REF!</definedName>
    <definedName name="q" localSheetId="6">[10]ACCOUNTING!#REF!</definedName>
    <definedName name="q" localSheetId="7">[10]ACCOUNTING!#REF!</definedName>
    <definedName name="q" localSheetId="0">[10]ACCOUNTING!#REF!</definedName>
    <definedName name="q" localSheetId="1">[10]ACCOUNTING!#REF!</definedName>
    <definedName name="q">[10]ACCOUNTING!#REF!</definedName>
    <definedName name="rr" localSheetId="2">[9]ACCOUNTING!#REF!</definedName>
    <definedName name="rr" localSheetId="3">[9]ACCOUNTING!#REF!</definedName>
    <definedName name="rr" localSheetId="4">[9]ACCOUNTING!#REF!</definedName>
    <definedName name="rr" localSheetId="5">[9]ACCOUNTING!#REF!</definedName>
    <definedName name="rr" localSheetId="6">[9]ACCOUNTING!#REF!</definedName>
    <definedName name="rr" localSheetId="7">[9]ACCOUNTING!#REF!</definedName>
    <definedName name="rr" localSheetId="0">[9]ACCOUNTING!#REF!</definedName>
    <definedName name="rr" localSheetId="1">[9]ACCOUNTING!#REF!</definedName>
    <definedName name="rr">[9]ACCOUNTING!#REF!</definedName>
    <definedName name="rrr">[9]Purchase!$A$1:$E$120</definedName>
    <definedName name="SALES" localSheetId="2">#REF!</definedName>
    <definedName name="SALES" localSheetId="3">#REF!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0">#REF!</definedName>
    <definedName name="SALES" localSheetId="1">#REF!</definedName>
    <definedName name="SALES">#REF!</definedName>
    <definedName name="SPA" localSheetId="2">#REF!</definedName>
    <definedName name="SPA" localSheetId="3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0">#REF!</definedName>
    <definedName name="SPA" localSheetId="1">#REF!</definedName>
    <definedName name="SPA">#REF!</definedName>
    <definedName name="UL" localSheetId="2">#REF!</definedName>
    <definedName name="UL" localSheetId="3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0">#REF!</definedName>
    <definedName name="UL" localSheetId="1">#REF!</definedName>
    <definedName name="UL">#REF!</definedName>
    <definedName name="ULOAD">#N/A</definedName>
    <definedName name="upload" localSheetId="2">#REF!</definedName>
    <definedName name="upload" localSheetId="3">#REF!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0">#REF!</definedName>
    <definedName name="upload" localSheetId="1">#REF!</definedName>
    <definedName name="upload">#REF!</definedName>
    <definedName name="z" localSheetId="2" hidden="1">[9]ACCOUNTING!#REF!</definedName>
    <definedName name="z" localSheetId="3" hidden="1">[9]ACCOUNTING!#REF!</definedName>
    <definedName name="z" localSheetId="4" hidden="1">[9]ACCOUNTING!#REF!</definedName>
    <definedName name="z" localSheetId="5" hidden="1">[9]ACCOUNTING!#REF!</definedName>
    <definedName name="z" localSheetId="6" hidden="1">[9]ACCOUNTING!#REF!</definedName>
    <definedName name="z" localSheetId="7" hidden="1">[9]ACCOUNTING!#REF!</definedName>
    <definedName name="z" localSheetId="0" hidden="1">[9]ACCOUNTING!#REF!</definedName>
    <definedName name="z" localSheetId="1" hidden="1">[9]ACCOUNTING!#REF!</definedName>
    <definedName name="z" hidden="1">[9]ACCOUNTING!#REF!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5" l="1"/>
  <c r="C13" i="5"/>
  <c r="C27" i="4" l="1"/>
  <c r="C29" i="11"/>
  <c r="C19" i="5" l="1"/>
  <c r="F8" i="8" l="1"/>
  <c r="F9" i="8" l="1"/>
  <c r="F10" i="8"/>
  <c r="F11" i="8"/>
  <c r="F12" i="8"/>
  <c r="F14" i="8"/>
  <c r="F15" i="8"/>
  <c r="F16" i="8"/>
  <c r="F18" i="8" l="1"/>
  <c r="C9" i="8" l="1"/>
  <c r="G9" i="8" s="1"/>
  <c r="C10" i="8"/>
  <c r="G10" i="8" s="1"/>
  <c r="C11" i="8"/>
  <c r="G11" i="8" s="1"/>
  <c r="C13" i="8"/>
  <c r="C14" i="8"/>
  <c r="G14" i="8" s="1"/>
  <c r="C15" i="8"/>
  <c r="G15" i="8" s="1"/>
  <c r="C16" i="8"/>
  <c r="G16" i="8" s="1"/>
  <c r="C8" i="8"/>
  <c r="G8" i="8" s="1"/>
  <c r="D18" i="8"/>
  <c r="C12" i="8" l="1"/>
  <c r="G12" i="8" l="1"/>
  <c r="G18" i="8" s="1"/>
  <c r="C18" i="8"/>
  <c r="C4" i="4"/>
  <c r="C26" i="11"/>
  <c r="C27" i="11" s="1"/>
  <c r="C20" i="11" l="1"/>
  <c r="C30" i="11" l="1"/>
  <c r="C32" i="11" s="1"/>
  <c r="C24" i="4" l="1"/>
  <c r="A4" i="10" l="1"/>
  <c r="A4" i="9"/>
  <c r="A5" i="8"/>
  <c r="A4" i="7"/>
  <c r="A5" i="6"/>
  <c r="C20" i="4" l="1"/>
  <c r="C25" i="4" l="1"/>
  <c r="C28" i="4" s="1"/>
  <c r="C30" i="4" s="1"/>
</calcChain>
</file>

<file path=xl/sharedStrings.xml><?xml version="1.0" encoding="utf-8"?>
<sst xmlns="http://schemas.openxmlformats.org/spreadsheetml/2006/main" count="127" uniqueCount="66">
  <si>
    <t>Ameren Missouri</t>
  </si>
  <si>
    <t>RESRAM Monthly Accounting</t>
  </si>
  <si>
    <t>Accumulation Period 1</t>
  </si>
  <si>
    <t>557BLH - Wind REC Costs</t>
  </si>
  <si>
    <t>557CSR - Solar REC Costs</t>
  </si>
  <si>
    <t>5570BM - Landfill-Gas REC Costs</t>
  </si>
  <si>
    <t>547004 - Landfill-Gas Fuel Costs</t>
  </si>
  <si>
    <t>557H20 - Hydro REC Costs</t>
  </si>
  <si>
    <t>557PSR - Non Customer Solar REC Costs</t>
  </si>
  <si>
    <t>557SRP - Solar Rebate Processing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</si>
  <si>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</si>
  <si>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</si>
  <si>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</si>
  <si>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</si>
  <si>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</si>
  <si>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</si>
  <si>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</si>
  <si>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</si>
  <si>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</si>
  <si>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</si>
  <si>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</si>
  <si>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</si>
  <si>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Report 18(A)</t>
  </si>
  <si>
    <t>Report 18(B)</t>
  </si>
  <si>
    <t>Report 18(D)</t>
  </si>
  <si>
    <t>Billed RESRAM Revenues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</si>
  <si>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</si>
  <si>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</si>
  <si>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</si>
  <si>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</si>
  <si>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</si>
  <si>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</si>
  <si>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</si>
  <si>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</si>
  <si>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</si>
  <si>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</si>
  <si>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</si>
  <si>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Accumulation Period 2</t>
  </si>
  <si>
    <t>ROUR Amortization</t>
  </si>
  <si>
    <t>Total</t>
  </si>
  <si>
    <t>Voltage</t>
  </si>
  <si>
    <t>1m</t>
  </si>
  <si>
    <t>Secondary</t>
  </si>
  <si>
    <t>2m</t>
  </si>
  <si>
    <t>3m</t>
  </si>
  <si>
    <t>4m</t>
  </si>
  <si>
    <t>Primary</t>
  </si>
  <si>
    <t>Street Lighting - 5m &amp; 6m</t>
  </si>
  <si>
    <t>11m</t>
  </si>
  <si>
    <t>11m-Transmission</t>
  </si>
  <si>
    <t>11m-High Voltage</t>
  </si>
  <si>
    <t>11m-Low Voltage</t>
  </si>
  <si>
    <t>Rate Class</t>
  </si>
  <si>
    <t>There were no significant factors affecting RESRAM billed revenues during this period.</t>
  </si>
  <si>
    <t>Difference between Billed and Projected</t>
  </si>
  <si>
    <t xml:space="preserve">Street Lighting - 5m &amp; 6m </t>
  </si>
  <si>
    <t>Final RESRAM Rate</t>
  </si>
  <si>
    <t>Calculated Projected RESRAM Revenues</t>
  </si>
  <si>
    <t>Projected RESRAM Billed kWh</t>
  </si>
  <si>
    <t>Allocated by Rate Class &amp; Voltage Level</t>
  </si>
  <si>
    <t>Report 18(C)</t>
  </si>
  <si>
    <t>Billed Base Rate Allowance Revenues</t>
  </si>
  <si>
    <t>As there are no RESRAM-related revenues currently included in base rates (i.e. Factor MBA), this amount is zero.</t>
  </si>
  <si>
    <t>Report 18(E)</t>
  </si>
  <si>
    <t>Report 18(F)</t>
  </si>
  <si>
    <t>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</si>
</sst>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  <numFmt numFmtId="167" formatCode="_(&quot;$&quot;* #,##0.00000_);_(&quot;$&quot;* \(#,##0.00000\);_(&quot;$&quot;* &quot;-&quot;??_);_(@_)"/>
    <numFmt numFmtId="168" formatCode="_(&quot;$&quot;* #,##0_);_(&quot;$&quot;* \(#,##0\);_(&quot;$&quot;* &quot;-&quot;??_);_(@_)"/>
    <numFmt numFmtId="169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0" fontId="0" fillId="0" borderId="0" xfId="0" applyFill="1" applyAlignment="1">
      <alignment horizontal="left" indent="2"/>
    </xf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7" fillId="0" borderId="0" xfId="0" quotePrefix="1" applyNumberFormat="1" applyFont="1" applyFill="1" applyAlignment="1">
      <alignment horizontal="left"/>
    </xf>
    <xf numFmtId="166" fontId="6" fillId="0" borderId="0" xfId="0" quotePrefix="1" applyNumberFormat="1" applyFont="1" applyFill="1" applyAlignment="1">
      <alignment horizontal="left"/>
    </xf>
    <xf numFmtId="0" fontId="0" fillId="0" borderId="0" xfId="0" applyAlignment="1"/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3" fillId="0" borderId="0" xfId="3" applyFont="1" applyBorder="1" applyAlignment="1">
      <alignment wrapText="1"/>
    </xf>
    <xf numFmtId="0" fontId="4" fillId="0" borderId="0" xfId="3" applyFont="1" applyBorder="1"/>
    <xf numFmtId="0" fontId="0" fillId="0" borderId="0" xfId="0" applyBorder="1"/>
    <xf numFmtId="44" fontId="0" fillId="0" borderId="0" xfId="1" applyFont="1" applyBorder="1"/>
    <xf numFmtId="44" fontId="1" fillId="0" borderId="0" xfId="1" applyBorder="1"/>
    <xf numFmtId="43" fontId="0" fillId="0" borderId="0" xfId="5" applyFont="1"/>
    <xf numFmtId="0" fontId="0" fillId="0" borderId="0" xfId="0" applyFill="1"/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2"/>
    </xf>
    <xf numFmtId="3" fontId="8" fillId="0" borderId="0" xfId="0" applyNumberFormat="1" applyFont="1" applyFill="1" applyBorder="1" applyAlignment="1"/>
    <xf numFmtId="42" fontId="8" fillId="0" borderId="4" xfId="0" applyNumberFormat="1" applyFont="1" applyFill="1" applyBorder="1" applyAlignment="1"/>
    <xf numFmtId="42" fontId="0" fillId="0" borderId="0" xfId="0" applyNumberFormat="1"/>
    <xf numFmtId="167" fontId="8" fillId="0" borderId="0" xfId="1" applyNumberFormat="1" applyFont="1" applyFill="1" applyBorder="1" applyAlignment="1"/>
    <xf numFmtId="0" fontId="0" fillId="0" borderId="4" xfId="0" applyBorder="1"/>
    <xf numFmtId="0" fontId="9" fillId="0" borderId="4" xfId="0" applyFont="1" applyFill="1" applyBorder="1"/>
    <xf numFmtId="168" fontId="8" fillId="0" borderId="4" xfId="1" applyNumberFormat="1" applyFont="1" applyFill="1" applyBorder="1" applyAlignment="1"/>
    <xf numFmtId="0" fontId="8" fillId="0" borderId="0" xfId="6" applyFont="1" applyFill="1" applyBorder="1" applyAlignment="1">
      <alignment horizontal="left"/>
    </xf>
    <xf numFmtId="168" fontId="8" fillId="0" borderId="0" xfId="1" applyNumberFormat="1" applyFont="1" applyFill="1" applyBorder="1" applyAlignment="1"/>
    <xf numFmtId="0" fontId="8" fillId="0" borderId="0" xfId="6" applyFont="1" applyFill="1" applyBorder="1" applyAlignment="1">
      <alignment horizontal="left" indent="2"/>
    </xf>
    <xf numFmtId="0" fontId="9" fillId="3" borderId="5" xfId="6" applyFont="1" applyFill="1" applyBorder="1" applyAlignment="1">
      <alignment horizontal="center" wrapText="1"/>
    </xf>
    <xf numFmtId="169" fontId="8" fillId="0" borderId="0" xfId="5" applyNumberFormat="1" applyFont="1" applyFill="1" applyBorder="1" applyAlignment="1"/>
    <xf numFmtId="168" fontId="0" fillId="0" borderId="0" xfId="1" applyNumberFormat="1" applyFont="1" applyFill="1"/>
    <xf numFmtId="169" fontId="8" fillId="0" borderId="4" xfId="5" applyNumberFormat="1" applyFont="1" applyFill="1" applyBorder="1" applyAlignment="1"/>
    <xf numFmtId="0" fontId="9" fillId="3" borderId="5" xfId="6" applyFont="1" applyFill="1" applyBorder="1" applyAlignment="1">
      <alignment horizontal="center"/>
    </xf>
    <xf numFmtId="168" fontId="0" fillId="0" borderId="0" xfId="1" applyNumberFormat="1" applyFont="1"/>
    <xf numFmtId="168" fontId="1" fillId="0" borderId="1" xfId="1" applyNumberFormat="1" applyBorder="1"/>
    <xf numFmtId="168" fontId="1" fillId="0" borderId="0" xfId="1" applyNumberFormat="1" applyBorder="1"/>
    <xf numFmtId="168" fontId="1" fillId="0" borderId="0" xfId="4" quotePrefix="1" applyNumberFormat="1" applyFont="1"/>
    <xf numFmtId="168" fontId="1" fillId="0" borderId="0" xfId="1" quotePrefix="1" applyNumberFormat="1" applyFont="1" applyFill="1" applyBorder="1"/>
    <xf numFmtId="168" fontId="0" fillId="0" borderId="0" xfId="1" applyNumberFormat="1" applyFont="1" applyBorder="1"/>
    <xf numFmtId="168" fontId="1" fillId="2" borderId="1" xfId="1" applyNumberFormat="1" applyFont="1" applyFill="1" applyBorder="1"/>
    <xf numFmtId="168" fontId="0" fillId="0" borderId="0" xfId="0" applyNumberFormat="1"/>
    <xf numFmtId="168" fontId="0" fillId="2" borderId="1" xfId="1" applyNumberFormat="1" applyFont="1" applyFill="1" applyBorder="1"/>
    <xf numFmtId="168" fontId="1" fillId="0" borderId="0" xfId="4" applyNumberFormat="1" applyFont="1"/>
  </cellXfs>
  <cellStyles count="7">
    <cellStyle name="Comma" xfId="5" builtinId="3"/>
    <cellStyle name="Comma 3" xfId="4"/>
    <cellStyle name="Currency" xfId="1" builtinId="4"/>
    <cellStyle name="Normal" xfId="0" builtinId="0"/>
    <cellStyle name="Normal 2" xfId="6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2"/>
  <sheetViews>
    <sheetView zoomScaleNormal="100" workbookViewId="0">
      <pane ySplit="4" topLeftCell="A5" activePane="bottomLeft" state="frozen"/>
      <selection pane="bottomLeft" activeCell="F17" sqref="F17"/>
    </sheetView>
  </sheetViews>
  <sheetFormatPr defaultColWidth="13.42578125" defaultRowHeight="15" x14ac:dyDescent="0.25"/>
  <cols>
    <col min="1" max="1" width="49.28515625" customWidth="1"/>
    <col min="2" max="3" width="21.140625" customWidth="1"/>
    <col min="4" max="11" width="17.28515625" customWidth="1"/>
    <col min="12" max="12" width="18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2</v>
      </c>
    </row>
    <row r="4" spans="1:14" x14ac:dyDescent="0.25">
      <c r="A4" s="1"/>
      <c r="B4" s="2" t="s">
        <v>32</v>
      </c>
      <c r="C4" s="2">
        <v>43951</v>
      </c>
    </row>
    <row r="5" spans="1:14" s="29" customFormat="1" x14ac:dyDescent="0.25">
      <c r="A5" s="27" t="s">
        <v>33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25">
      <c r="A6" s="5" t="s">
        <v>3</v>
      </c>
      <c r="B6" s="6"/>
      <c r="C6" s="53">
        <v>0</v>
      </c>
    </row>
    <row r="7" spans="1:14" x14ac:dyDescent="0.25">
      <c r="A7" s="5" t="s">
        <v>4</v>
      </c>
      <c r="B7" s="6"/>
      <c r="C7" s="53">
        <v>0</v>
      </c>
    </row>
    <row r="8" spans="1:14" x14ac:dyDescent="0.25">
      <c r="A8" s="5" t="s">
        <v>5</v>
      </c>
      <c r="B8" s="6"/>
      <c r="C8" s="53">
        <v>0</v>
      </c>
    </row>
    <row r="9" spans="1:14" x14ac:dyDescent="0.25">
      <c r="A9" s="5" t="s">
        <v>6</v>
      </c>
      <c r="B9" s="6"/>
      <c r="C9" s="53">
        <v>0</v>
      </c>
    </row>
    <row r="10" spans="1:14" x14ac:dyDescent="0.25">
      <c r="A10" s="5" t="s">
        <v>7</v>
      </c>
      <c r="B10" s="6"/>
      <c r="C10" s="53">
        <v>0</v>
      </c>
    </row>
    <row r="11" spans="1:14" x14ac:dyDescent="0.25">
      <c r="A11" s="5" t="s">
        <v>8</v>
      </c>
      <c r="B11" s="6"/>
      <c r="C11" s="53">
        <v>0</v>
      </c>
    </row>
    <row r="12" spans="1:14" x14ac:dyDescent="0.25">
      <c r="A12" s="5" t="s">
        <v>9</v>
      </c>
      <c r="B12" s="6"/>
      <c r="C12" s="53">
        <v>0</v>
      </c>
    </row>
    <row r="13" spans="1:14" x14ac:dyDescent="0.25">
      <c r="A13" s="5" t="s">
        <v>10</v>
      </c>
      <c r="B13" s="7"/>
      <c r="C13" s="50">
        <v>0</v>
      </c>
    </row>
    <row r="14" spans="1:14" x14ac:dyDescent="0.25">
      <c r="A14" s="5" t="s">
        <v>11</v>
      </c>
      <c r="B14" s="6"/>
      <c r="C14" s="53">
        <v>0</v>
      </c>
    </row>
    <row r="15" spans="1:14" x14ac:dyDescent="0.25">
      <c r="A15" s="5" t="s">
        <v>12</v>
      </c>
      <c r="B15" s="6"/>
      <c r="C15" s="53">
        <v>0</v>
      </c>
    </row>
    <row r="16" spans="1:14" x14ac:dyDescent="0.25">
      <c r="A16" s="5" t="s">
        <v>13</v>
      </c>
      <c r="B16" s="6"/>
      <c r="C16" s="53">
        <v>0</v>
      </c>
    </row>
    <row r="17" spans="1:3" x14ac:dyDescent="0.25">
      <c r="A17" s="5" t="s">
        <v>14</v>
      </c>
      <c r="B17" s="6"/>
      <c r="C17" s="53">
        <v>0</v>
      </c>
    </row>
    <row r="18" spans="1:3" x14ac:dyDescent="0.25">
      <c r="A18" s="5" t="s">
        <v>15</v>
      </c>
      <c r="B18" s="6"/>
      <c r="C18" s="53">
        <v>0</v>
      </c>
    </row>
    <row r="19" spans="1:3" x14ac:dyDescent="0.25">
      <c r="A19" s="5" t="s">
        <v>16</v>
      </c>
      <c r="B19" s="6"/>
      <c r="C19" s="53">
        <v>0</v>
      </c>
    </row>
    <row r="20" spans="1:3" ht="15.75" thickBot="1" x14ac:dyDescent="0.3">
      <c r="A20" s="3" t="s">
        <v>17</v>
      </c>
      <c r="B20" s="9"/>
      <c r="C20" s="54">
        <f t="shared" ref="C20" si="0">SUM(C6:C15)</f>
        <v>0</v>
      </c>
    </row>
    <row r="21" spans="1:3" x14ac:dyDescent="0.25">
      <c r="A21" s="3"/>
      <c r="B21" s="31"/>
      <c r="C21" s="55"/>
    </row>
    <row r="22" spans="1:3" x14ac:dyDescent="0.25">
      <c r="A22" s="3" t="s">
        <v>38</v>
      </c>
      <c r="B22" s="30"/>
      <c r="C22" s="55">
        <v>-467608.55</v>
      </c>
    </row>
    <row r="23" spans="1:3" x14ac:dyDescent="0.25">
      <c r="B23" s="10"/>
      <c r="C23" s="56"/>
    </row>
    <row r="24" spans="1:3" x14ac:dyDescent="0.25">
      <c r="A24" s="11" t="s">
        <v>34</v>
      </c>
      <c r="B24" s="12"/>
      <c r="C24" s="57">
        <v>0</v>
      </c>
    </row>
    <row r="25" spans="1:3" x14ac:dyDescent="0.25">
      <c r="A25" s="5" t="s">
        <v>35</v>
      </c>
      <c r="B25" s="24"/>
      <c r="C25" s="57">
        <v>0</v>
      </c>
    </row>
    <row r="26" spans="1:3" x14ac:dyDescent="0.25">
      <c r="A26" s="3" t="s">
        <v>36</v>
      </c>
      <c r="B26" s="6"/>
      <c r="C26" s="58">
        <f>+C24+C25+C22</f>
        <v>-467608.55</v>
      </c>
    </row>
    <row r="27" spans="1:3" ht="15.75" thickBot="1" x14ac:dyDescent="0.3">
      <c r="A27" s="13" t="s">
        <v>18</v>
      </c>
      <c r="B27" s="25"/>
      <c r="C27" s="59">
        <f>C26+C20</f>
        <v>-467608.55</v>
      </c>
    </row>
    <row r="28" spans="1:3" x14ac:dyDescent="0.25">
      <c r="A28" s="3"/>
      <c r="B28" s="4"/>
      <c r="C28" s="4"/>
    </row>
    <row r="29" spans="1:3" x14ac:dyDescent="0.25">
      <c r="A29" s="14" t="s">
        <v>19</v>
      </c>
      <c r="B29" s="15"/>
      <c r="C29" s="15">
        <f>(0.93846/12)/100</f>
        <v>7.8204999999999995E-4</v>
      </c>
    </row>
    <row r="30" spans="1:3" x14ac:dyDescent="0.25">
      <c r="A30" s="16" t="s">
        <v>20</v>
      </c>
      <c r="B30" s="53"/>
      <c r="C30" s="53">
        <f>(C27+B32)*C29</f>
        <v>4417.489178459</v>
      </c>
    </row>
    <row r="31" spans="1:3" x14ac:dyDescent="0.25">
      <c r="A31" s="3"/>
      <c r="B31" s="60"/>
      <c r="C31" s="60"/>
    </row>
    <row r="32" spans="1:3" ht="15.75" thickBot="1" x14ac:dyDescent="0.3">
      <c r="A32" s="13" t="s">
        <v>21</v>
      </c>
      <c r="B32" s="61">
        <v>6116210.5300000003</v>
      </c>
      <c r="C32" s="61">
        <f t="shared" ref="C32" si="1">C27+C30+B32</f>
        <v>5653019.4691784596</v>
      </c>
    </row>
  </sheetData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0"/>
  <sheetViews>
    <sheetView zoomScaleNormal="100" workbookViewId="0">
      <pane ySplit="4" topLeftCell="A5" activePane="bottomLeft" state="frozen"/>
      <selection pane="bottomLeft" activeCell="C27" sqref="C27"/>
    </sheetView>
  </sheetViews>
  <sheetFormatPr defaultColWidth="13.42578125" defaultRowHeight="15" x14ac:dyDescent="0.25"/>
  <cols>
    <col min="1" max="1" width="49.28515625" customWidth="1"/>
    <col min="2" max="3" width="21.140625" customWidth="1"/>
    <col min="4" max="11" width="17.28515625" customWidth="1"/>
    <col min="12" max="12" width="18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37</v>
      </c>
    </row>
    <row r="4" spans="1:14" x14ac:dyDescent="0.25">
      <c r="A4" s="1"/>
      <c r="B4" s="2" t="s">
        <v>32</v>
      </c>
      <c r="C4" s="2">
        <f>'Monthly Cost Tracker AP1'!C4</f>
        <v>43951</v>
      </c>
    </row>
    <row r="5" spans="1:14" s="29" customFormat="1" x14ac:dyDescent="0.25">
      <c r="A5" s="27" t="s">
        <v>33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25">
      <c r="A6" s="5" t="s">
        <v>3</v>
      </c>
      <c r="B6" s="6"/>
      <c r="C6" s="53">
        <v>28393.55</v>
      </c>
    </row>
    <row r="7" spans="1:14" x14ac:dyDescent="0.25">
      <c r="A7" s="5" t="s">
        <v>4</v>
      </c>
      <c r="B7" s="6"/>
      <c r="C7" s="53">
        <v>517.6</v>
      </c>
    </row>
    <row r="8" spans="1:14" x14ac:dyDescent="0.25">
      <c r="A8" s="5" t="s">
        <v>5</v>
      </c>
      <c r="B8" s="6"/>
      <c r="C8" s="53">
        <v>36490.239999999998</v>
      </c>
    </row>
    <row r="9" spans="1:14" x14ac:dyDescent="0.25">
      <c r="A9" s="5" t="s">
        <v>6</v>
      </c>
      <c r="B9" s="6"/>
      <c r="C9" s="53"/>
    </row>
    <row r="10" spans="1:14" x14ac:dyDescent="0.25">
      <c r="A10" s="5" t="s">
        <v>7</v>
      </c>
      <c r="B10" s="6"/>
      <c r="C10" s="53">
        <v>42256.56</v>
      </c>
    </row>
    <row r="11" spans="1:14" x14ac:dyDescent="0.25">
      <c r="A11" s="5" t="s">
        <v>8</v>
      </c>
      <c r="B11" s="6"/>
      <c r="C11" s="53"/>
    </row>
    <row r="12" spans="1:14" x14ac:dyDescent="0.25">
      <c r="A12" s="5" t="s">
        <v>9</v>
      </c>
      <c r="B12" s="6"/>
      <c r="C12" s="53"/>
    </row>
    <row r="13" spans="1:14" x14ac:dyDescent="0.25">
      <c r="A13" s="5" t="s">
        <v>10</v>
      </c>
      <c r="B13" s="7"/>
      <c r="C13" s="50">
        <v>235953.75</v>
      </c>
    </row>
    <row r="14" spans="1:14" x14ac:dyDescent="0.25">
      <c r="A14" s="5" t="s">
        <v>11</v>
      </c>
      <c r="B14" s="6"/>
      <c r="C14" s="53">
        <v>0</v>
      </c>
    </row>
    <row r="15" spans="1:14" x14ac:dyDescent="0.25">
      <c r="A15" s="5" t="s">
        <v>12</v>
      </c>
      <c r="B15" s="6"/>
      <c r="C15" s="53">
        <v>0</v>
      </c>
    </row>
    <row r="16" spans="1:14" x14ac:dyDescent="0.25">
      <c r="A16" s="5" t="s">
        <v>13</v>
      </c>
      <c r="B16" s="6"/>
      <c r="C16" s="53">
        <v>0</v>
      </c>
    </row>
    <row r="17" spans="1:3" x14ac:dyDescent="0.25">
      <c r="A17" s="5" t="s">
        <v>14</v>
      </c>
      <c r="B17" s="6"/>
      <c r="C17" s="53">
        <v>0</v>
      </c>
    </row>
    <row r="18" spans="1:3" x14ac:dyDescent="0.25">
      <c r="A18" s="5" t="s">
        <v>15</v>
      </c>
      <c r="B18" s="6"/>
      <c r="C18" s="53">
        <v>0</v>
      </c>
    </row>
    <row r="19" spans="1:3" x14ac:dyDescent="0.25">
      <c r="A19" s="5" t="s">
        <v>16</v>
      </c>
      <c r="B19" s="6"/>
      <c r="C19" s="53">
        <v>0</v>
      </c>
    </row>
    <row r="20" spans="1:3" ht="15.75" thickBot="1" x14ac:dyDescent="0.3">
      <c r="A20" s="3" t="s">
        <v>17</v>
      </c>
      <c r="B20" s="9"/>
      <c r="C20" s="54">
        <f t="shared" ref="C20" si="0">SUM(C6:C15)</f>
        <v>343611.7</v>
      </c>
    </row>
    <row r="21" spans="1:3" x14ac:dyDescent="0.25">
      <c r="B21" s="10"/>
      <c r="C21" s="56"/>
    </row>
    <row r="22" spans="1:3" x14ac:dyDescent="0.25">
      <c r="A22" s="11" t="s">
        <v>34</v>
      </c>
      <c r="B22" s="12"/>
      <c r="C22" s="57">
        <v>602903.54</v>
      </c>
    </row>
    <row r="23" spans="1:3" x14ac:dyDescent="0.25">
      <c r="A23" s="5" t="s">
        <v>35</v>
      </c>
      <c r="B23" s="24"/>
      <c r="C23" s="57">
        <v>0</v>
      </c>
    </row>
    <row r="24" spans="1:3" x14ac:dyDescent="0.25">
      <c r="A24" s="3" t="s">
        <v>36</v>
      </c>
      <c r="B24" s="6"/>
      <c r="C24" s="58">
        <f t="shared" ref="C24" si="1">+C22+C23</f>
        <v>602903.54</v>
      </c>
    </row>
    <row r="25" spans="1:3" ht="15.75" thickBot="1" x14ac:dyDescent="0.3">
      <c r="A25" s="13" t="s">
        <v>18</v>
      </c>
      <c r="B25" s="25"/>
      <c r="C25" s="59">
        <f t="shared" ref="C25" si="2">-C24+C20</f>
        <v>-259291.84000000003</v>
      </c>
    </row>
    <row r="26" spans="1:3" x14ac:dyDescent="0.25">
      <c r="A26" s="3"/>
      <c r="B26" s="4"/>
      <c r="C26" s="62"/>
    </row>
    <row r="27" spans="1:3" x14ac:dyDescent="0.25">
      <c r="A27" s="14" t="s">
        <v>19</v>
      </c>
      <c r="B27" s="15"/>
      <c r="C27" s="15">
        <f>(0.93846/12)/100</f>
        <v>7.8204999999999995E-4</v>
      </c>
    </row>
    <row r="28" spans="1:3" x14ac:dyDescent="0.25">
      <c r="A28" s="16" t="s">
        <v>20</v>
      </c>
      <c r="B28" s="53"/>
      <c r="C28" s="53">
        <f>(C25+B30)*C27</f>
        <v>1549.0838892319998</v>
      </c>
    </row>
    <row r="29" spans="1:3" x14ac:dyDescent="0.25">
      <c r="A29" s="3"/>
      <c r="B29" s="60"/>
      <c r="C29" s="60"/>
    </row>
    <row r="30" spans="1:3" ht="15.75" thickBot="1" x14ac:dyDescent="0.3">
      <c r="A30" s="13" t="s">
        <v>21</v>
      </c>
      <c r="B30" s="61">
        <v>2240090.88</v>
      </c>
      <c r="C30" s="61">
        <f t="shared" ref="C30" si="3">C25+C28+B30</f>
        <v>1982348.1238892318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7"/>
  <sheetViews>
    <sheetView tabSelected="1" zoomScaleNormal="100" workbookViewId="0">
      <selection activeCell="A6" sqref="A6"/>
    </sheetView>
  </sheetViews>
  <sheetFormatPr defaultRowHeight="15" x14ac:dyDescent="0.25"/>
  <cols>
    <col min="1" max="1" width="32" customWidth="1"/>
    <col min="2" max="2" width="16.28515625" customWidth="1"/>
    <col min="3" max="3" width="19.5703125" customWidth="1"/>
    <col min="4" max="4" width="21.5703125" customWidth="1"/>
    <col min="5" max="5" width="12.28515625" bestFit="1" customWidth="1"/>
    <col min="6" max="6" width="14" bestFit="1" customWidth="1"/>
    <col min="7" max="7" width="16" customWidth="1"/>
    <col min="8" max="9" width="14" bestFit="1" customWidth="1"/>
    <col min="10" max="10" width="12.28515625" bestFit="1" customWidth="1"/>
  </cols>
  <sheetData>
    <row r="1" spans="1:4" x14ac:dyDescent="0.25">
      <c r="A1" s="20" t="s">
        <v>0</v>
      </c>
    </row>
    <row r="2" spans="1:4" x14ac:dyDescent="0.25">
      <c r="A2" s="20" t="s">
        <v>25</v>
      </c>
    </row>
    <row r="3" spans="1:4" x14ac:dyDescent="0.25">
      <c r="A3" s="20" t="s">
        <v>59</v>
      </c>
    </row>
    <row r="4" spans="1:4" x14ac:dyDescent="0.25">
      <c r="A4" s="20" t="s">
        <v>22</v>
      </c>
    </row>
    <row r="5" spans="1:4" x14ac:dyDescent="0.25">
      <c r="A5" s="21" t="s">
        <v>65</v>
      </c>
    </row>
    <row r="7" spans="1:4" ht="15.75" thickBot="1" x14ac:dyDescent="0.3">
      <c r="A7" s="19"/>
      <c r="D7" s="8"/>
    </row>
    <row r="8" spans="1:4" ht="23.25" x14ac:dyDescent="0.25">
      <c r="A8" s="52" t="s">
        <v>52</v>
      </c>
      <c r="B8" s="52" t="s">
        <v>40</v>
      </c>
      <c r="C8" s="48" t="s">
        <v>25</v>
      </c>
      <c r="D8" s="8"/>
    </row>
    <row r="9" spans="1:4" x14ac:dyDescent="0.25">
      <c r="A9" s="45" t="s">
        <v>41</v>
      </c>
      <c r="B9" s="36" t="s">
        <v>42</v>
      </c>
      <c r="C9" s="46">
        <v>390109.79</v>
      </c>
    </row>
    <row r="10" spans="1:4" x14ac:dyDescent="0.25">
      <c r="A10" s="45" t="s">
        <v>43</v>
      </c>
      <c r="B10" s="36" t="s">
        <v>42</v>
      </c>
      <c r="C10" s="46">
        <v>90272.15</v>
      </c>
      <c r="D10" s="8"/>
    </row>
    <row r="11" spans="1:4" x14ac:dyDescent="0.25">
      <c r="A11" s="45" t="s">
        <v>44</v>
      </c>
      <c r="B11" s="36" t="s">
        <v>42</v>
      </c>
      <c r="C11" s="46">
        <v>227053.57</v>
      </c>
      <c r="D11" s="8"/>
    </row>
    <row r="12" spans="1:4" x14ac:dyDescent="0.25">
      <c r="A12" s="45" t="s">
        <v>45</v>
      </c>
      <c r="B12" s="36" t="s">
        <v>46</v>
      </c>
      <c r="C12" s="46">
        <v>121432.6</v>
      </c>
      <c r="D12" s="8"/>
    </row>
    <row r="13" spans="1:4" x14ac:dyDescent="0.25">
      <c r="A13" s="45" t="s">
        <v>47</v>
      </c>
      <c r="B13" s="36" t="s">
        <v>42</v>
      </c>
      <c r="C13" s="46">
        <f>3997.67+90.52+1951.93</f>
        <v>6040.12</v>
      </c>
      <c r="D13" s="32"/>
    </row>
    <row r="14" spans="1:4" x14ac:dyDescent="0.25">
      <c r="A14" s="45" t="s">
        <v>48</v>
      </c>
      <c r="B14" s="36"/>
      <c r="C14" s="46"/>
      <c r="D14" s="32"/>
    </row>
    <row r="15" spans="1:4" x14ac:dyDescent="0.25">
      <c r="A15" s="47" t="s">
        <v>49</v>
      </c>
      <c r="B15" s="36" t="s">
        <v>46</v>
      </c>
      <c r="C15" s="46">
        <v>6695.87</v>
      </c>
      <c r="D15" s="32"/>
    </row>
    <row r="16" spans="1:4" x14ac:dyDescent="0.25">
      <c r="A16" s="47" t="s">
        <v>50</v>
      </c>
      <c r="B16" s="36" t="s">
        <v>46</v>
      </c>
      <c r="C16" s="46">
        <v>64819.42</v>
      </c>
      <c r="D16" s="32"/>
    </row>
    <row r="17" spans="1:4" x14ac:dyDescent="0.25">
      <c r="A17" s="47" t="s">
        <v>51</v>
      </c>
      <c r="B17" s="36" t="s">
        <v>46</v>
      </c>
      <c r="C17" s="46">
        <f>1160.37+50341.15</f>
        <v>51501.520000000004</v>
      </c>
      <c r="D17" s="32"/>
    </row>
    <row r="18" spans="1:4" x14ac:dyDescent="0.25">
      <c r="D18" s="32"/>
    </row>
    <row r="19" spans="1:4" ht="15.75" thickBot="1" x14ac:dyDescent="0.3">
      <c r="A19" s="43" t="s">
        <v>39</v>
      </c>
      <c r="B19" s="42"/>
      <c r="C19" s="44">
        <f>SUM(C9:C18)</f>
        <v>957925.04</v>
      </c>
      <c r="D19" s="32"/>
    </row>
    <row r="20" spans="1:4" ht="15.75" thickTop="1" x14ac:dyDescent="0.25">
      <c r="D20" s="32"/>
    </row>
    <row r="21" spans="1:4" x14ac:dyDescent="0.25">
      <c r="D21" s="32"/>
    </row>
    <row r="22" spans="1:4" x14ac:dyDescent="0.25">
      <c r="D22" s="32"/>
    </row>
    <row r="23" spans="1:4" x14ac:dyDescent="0.25">
      <c r="A23" s="34"/>
      <c r="B23" s="35"/>
      <c r="C23" s="35"/>
    </row>
    <row r="24" spans="1:4" x14ac:dyDescent="0.25">
      <c r="A24" s="34"/>
      <c r="B24" s="35"/>
      <c r="C24" s="35"/>
    </row>
    <row r="25" spans="1:4" x14ac:dyDescent="0.25">
      <c r="A25" s="34"/>
      <c r="B25" s="35"/>
      <c r="C25" s="35"/>
    </row>
    <row r="26" spans="1:4" x14ac:dyDescent="0.25">
      <c r="A26" s="34"/>
      <c r="B26" s="35"/>
      <c r="C26" s="35"/>
    </row>
    <row r="27" spans="1:4" x14ac:dyDescent="0.25">
      <c r="A27" s="33"/>
      <c r="B27" s="33"/>
      <c r="C27" s="33"/>
    </row>
    <row r="28" spans="1:4" x14ac:dyDescent="0.25">
      <c r="A28" s="33"/>
      <c r="B28" s="33"/>
    </row>
    <row r="29" spans="1:4" x14ac:dyDescent="0.25">
      <c r="A29" s="33"/>
      <c r="B29" s="33"/>
    </row>
    <row r="30" spans="1:4" x14ac:dyDescent="0.25">
      <c r="A30" s="33"/>
      <c r="B30" s="33"/>
    </row>
    <row r="31" spans="1:4" x14ac:dyDescent="0.25">
      <c r="A31" s="33"/>
      <c r="B31" s="33"/>
    </row>
    <row r="32" spans="1:4" x14ac:dyDescent="0.25">
      <c r="A32" s="33"/>
      <c r="B32" s="33"/>
    </row>
    <row r="33" spans="1:2" x14ac:dyDescent="0.25">
      <c r="A33" s="33"/>
      <c r="B33" s="33"/>
    </row>
    <row r="34" spans="1:2" x14ac:dyDescent="0.25">
      <c r="A34" s="33"/>
      <c r="B34" s="33"/>
    </row>
    <row r="35" spans="1:2" x14ac:dyDescent="0.25">
      <c r="A35" s="33"/>
      <c r="B35" s="33"/>
    </row>
    <row r="36" spans="1:2" x14ac:dyDescent="0.25">
      <c r="A36" s="33"/>
      <c r="B36" s="33"/>
    </row>
    <row r="37" spans="1:2" x14ac:dyDescent="0.25">
      <c r="A37" s="33"/>
      <c r="B37" s="33"/>
    </row>
    <row r="38" spans="1:2" x14ac:dyDescent="0.25">
      <c r="A38" s="33"/>
      <c r="B38" s="33"/>
    </row>
    <row r="39" spans="1:2" x14ac:dyDescent="0.25">
      <c r="A39" s="33"/>
      <c r="B39" s="33"/>
    </row>
    <row r="40" spans="1:2" x14ac:dyDescent="0.25">
      <c r="A40" s="33"/>
      <c r="B40" s="33"/>
    </row>
    <row r="41" spans="1:2" x14ac:dyDescent="0.25">
      <c r="A41" s="33"/>
      <c r="B41" s="33"/>
    </row>
    <row r="42" spans="1:2" x14ac:dyDescent="0.25">
      <c r="A42" s="33"/>
      <c r="B42" s="33"/>
    </row>
    <row r="43" spans="1:2" x14ac:dyDescent="0.25">
      <c r="A43" s="33"/>
      <c r="B43" s="33"/>
    </row>
    <row r="44" spans="1:2" x14ac:dyDescent="0.25">
      <c r="A44" s="33"/>
      <c r="B44" s="33"/>
    </row>
    <row r="45" spans="1:2" x14ac:dyDescent="0.25">
      <c r="A45" s="33"/>
      <c r="B45" s="33"/>
    </row>
    <row r="46" spans="1:2" x14ac:dyDescent="0.25">
      <c r="A46" s="33"/>
      <c r="B46" s="33"/>
    </row>
    <row r="47" spans="1:2" x14ac:dyDescent="0.25">
      <c r="B47" s="3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8"/>
  <sheetViews>
    <sheetView workbookViewId="0">
      <selection activeCell="A5" sqref="A5"/>
    </sheetView>
  </sheetViews>
  <sheetFormatPr defaultRowHeight="15" x14ac:dyDescent="0.25"/>
  <cols>
    <col min="1" max="1" width="14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0" t="s">
        <v>0</v>
      </c>
    </row>
    <row r="2" spans="1:4" x14ac:dyDescent="0.25">
      <c r="A2" s="20" t="s">
        <v>61</v>
      </c>
    </row>
    <row r="3" spans="1:4" x14ac:dyDescent="0.25">
      <c r="A3" s="20" t="s">
        <v>59</v>
      </c>
    </row>
    <row r="4" spans="1:4" x14ac:dyDescent="0.25">
      <c r="A4" s="20" t="s">
        <v>23</v>
      </c>
    </row>
    <row r="5" spans="1:4" x14ac:dyDescent="0.25">
      <c r="A5" s="22" t="str">
        <f>+'18A'!A5</f>
        <v>April 2020</v>
      </c>
    </row>
    <row r="7" spans="1:4" x14ac:dyDescent="0.25">
      <c r="A7" s="18" t="s">
        <v>62</v>
      </c>
      <c r="B7" s="17"/>
      <c r="D7" s="8"/>
    </row>
    <row r="8" spans="1:4" x14ac:dyDescent="0.25">
      <c r="A8" s="2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7"/>
  <sheetViews>
    <sheetView workbookViewId="0">
      <selection activeCell="A4" sqref="A4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0" t="s">
        <v>0</v>
      </c>
    </row>
    <row r="2" spans="1:4" x14ac:dyDescent="0.25">
      <c r="A2" s="20" t="s">
        <v>27</v>
      </c>
    </row>
    <row r="3" spans="1:4" x14ac:dyDescent="0.25">
      <c r="A3" s="20" t="s">
        <v>60</v>
      </c>
    </row>
    <row r="4" spans="1:4" x14ac:dyDescent="0.25">
      <c r="A4" s="22" t="str">
        <f>+'18A'!A5</f>
        <v>April 2020</v>
      </c>
    </row>
    <row r="6" spans="1:4" x14ac:dyDescent="0.25">
      <c r="A6" s="18"/>
      <c r="B6" s="17"/>
      <c r="D6" s="8"/>
    </row>
    <row r="7" spans="1:4" x14ac:dyDescent="0.25">
      <c r="A7" t="s">
        <v>53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0"/>
  <sheetViews>
    <sheetView workbookViewId="0">
      <selection activeCell="C7" sqref="C7"/>
    </sheetView>
  </sheetViews>
  <sheetFormatPr defaultRowHeight="15" x14ac:dyDescent="0.25"/>
  <cols>
    <col min="1" max="1" width="20.28515625" customWidth="1"/>
    <col min="2" max="2" width="21.85546875" customWidth="1"/>
    <col min="3" max="3" width="14" customWidth="1"/>
    <col min="4" max="4" width="16" customWidth="1"/>
    <col min="5" max="5" width="12" customWidth="1"/>
    <col min="6" max="6" width="17.42578125" customWidth="1"/>
    <col min="7" max="7" width="14.85546875" customWidth="1"/>
    <col min="13" max="13" width="11.5703125" bestFit="1" customWidth="1"/>
  </cols>
  <sheetData>
    <row r="1" spans="1:7" x14ac:dyDescent="0.25">
      <c r="A1" s="20" t="s">
        <v>0</v>
      </c>
    </row>
    <row r="2" spans="1:7" x14ac:dyDescent="0.25">
      <c r="A2" s="20" t="s">
        <v>26</v>
      </c>
    </row>
    <row r="3" spans="1:7" x14ac:dyDescent="0.25">
      <c r="A3" s="20" t="s">
        <v>59</v>
      </c>
    </row>
    <row r="4" spans="1:7" x14ac:dyDescent="0.25">
      <c r="A4" s="20" t="s">
        <v>24</v>
      </c>
    </row>
    <row r="5" spans="1:7" x14ac:dyDescent="0.25">
      <c r="A5" s="22" t="str">
        <f>+'18A'!A5</f>
        <v>April 2020</v>
      </c>
    </row>
    <row r="6" spans="1:7" ht="15.75" thickBot="1" x14ac:dyDescent="0.3"/>
    <row r="7" spans="1:7" ht="42.75" customHeight="1" x14ac:dyDescent="0.25">
      <c r="A7" s="48" t="s">
        <v>52</v>
      </c>
      <c r="B7" s="48" t="s">
        <v>40</v>
      </c>
      <c r="C7" s="48" t="s">
        <v>25</v>
      </c>
      <c r="D7" s="48" t="s">
        <v>58</v>
      </c>
      <c r="E7" s="48" t="s">
        <v>56</v>
      </c>
      <c r="F7" s="48" t="s">
        <v>57</v>
      </c>
      <c r="G7" s="48" t="s">
        <v>54</v>
      </c>
    </row>
    <row r="8" spans="1:7" x14ac:dyDescent="0.25">
      <c r="A8" s="36" t="s">
        <v>41</v>
      </c>
      <c r="B8" s="36" t="s">
        <v>42</v>
      </c>
      <c r="C8" s="46">
        <f>'18A'!C9</f>
        <v>390109.79</v>
      </c>
      <c r="D8" s="49">
        <v>795529166.66666663</v>
      </c>
      <c r="E8" s="41">
        <v>4.4383892792511826E-4</v>
      </c>
      <c r="F8" s="46">
        <f>D8*E8</f>
        <v>353086.81246649602</v>
      </c>
      <c r="G8" s="46">
        <f>F8-C8</f>
        <v>-37022.977533503959</v>
      </c>
    </row>
    <row r="9" spans="1:7" x14ac:dyDescent="0.25">
      <c r="A9" s="36" t="s">
        <v>43</v>
      </c>
      <c r="B9" s="36" t="s">
        <v>42</v>
      </c>
      <c r="C9" s="46">
        <f>'18A'!C10</f>
        <v>90272.15</v>
      </c>
      <c r="D9" s="49">
        <v>240579732.5</v>
      </c>
      <c r="E9" s="41">
        <v>4.4383892792511826E-4</v>
      </c>
      <c r="F9" s="46">
        <f t="shared" ref="F9:F16" si="0">D9*E9</f>
        <v>106778.65055331173</v>
      </c>
      <c r="G9" s="46">
        <f t="shared" ref="G9:G16" si="1">F9-C9</f>
        <v>16506.500553311736</v>
      </c>
    </row>
    <row r="10" spans="1:7" x14ac:dyDescent="0.25">
      <c r="A10" s="36" t="s">
        <v>44</v>
      </c>
      <c r="B10" s="36" t="s">
        <v>42</v>
      </c>
      <c r="C10" s="46">
        <f>'18A'!C11</f>
        <v>227053.57</v>
      </c>
      <c r="D10" s="49">
        <v>600784932.5</v>
      </c>
      <c r="E10" s="41">
        <v>4.4383892792511826E-4</v>
      </c>
      <c r="F10" s="46">
        <f t="shared" si="0"/>
        <v>266651.74035436456</v>
      </c>
      <c r="G10" s="46">
        <f t="shared" si="1"/>
        <v>39598.170354364556</v>
      </c>
    </row>
    <row r="11" spans="1:7" x14ac:dyDescent="0.25">
      <c r="A11" s="36" t="s">
        <v>45</v>
      </c>
      <c r="B11" s="36" t="s">
        <v>46</v>
      </c>
      <c r="C11" s="46">
        <f>'18A'!C12</f>
        <v>121432.6</v>
      </c>
      <c r="D11" s="49">
        <v>293286862.5</v>
      </c>
      <c r="E11" s="41">
        <v>4.4383892792511826E-4</v>
      </c>
      <c r="F11" s="46">
        <f t="shared" si="0"/>
        <v>130172.12662652157</v>
      </c>
      <c r="G11" s="46">
        <f t="shared" si="1"/>
        <v>8739.5266265215614</v>
      </c>
    </row>
    <row r="12" spans="1:7" x14ac:dyDescent="0.25">
      <c r="A12" s="36" t="s">
        <v>55</v>
      </c>
      <c r="B12" s="36" t="s">
        <v>42</v>
      </c>
      <c r="C12" s="46">
        <f>'18A'!C13</f>
        <v>6040.12</v>
      </c>
      <c r="D12" s="49">
        <v>16330100</v>
      </c>
      <c r="E12" s="41">
        <v>4.4383892792511826E-4</v>
      </c>
      <c r="F12" s="46">
        <f t="shared" si="0"/>
        <v>7247.9340769099736</v>
      </c>
      <c r="G12" s="46">
        <f t="shared" si="1"/>
        <v>1207.8140769099737</v>
      </c>
    </row>
    <row r="13" spans="1:7" x14ac:dyDescent="0.25">
      <c r="A13" s="36" t="s">
        <v>48</v>
      </c>
      <c r="B13" s="36"/>
      <c r="C13" s="46">
        <f>'18A'!C14</f>
        <v>0</v>
      </c>
      <c r="D13" s="49"/>
      <c r="E13" s="41"/>
      <c r="F13" s="46"/>
      <c r="G13" s="46"/>
    </row>
    <row r="14" spans="1:7" x14ac:dyDescent="0.25">
      <c r="A14" s="37" t="s">
        <v>49</v>
      </c>
      <c r="B14" s="36" t="s">
        <v>46</v>
      </c>
      <c r="C14" s="46">
        <f>'18A'!C15</f>
        <v>6695.87</v>
      </c>
      <c r="D14" s="49">
        <v>15168615.460327215</v>
      </c>
      <c r="E14" s="41">
        <v>4.4383892792511826E-4</v>
      </c>
      <c r="F14" s="46">
        <f t="shared" si="0"/>
        <v>6732.4220240200057</v>
      </c>
      <c r="G14" s="46">
        <f t="shared" si="1"/>
        <v>36.552024020005774</v>
      </c>
    </row>
    <row r="15" spans="1:7" x14ac:dyDescent="0.25">
      <c r="A15" s="37" t="s">
        <v>50</v>
      </c>
      <c r="B15" s="36" t="s">
        <v>46</v>
      </c>
      <c r="C15" s="46">
        <f>'18A'!C16</f>
        <v>64819.42</v>
      </c>
      <c r="D15" s="49">
        <v>171004311.17076293</v>
      </c>
      <c r="E15" s="41">
        <v>4.4383892792511826E-4</v>
      </c>
      <c r="F15" s="46">
        <f t="shared" si="0"/>
        <v>75898.370140604748</v>
      </c>
      <c r="G15" s="46">
        <f t="shared" si="1"/>
        <v>11078.950140604749</v>
      </c>
    </row>
    <row r="16" spans="1:7" x14ac:dyDescent="0.25">
      <c r="A16" s="37" t="s">
        <v>51</v>
      </c>
      <c r="B16" s="36" t="s">
        <v>46</v>
      </c>
      <c r="C16" s="46">
        <f>'18A'!C17</f>
        <v>51501.520000000004</v>
      </c>
      <c r="D16" s="49">
        <v>124278045.86890987</v>
      </c>
      <c r="E16" s="41">
        <v>4.4383892792511826E-4</v>
      </c>
      <c r="F16" s="46">
        <f t="shared" si="0"/>
        <v>55159.434643085624</v>
      </c>
      <c r="G16" s="46">
        <f t="shared" si="1"/>
        <v>3657.9146430856199</v>
      </c>
    </row>
    <row r="17" spans="1:7" x14ac:dyDescent="0.25">
      <c r="C17" s="50"/>
      <c r="D17" s="49"/>
      <c r="E17" s="38"/>
      <c r="F17" s="46"/>
      <c r="G17" s="46"/>
    </row>
    <row r="18" spans="1:7" ht="15.75" thickBot="1" x14ac:dyDescent="0.3">
      <c r="A18" s="43" t="s">
        <v>39</v>
      </c>
      <c r="B18" s="42"/>
      <c r="C18" s="44">
        <f>SUM(C8:C17)</f>
        <v>957925.04</v>
      </c>
      <c r="D18" s="51">
        <f>SUM(D8:D17)</f>
        <v>2256961766.6666665</v>
      </c>
      <c r="E18" s="39"/>
      <c r="F18" s="44">
        <f>SUM(F8:F17)</f>
        <v>1001727.4908853143</v>
      </c>
      <c r="G18" s="44">
        <f>SUM(G8:G17)</f>
        <v>43802.450885314247</v>
      </c>
    </row>
    <row r="19" spans="1:7" ht="15.75" thickTop="1" x14ac:dyDescent="0.25">
      <c r="G19" s="40"/>
    </row>
    <row r="20" spans="1:7" x14ac:dyDescent="0.25">
      <c r="D20" s="40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7"/>
  <sheetViews>
    <sheetView workbookViewId="0">
      <selection activeCell="A4" sqref="A4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20" t="s">
        <v>0</v>
      </c>
    </row>
    <row r="2" spans="1:1" x14ac:dyDescent="0.25">
      <c r="A2" s="20" t="s">
        <v>28</v>
      </c>
    </row>
    <row r="3" spans="1:1" x14ac:dyDescent="0.25">
      <c r="A3" s="20" t="s">
        <v>63</v>
      </c>
    </row>
    <row r="4" spans="1:1" x14ac:dyDescent="0.25">
      <c r="A4" s="22" t="str">
        <f>+'18A'!A5</f>
        <v>April 2020</v>
      </c>
    </row>
    <row r="7" spans="1:1" x14ac:dyDescent="0.25">
      <c r="A7" t="s">
        <v>29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7"/>
  <sheetViews>
    <sheetView workbookViewId="0">
      <selection activeCell="A4" sqref="A4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20" t="s">
        <v>0</v>
      </c>
    </row>
    <row r="2" spans="1:1" x14ac:dyDescent="0.25">
      <c r="A2" s="20" t="s">
        <v>30</v>
      </c>
    </row>
    <row r="3" spans="1:1" x14ac:dyDescent="0.25">
      <c r="A3" s="20" t="s">
        <v>64</v>
      </c>
    </row>
    <row r="4" spans="1:1" x14ac:dyDescent="0.25">
      <c r="A4" s="22" t="str">
        <f>+'18A'!A5</f>
        <v>April 2020</v>
      </c>
    </row>
    <row r="7" spans="1:1" x14ac:dyDescent="0.25">
      <c r="A7" t="s">
        <v>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Monthly Cost Tracker AP1</vt:lpstr>
      <vt:lpstr>Monthly Cost Tracker AP2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Barkau, Christine M</cp:lastModifiedBy>
  <dcterms:created xsi:type="dcterms:W3CDTF">2019-08-15T19:17:26Z</dcterms:created>
  <dcterms:modified xsi:type="dcterms:W3CDTF">2020-06-10T16:09:56Z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