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1\04 April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30" i="4"/>
  <c r="C4" i="12" l="1"/>
  <c r="C27" i="4"/>
  <c r="C28" i="4" s="1"/>
  <c r="C37" i="11" l="1"/>
  <c r="C35" i="11"/>
  <c r="C30" i="11"/>
  <c r="C21" i="12" l="1"/>
  <c r="C27" i="12" l="1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<sst xmlns="http://schemas.openxmlformats.org/spreadsheetml/2006/main" count="161" uniqueCount="77">
  <si>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</si>
  <si>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</si>
  <si>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</si>
  <si>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</si>
  <si>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</si>
  <si>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</si>
  <si>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</si>
  <si>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</si>
  <si>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</si>
  <si>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</si>
  <si>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</si>
  <si>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</si>
  <si>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</si>
  <si>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</si>
  <si>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</si>
  <si>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</si>
  <si>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</si>
  <si>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</si>
  <si>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</si>
  <si>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</si>
  <si>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</si>
  <si>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</si>
  <si>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</si>
  <si>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</si>
  <si>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</si>
  <si>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</si>
  <si>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</si>
  <si>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</si>
  <si>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</si>
  <si>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</si>
  <si>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</si>
  <si>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</si>
  <si>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</si>
  <si>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</si>
  <si>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</si>
  <si>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</si>
  <si>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</si>
  <si>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</si>
  <si>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</si>
  <si>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</si>
  <si>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</si>
  <si>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</si>
  <si>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</si>
  <si>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</si>
  <si>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</si>
  <si>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</si>
  <si>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</si>
  <si>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</si>
  <si>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</si>
  <si>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</si>
  <si>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</si>
  <si>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</si>
  <si>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</si>
  <si>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</si>
  <si>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</si>
  <si>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</si>
  <si>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</si>
  <si>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</si>
  <si>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</si>
  <si>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</si>
  <si>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</si>
  <si>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</si>
  <si>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</si>
  <si>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</si>
  <si>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</si>
  <si>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</si>
  <si>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</si>
  <si>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</si>
  <si>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</si>
  <si>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</si>
  <si>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</si>
  <si>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</si>
  <si>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</si>
  <si>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</si>
  <si>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</si>
  <si>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</si>
  <si>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Apr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</si>
</sst>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A22" s="3"/>
      <c r="B22" s="31"/>
      <c r="C22" s="55"/>
    </row>
    <row r="23" spans="1:3" x14ac:dyDescent="0.25">
      <c r="A23" s="3" t="s">
        <v>38</v>
      </c>
      <c r="B23" s="30"/>
      <c r="C23" s="55">
        <v>-641855.02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-641855.02</v>
      </c>
    </row>
    <row r="28" spans="1:3" ht="15.75" thickBot="1" x14ac:dyDescent="0.3">
      <c r="A28" s="13" t="s">
        <v>18</v>
      </c>
      <c r="B28" s="25"/>
      <c r="C28" s="59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(C28+B33)*C30</f>
        <v>115.52313370376734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25">
      <c r="A35" s="3" t="s">
        <v>73</v>
      </c>
      <c r="C35" s="60">
        <f>-C33</f>
        <v>-672612.04462900944</v>
      </c>
    </row>
    <row r="37" spans="1:3" ht="15.75" thickBot="1" x14ac:dyDescent="0.3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C36" sqref="C36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v>44316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B22" s="10"/>
      <c r="C22" s="56"/>
    </row>
    <row r="23" spans="1:3" x14ac:dyDescent="0.25">
      <c r="A23" s="3" t="s">
        <v>75</v>
      </c>
      <c r="B23" s="10"/>
      <c r="C23" s="56">
        <v>-72397.499999999971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-72397.499999999971</v>
      </c>
    </row>
    <row r="28" spans="1:3" ht="15.75" thickBot="1" x14ac:dyDescent="0.3">
      <c r="A28" s="13" t="s">
        <v>18</v>
      </c>
      <c r="B28" s="25"/>
      <c r="C28" s="59">
        <f>C27+C21</f>
        <v>-72397.499999999971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(0.225123/12)/100</f>
        <v>1.8760249999999999E-4</v>
      </c>
    </row>
    <row r="31" spans="1:3" x14ac:dyDescent="0.25">
      <c r="A31" s="16" t="s">
        <v>20</v>
      </c>
      <c r="B31" s="53"/>
      <c r="C31" s="53">
        <f>(C28+B35)*C30</f>
        <v>149.51412476949778</v>
      </c>
    </row>
    <row r="32" spans="1:3" x14ac:dyDescent="0.25">
      <c r="A32" s="16"/>
      <c r="B32" s="53"/>
      <c r="C32" s="53"/>
    </row>
    <row r="33" spans="1:3" x14ac:dyDescent="0.25">
      <c r="A33" s="3"/>
      <c r="B33" s="53"/>
      <c r="C33" s="53"/>
    </row>
    <row r="34" spans="1:3" x14ac:dyDescent="0.25">
      <c r="A34" s="3"/>
      <c r="B34" s="60"/>
      <c r="C34" s="60"/>
    </row>
    <row r="35" spans="1:3" ht="15.75" thickBot="1" x14ac:dyDescent="0.3">
      <c r="A35" s="13" t="s">
        <v>21</v>
      </c>
      <c r="B35" s="61">
        <v>869370.48687116534</v>
      </c>
      <c r="C35" s="61">
        <f>C28+C31+B35+C33</f>
        <v>797122.50099593482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D33" sqref="D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AP2'!C4</f>
        <v>44316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46853.469999999994</v>
      </c>
    </row>
    <row r="7" spans="1:14" x14ac:dyDescent="0.25">
      <c r="A7" s="5" t="s">
        <v>4</v>
      </c>
      <c r="B7" s="6"/>
      <c r="C7" s="53">
        <v>0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329872.5</v>
      </c>
    </row>
    <row r="14" spans="1:14" x14ac:dyDescent="0.25">
      <c r="A14" s="5" t="s">
        <v>11</v>
      </c>
      <c r="B14" s="6"/>
      <c r="C14" s="50">
        <v>2316296.6219146131</v>
      </c>
      <c r="F14" s="63"/>
      <c r="G14" s="64"/>
    </row>
    <row r="15" spans="1:14" x14ac:dyDescent="0.25">
      <c r="A15" s="5" t="s">
        <v>12</v>
      </c>
      <c r="B15" s="6"/>
      <c r="C15" s="53">
        <v>-82054.814999999973</v>
      </c>
    </row>
    <row r="16" spans="1:14" x14ac:dyDescent="0.25">
      <c r="A16" s="5" t="s">
        <v>13</v>
      </c>
      <c r="B16" s="6"/>
      <c r="C16" s="53">
        <v>1019993</v>
      </c>
    </row>
    <row r="17" spans="1:3" x14ac:dyDescent="0.25">
      <c r="A17" s="5" t="s">
        <v>14</v>
      </c>
      <c r="B17" s="6"/>
      <c r="C17" s="53">
        <v>389695</v>
      </c>
    </row>
    <row r="18" spans="1:3" x14ac:dyDescent="0.25">
      <c r="A18" s="5" t="s">
        <v>15</v>
      </c>
      <c r="B18" s="6"/>
      <c r="C18" s="53">
        <v>1333890.33</v>
      </c>
    </row>
    <row r="19" spans="1:3" x14ac:dyDescent="0.25">
      <c r="A19" s="5" t="s">
        <v>72</v>
      </c>
      <c r="B19" s="6"/>
      <c r="C19" s="53">
        <v>73783.240000000005</v>
      </c>
    </row>
    <row r="20" spans="1:3" x14ac:dyDescent="0.25">
      <c r="A20" s="5" t="s">
        <v>16</v>
      </c>
      <c r="B20" s="6"/>
      <c r="C20" s="53">
        <v>577912.45464166661</v>
      </c>
    </row>
    <row r="21" spans="1:3" ht="15.75" thickBot="1" x14ac:dyDescent="0.3">
      <c r="A21" s="3" t="s">
        <v>17</v>
      </c>
      <c r="B21" s="9"/>
      <c r="C21" s="54">
        <f>SUM(C6:C20)</f>
        <v>6006241.8015562799</v>
      </c>
    </row>
    <row r="22" spans="1:3" x14ac:dyDescent="0.25">
      <c r="B22" s="10"/>
      <c r="C22" s="56"/>
    </row>
    <row r="23" spans="1:3" x14ac:dyDescent="0.25">
      <c r="A23" s="3" t="s">
        <v>38</v>
      </c>
      <c r="B23" s="10"/>
      <c r="C23" s="56"/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339700.61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 t="shared" ref="C27" si="0">+C25+C26</f>
        <v>339700.61</v>
      </c>
    </row>
    <row r="28" spans="1:3" ht="15.75" thickBot="1" x14ac:dyDescent="0.3">
      <c r="A28" s="13" t="s">
        <v>18</v>
      </c>
      <c r="B28" s="25"/>
      <c r="C28" s="59">
        <f t="shared" ref="C28" si="1">-C27+C21</f>
        <v>5666541.1915562795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(0.225123/12)/100</f>
        <v>1.8760249999999999E-4</v>
      </c>
    </row>
    <row r="31" spans="1:3" x14ac:dyDescent="0.25">
      <c r="A31" s="16" t="s">
        <v>20</v>
      </c>
      <c r="B31" s="53"/>
      <c r="C31" s="53">
        <f>(C28+B33)*C30</f>
        <v>992.66330078097337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-375229.50444670767</v>
      </c>
      <c r="C33" s="61">
        <f t="shared" ref="C33" si="2">C28+C31+B33</f>
        <v>5292304.3504103525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76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136642.78</v>
      </c>
    </row>
    <row r="10" spans="1:4" x14ac:dyDescent="0.25">
      <c r="A10" s="45" t="s">
        <v>43</v>
      </c>
      <c r="B10" s="36" t="s">
        <v>42</v>
      </c>
      <c r="C10" s="46">
        <v>36143.300000000003</v>
      </c>
      <c r="D10" s="8"/>
    </row>
    <row r="11" spans="1:4" x14ac:dyDescent="0.25">
      <c r="A11" s="45" t="s">
        <v>44</v>
      </c>
      <c r="B11" s="36" t="s">
        <v>42</v>
      </c>
      <c r="C11" s="46">
        <v>88289.76</v>
      </c>
      <c r="D11" s="8"/>
    </row>
    <row r="12" spans="1:4" x14ac:dyDescent="0.25">
      <c r="A12" s="45" t="s">
        <v>45</v>
      </c>
      <c r="B12" s="36" t="s">
        <v>46</v>
      </c>
      <c r="C12" s="46">
        <v>46206.3</v>
      </c>
      <c r="D12" s="8"/>
    </row>
    <row r="13" spans="1:4" x14ac:dyDescent="0.25">
      <c r="A13" s="45" t="s">
        <v>47</v>
      </c>
      <c r="B13" s="36" t="s">
        <v>42</v>
      </c>
      <c r="C13" s="46">
        <f>1343.98+31.12+695.72</f>
        <v>2070.8199999999997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2709.19</v>
      </c>
      <c r="D15" s="32"/>
    </row>
    <row r="16" spans="1:4" x14ac:dyDescent="0.25">
      <c r="A16" s="47" t="s">
        <v>50</v>
      </c>
      <c r="B16" s="36" t="s">
        <v>46</v>
      </c>
      <c r="C16" s="46">
        <v>24985</v>
      </c>
      <c r="D16" s="32"/>
    </row>
    <row r="17" spans="1:4" x14ac:dyDescent="0.25">
      <c r="A17" s="47" t="s">
        <v>51</v>
      </c>
      <c r="B17" s="36" t="s">
        <v>46</v>
      </c>
      <c r="C17" s="46">
        <f>394.9+20054.96</f>
        <v>20449.86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357497.01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Apr 2021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Apr 2021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Apr 2021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136642.78</v>
      </c>
      <c r="D8" s="49">
        <v>779523000</v>
      </c>
      <c r="E8" s="41">
        <v>1.663353535602408E-4</v>
      </c>
      <c r="F8" s="46">
        <f>D8*E8</f>
        <v>129662.2338133396</v>
      </c>
      <c r="G8" s="46">
        <f>F8-C8</f>
        <v>-6980.5461866604019</v>
      </c>
    </row>
    <row r="9" spans="1:7" x14ac:dyDescent="0.25">
      <c r="A9" s="36" t="s">
        <v>43</v>
      </c>
      <c r="B9" s="36" t="s">
        <v>42</v>
      </c>
      <c r="C9" s="46">
        <f>'18A'!C10</f>
        <v>36143.300000000003</v>
      </c>
      <c r="D9" s="49">
        <v>205581940</v>
      </c>
      <c r="E9" s="41">
        <v>1.663353535602408E-4</v>
      </c>
      <c r="F9" s="46">
        <f t="shared" ref="F9:F16" si="0">D9*E9</f>
        <v>34195.544675500212</v>
      </c>
      <c r="G9" s="46">
        <f t="shared" ref="G9:G16" si="1">F9-C9</f>
        <v>-1947.7553244997907</v>
      </c>
    </row>
    <row r="10" spans="1:7" x14ac:dyDescent="0.25">
      <c r="A10" s="36" t="s">
        <v>44</v>
      </c>
      <c r="B10" s="36" t="s">
        <v>42</v>
      </c>
      <c r="C10" s="46">
        <f>'18A'!C11</f>
        <v>88289.76</v>
      </c>
      <c r="D10" s="49">
        <v>538858230</v>
      </c>
      <c r="E10" s="41">
        <v>1.663353535602408E-4</v>
      </c>
      <c r="F10" s="46">
        <f t="shared" si="0"/>
        <v>89631.174205895557</v>
      </c>
      <c r="G10" s="46">
        <f t="shared" si="1"/>
        <v>1341.4142058955622</v>
      </c>
    </row>
    <row r="11" spans="1:7" x14ac:dyDescent="0.25">
      <c r="A11" s="36" t="s">
        <v>45</v>
      </c>
      <c r="B11" s="36" t="s">
        <v>46</v>
      </c>
      <c r="C11" s="46">
        <f>'18A'!C12</f>
        <v>46206.3</v>
      </c>
      <c r="D11" s="49">
        <v>287713900</v>
      </c>
      <c r="E11" s="41">
        <v>1.663353535602408E-4</v>
      </c>
      <c r="F11" s="46">
        <f t="shared" si="0"/>
        <v>47856.993280695766</v>
      </c>
      <c r="G11" s="46">
        <f t="shared" si="1"/>
        <v>1650.693280695763</v>
      </c>
    </row>
    <row r="12" spans="1:7" x14ac:dyDescent="0.25">
      <c r="A12" s="36" t="s">
        <v>55</v>
      </c>
      <c r="B12" s="36" t="s">
        <v>42</v>
      </c>
      <c r="C12" s="46">
        <f>'18A'!C13</f>
        <v>2070.8199999999997</v>
      </c>
      <c r="D12" s="49">
        <v>11430370</v>
      </c>
      <c r="E12" s="41">
        <v>1.663353535602408E-4</v>
      </c>
      <c r="F12" s="46">
        <f t="shared" si="0"/>
        <v>1901.2746352743698</v>
      </c>
      <c r="G12" s="46">
        <f t="shared" si="1"/>
        <v>-169.54536472562995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2709.19</v>
      </c>
      <c r="D14" s="49">
        <v>32041409.176407412</v>
      </c>
      <c r="E14" s="41">
        <v>1.663353535602408E-4</v>
      </c>
      <c r="F14" s="46">
        <f t="shared" si="0"/>
        <v>5329.6191239260706</v>
      </c>
      <c r="G14" s="46">
        <f t="shared" si="1"/>
        <v>2620.4291239260706</v>
      </c>
    </row>
    <row r="15" spans="1:7" x14ac:dyDescent="0.25">
      <c r="A15" s="37" t="s">
        <v>50</v>
      </c>
      <c r="B15" s="36" t="s">
        <v>46</v>
      </c>
      <c r="C15" s="46">
        <f>'18A'!C16</f>
        <v>24985</v>
      </c>
      <c r="D15" s="49">
        <v>154924911.4320685</v>
      </c>
      <c r="E15" s="41">
        <v>1.663353535602408E-4</v>
      </c>
      <c r="F15" s="46">
        <f t="shared" si="0"/>
        <v>25769.489918342108</v>
      </c>
      <c r="G15" s="46">
        <f t="shared" si="1"/>
        <v>784.48991834210756</v>
      </c>
    </row>
    <row r="16" spans="1:7" x14ac:dyDescent="0.25">
      <c r="A16" s="37" t="s">
        <v>51</v>
      </c>
      <c r="B16" s="36" t="s">
        <v>46</v>
      </c>
      <c r="C16" s="46">
        <f>'18A'!C17</f>
        <v>20449.86</v>
      </c>
      <c r="D16" s="49">
        <v>109105039.39152408</v>
      </c>
      <c r="E16" s="41">
        <v>1.663353535602408E-4</v>
      </c>
      <c r="F16" s="46">
        <f t="shared" si="0"/>
        <v>18148.025302393158</v>
      </c>
      <c r="G16" s="46">
        <f t="shared" si="1"/>
        <v>-2301.8346976068424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357497.01</v>
      </c>
      <c r="D18" s="51">
        <f>SUM(D8:D17)</f>
        <v>2119178800</v>
      </c>
      <c r="E18" s="39"/>
      <c r="F18" s="44">
        <f>SUM(F8:F17)</f>
        <v>352494.35495536681</v>
      </c>
      <c r="G18" s="44">
        <f>SUM(G8:G17)</f>
        <v>-5002.6550446331621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Apr 2021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Apr 2021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2021-06-16T15:27:10Z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