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C29" i="12"/>
  <c r="C26" i="14" l="1"/>
  <c r="C20" i="14"/>
  <c r="C27" i="14" s="1"/>
  <c r="C30" i="14" s="1"/>
  <c r="C32" i="14" s="1"/>
  <c r="C4" i="14"/>
  <c r="F8" i="8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4" i="13"/>
  <c r="C26" i="13"/>
  <c r="C20" i="13"/>
  <c r="C27" i="13"/>
  <c r="C30" i="13"/>
  <c r="C32" i="13" s="1"/>
  <c r="C37" i="11"/>
  <c r="C35" i="11"/>
  <c r="C30" i="11"/>
  <c r="C20" i="12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E21" i="6" l="1"/>
  <c r="G16" i="8"/>
  <c r="G15" i="8"/>
  <c r="G14" i="8"/>
  <c r="G11" i="8"/>
  <c r="F18" i="8"/>
  <c r="D18" i="8"/>
  <c r="G9" i="8"/>
  <c r="G10" i="8"/>
  <c r="G12" i="8"/>
  <c r="C18" i="8"/>
  <c r="G8" i="8"/>
  <c r="C10" i="6"/>
  <c r="G18" i="8" l="1"/>
  <c r="C26" i="12" l="1"/>
  <c r="C27" i="12" s="1"/>
  <c r="C30" i="12" s="1"/>
  <c r="C34" i="12" s="1"/>
</calcChain>
</file>

<file path=xl/sharedStrings.xml><?xml version="1.0" encoding="utf-8"?>
<sst xmlns="http://schemas.openxmlformats.org/spreadsheetml/2006/main" count="212" uniqueCount="83">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</sst>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Dec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6" sqref="C36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44926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1360821.9482101903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1360821.9482101903</v>
      </c>
    </row>
    <row r="27" spans="1:4" ht="15" thickBot="1" x14ac:dyDescent="0.4">
      <c r="A27" s="13" t="s">
        <v>12</v>
      </c>
      <c r="B27" s="24"/>
      <c r="C27" s="58">
        <f>C26+C20</f>
        <v>1360821.9482101903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(4.617603/12)/100</f>
        <v>3.8480025000000003E-3</v>
      </c>
    </row>
    <row r="30" spans="1:4" x14ac:dyDescent="0.35">
      <c r="A30" s="16" t="s">
        <v>14</v>
      </c>
      <c r="B30" s="52"/>
      <c r="C30" s="52">
        <f>(C27+B34)*C29</f>
        <v>-5176.0841435394541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-2705957.2862302288</v>
      </c>
      <c r="C34" s="60">
        <f>C27+C30+B34+C32</f>
        <v>-1350311.422163578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44926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79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(4.617603/12)/100</f>
        <v>3.8480025000000003E-3</v>
      </c>
    </row>
    <row r="30" spans="1:3" x14ac:dyDescent="0.35">
      <c r="A30" s="16" t="s">
        <v>14</v>
      </c>
      <c r="B30" s="52"/>
      <c r="C30" s="52">
        <f>(C27+B32)*C29</f>
        <v>38776.827530303424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10077131.584582759</v>
      </c>
      <c r="C32" s="60">
        <f t="shared" ref="C32" si="2">C27+C30+B32</f>
        <v>10115908.412113063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81</v>
      </c>
    </row>
    <row r="4" spans="1:14" x14ac:dyDescent="0.35">
      <c r="A4" s="1"/>
      <c r="B4" s="2" t="s">
        <v>26</v>
      </c>
      <c r="C4" s="2">
        <f>'Monthly Cost Tracker AP3'!C4</f>
        <v>44926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149147.21000000014</v>
      </c>
    </row>
    <row r="7" spans="1:14" x14ac:dyDescent="0.35">
      <c r="A7" s="5" t="s">
        <v>68</v>
      </c>
      <c r="B7" s="6"/>
      <c r="C7" s="52">
        <v>7.42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362695.25</v>
      </c>
    </row>
    <row r="13" spans="1:14" x14ac:dyDescent="0.35">
      <c r="A13" s="5" t="s">
        <v>5</v>
      </c>
      <c r="B13" s="6"/>
      <c r="C13" s="49">
        <v>301489.55538216233</v>
      </c>
      <c r="F13" s="62"/>
      <c r="G13" s="63"/>
    </row>
    <row r="14" spans="1:14" x14ac:dyDescent="0.35">
      <c r="A14" s="5" t="s">
        <v>79</v>
      </c>
      <c r="B14" s="6"/>
      <c r="C14" s="52">
        <v>-10528042.479999999</v>
      </c>
    </row>
    <row r="15" spans="1:14" x14ac:dyDescent="0.35">
      <c r="A15" s="5" t="s">
        <v>7</v>
      </c>
      <c r="B15" s="6"/>
      <c r="C15" s="52">
        <v>6919559.3088195166</v>
      </c>
    </row>
    <row r="16" spans="1:14" x14ac:dyDescent="0.35">
      <c r="A16" s="5" t="s">
        <v>8</v>
      </c>
      <c r="B16" s="6"/>
      <c r="C16" s="52">
        <v>3480463.25</v>
      </c>
    </row>
    <row r="17" spans="1:3" x14ac:dyDescent="0.35">
      <c r="A17" s="5" t="s">
        <v>9</v>
      </c>
      <c r="B17" s="6"/>
      <c r="C17" s="52">
        <v>1268061.52</v>
      </c>
    </row>
    <row r="18" spans="1:3" x14ac:dyDescent="0.35">
      <c r="A18" s="5" t="s">
        <v>63</v>
      </c>
      <c r="B18" s="6"/>
      <c r="C18" s="52">
        <v>159577</v>
      </c>
    </row>
    <row r="19" spans="1:3" x14ac:dyDescent="0.35">
      <c r="A19" s="5" t="s">
        <v>10</v>
      </c>
      <c r="B19" s="6"/>
      <c r="C19" s="52">
        <v>767020.66666666698</v>
      </c>
    </row>
    <row r="20" spans="1:3" ht="15" thickBot="1" x14ac:dyDescent="0.4">
      <c r="A20" s="3" t="s">
        <v>11</v>
      </c>
      <c r="B20" s="9"/>
      <c r="C20" s="53">
        <f>SUM(C6:C19)</f>
        <v>2879978.7008683481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1013067.0766322562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(4.617603/12)/100</f>
        <v>3.8480025000000003E-3</v>
      </c>
    </row>
    <row r="30" spans="1:3" x14ac:dyDescent="0.35">
      <c r="A30" s="16" t="s">
        <v>14</v>
      </c>
      <c r="B30" s="52"/>
      <c r="C30" s="52">
        <f>(C27+B32)*C29</f>
        <v>-2615.7381819966581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-1692832.2748088837</v>
      </c>
      <c r="C32" s="60">
        <f t="shared" ref="C32" si="2">C27+C30+B32</f>
        <v>-682380.93635862414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0" sqref="C20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-610008.65</v>
      </c>
    </row>
    <row r="10" spans="1:4" x14ac:dyDescent="0.35">
      <c r="A10" s="44" t="s">
        <v>36</v>
      </c>
      <c r="B10" s="35" t="s">
        <v>35</v>
      </c>
      <c r="C10" s="45">
        <v>-138045.85999999999</v>
      </c>
      <c r="D10" s="8"/>
    </row>
    <row r="11" spans="1:4" x14ac:dyDescent="0.35">
      <c r="A11" s="44" t="s">
        <v>37</v>
      </c>
      <c r="B11" s="35" t="s">
        <v>35</v>
      </c>
      <c r="C11" s="45">
        <v>-306909.78999999998</v>
      </c>
      <c r="D11" s="8"/>
    </row>
    <row r="12" spans="1:4" x14ac:dyDescent="0.35">
      <c r="A12" s="44" t="s">
        <v>38</v>
      </c>
      <c r="B12" s="35" t="s">
        <v>39</v>
      </c>
      <c r="C12" s="45">
        <v>-149015.42000000001</v>
      </c>
      <c r="D12" s="8"/>
    </row>
    <row r="13" spans="1:4" x14ac:dyDescent="0.35">
      <c r="A13" s="44" t="s">
        <v>40</v>
      </c>
      <c r="B13" s="35" t="s">
        <v>35</v>
      </c>
      <c r="C13" s="45">
        <f>-(4479.61+110.26+2341.56)</f>
        <v>-6931.43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-6833.47</v>
      </c>
      <c r="D15" s="31"/>
    </row>
    <row r="16" spans="1:4" x14ac:dyDescent="0.35">
      <c r="A16" s="46" t="s">
        <v>43</v>
      </c>
      <c r="B16" s="35" t="s">
        <v>39</v>
      </c>
      <c r="C16" s="45">
        <v>-82236.88</v>
      </c>
      <c r="D16" s="31"/>
    </row>
    <row r="17" spans="1:4" x14ac:dyDescent="0.35">
      <c r="A17" s="46" t="s">
        <v>44</v>
      </c>
      <c r="B17" s="35" t="s">
        <v>39</v>
      </c>
      <c r="C17" s="45">
        <f>-(1180.27+59660.18)</f>
        <v>-60840.45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-1360821.95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E22" sqref="E22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Dec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Dec-2022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Dec-2022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8">
        <v>1436261872.3299005</v>
      </c>
      <c r="D11" s="71">
        <f>$E$39/$E$64</f>
        <v>7.2300270579695619E-4</v>
      </c>
      <c r="E11" s="68">
        <f>C11*D11</f>
        <v>1038421.2199275205</v>
      </c>
    </row>
    <row r="12" spans="1:5" x14ac:dyDescent="0.35">
      <c r="A12" s="44" t="s">
        <v>36</v>
      </c>
      <c r="B12" s="35" t="s">
        <v>35</v>
      </c>
      <c r="C12" s="78">
        <v>297537374.42771548</v>
      </c>
      <c r="D12" s="71">
        <f t="shared" ref="D12:D19" si="0">$E$39/$E$64</f>
        <v>7.2300270579695619E-4</v>
      </c>
      <c r="E12" s="68">
        <f t="shared" ref="E12:E19" si="1">C12*D12</f>
        <v>215120.32678696036</v>
      </c>
    </row>
    <row r="13" spans="1:5" x14ac:dyDescent="0.35">
      <c r="A13" s="44" t="s">
        <v>37</v>
      </c>
      <c r="B13" s="35" t="s">
        <v>35</v>
      </c>
      <c r="C13" s="78">
        <v>631367642.91652107</v>
      </c>
      <c r="D13" s="71">
        <f t="shared" si="0"/>
        <v>7.2300270579695619E-4</v>
      </c>
      <c r="E13" s="68">
        <f t="shared" si="1"/>
        <v>456480.51418129116</v>
      </c>
    </row>
    <row r="14" spans="1:5" x14ac:dyDescent="0.35">
      <c r="A14" s="44" t="s">
        <v>38</v>
      </c>
      <c r="B14" s="35" t="s">
        <v>39</v>
      </c>
      <c r="C14" s="78">
        <v>286803239.7424227</v>
      </c>
      <c r="D14" s="71">
        <f t="shared" si="0"/>
        <v>7.2300270579695619E-4</v>
      </c>
      <c r="E14" s="68">
        <f t="shared" si="1"/>
        <v>207359.51836510474</v>
      </c>
    </row>
    <row r="15" spans="1:5" x14ac:dyDescent="0.35">
      <c r="A15" s="44" t="s">
        <v>40</v>
      </c>
      <c r="B15" s="35" t="s">
        <v>35</v>
      </c>
      <c r="C15" s="78">
        <v>13696848.294467345</v>
      </c>
      <c r="D15" s="71">
        <f t="shared" si="0"/>
        <v>7.2300270579695619E-4</v>
      </c>
      <c r="E15" s="68">
        <f t="shared" si="1"/>
        <v>9902.858377790315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12477909.433273183</v>
      </c>
      <c r="D17" s="71">
        <f t="shared" si="0"/>
        <v>7.2300270579695619E-4</v>
      </c>
      <c r="E17" s="68">
        <f t="shared" si="1"/>
        <v>9021.5622829458753</v>
      </c>
    </row>
    <row r="18" spans="1:5" x14ac:dyDescent="0.35">
      <c r="A18" s="46" t="s">
        <v>43</v>
      </c>
      <c r="B18" s="35" t="s">
        <v>39</v>
      </c>
      <c r="C18" s="78">
        <v>150164407.18154779</v>
      </c>
      <c r="D18" s="71">
        <f t="shared" si="0"/>
        <v>7.2300270579695619E-4</v>
      </c>
      <c r="E18" s="68">
        <f t="shared" si="1"/>
        <v>108569.27270665493</v>
      </c>
    </row>
    <row r="19" spans="1:5" x14ac:dyDescent="0.35">
      <c r="A19" s="46" t="s">
        <v>44</v>
      </c>
      <c r="B19" s="35" t="s">
        <v>39</v>
      </c>
      <c r="C19" s="78">
        <v>111094591.67415187</v>
      </c>
      <c r="D19" s="71">
        <f t="shared" si="0"/>
        <v>7.2300270579695619E-4</v>
      </c>
      <c r="E19" s="68">
        <f t="shared" si="1"/>
        <v>80321.690379819804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2939403886</v>
      </c>
      <c r="D21" s="70"/>
      <c r="E21" s="70">
        <f t="shared" ref="E21" si="2">SUM(E11:E20)</f>
        <v>2125196.9630080876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Dec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9" sqref="G19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Dec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-610008.65</v>
      </c>
      <c r="D8" s="48">
        <v>1262974000</v>
      </c>
      <c r="E8" s="40">
        <v>-4.9617039894535992E-4</v>
      </c>
      <c r="F8" s="45">
        <f>D8*E8</f>
        <v>-626650.31343761703</v>
      </c>
      <c r="G8" s="45">
        <f>F8-C8</f>
        <v>-16641.663437617011</v>
      </c>
    </row>
    <row r="9" spans="1:7" x14ac:dyDescent="0.35">
      <c r="A9" s="35" t="s">
        <v>36</v>
      </c>
      <c r="B9" s="35" t="s">
        <v>35</v>
      </c>
      <c r="C9" s="45">
        <f>'18A'!C10</f>
        <v>-138045.85999999999</v>
      </c>
      <c r="D9" s="48">
        <v>277992000</v>
      </c>
      <c r="E9" s="40">
        <v>-4.9617039894535992E-4</v>
      </c>
      <c r="F9" s="45">
        <f t="shared" ref="F9:F16" si="0">D9*E9</f>
        <v>-137931.4015436185</v>
      </c>
      <c r="G9" s="45">
        <f t="shared" ref="G9:G16" si="1">F9-C9</f>
        <v>114.45845638148603</v>
      </c>
    </row>
    <row r="10" spans="1:7" x14ac:dyDescent="0.35">
      <c r="A10" s="35" t="s">
        <v>37</v>
      </c>
      <c r="B10" s="35" t="s">
        <v>35</v>
      </c>
      <c r="C10" s="45">
        <f>'18A'!C11</f>
        <v>-306909.78999999998</v>
      </c>
      <c r="D10" s="48">
        <v>599990000</v>
      </c>
      <c r="E10" s="40">
        <v>-4.9617039894535992E-4</v>
      </c>
      <c r="F10" s="45">
        <f t="shared" si="0"/>
        <v>-297697.27766322647</v>
      </c>
      <c r="G10" s="45">
        <f t="shared" si="1"/>
        <v>9212.5123367735068</v>
      </c>
    </row>
    <row r="11" spans="1:7" x14ac:dyDescent="0.35">
      <c r="A11" s="35" t="s">
        <v>38</v>
      </c>
      <c r="B11" s="35" t="s">
        <v>39</v>
      </c>
      <c r="C11" s="45">
        <f>'18A'!C12</f>
        <v>-149015.42000000001</v>
      </c>
      <c r="D11" s="48">
        <v>292326000</v>
      </c>
      <c r="E11" s="40">
        <v>-4.9617039894535992E-4</v>
      </c>
      <c r="F11" s="45">
        <f t="shared" si="0"/>
        <v>-145043.50804210128</v>
      </c>
      <c r="G11" s="45">
        <f t="shared" si="1"/>
        <v>3971.9119578987302</v>
      </c>
    </row>
    <row r="12" spans="1:7" x14ac:dyDescent="0.35">
      <c r="A12" s="35" t="s">
        <v>48</v>
      </c>
      <c r="B12" s="35" t="s">
        <v>35</v>
      </c>
      <c r="C12" s="45">
        <f>'18A'!C13</f>
        <v>-6931.43</v>
      </c>
      <c r="D12" s="48">
        <v>13804000</v>
      </c>
      <c r="E12" s="40">
        <v>-4.9617039894535992E-4</v>
      </c>
      <c r="F12" s="45">
        <f t="shared" si="0"/>
        <v>-6849.1361870417486</v>
      </c>
      <c r="G12" s="45">
        <f t="shared" si="1"/>
        <v>82.293812958251692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-6833.47</v>
      </c>
      <c r="D14" s="48">
        <v>13873314.929661363</v>
      </c>
      <c r="E14" s="40">
        <v>-4.9617039894535992E-4</v>
      </c>
      <c r="F14" s="45">
        <f t="shared" si="0"/>
        <v>-6883.5282033446965</v>
      </c>
      <c r="G14" s="45">
        <f t="shared" si="1"/>
        <v>-50.058203344696267</v>
      </c>
    </row>
    <row r="15" spans="1:7" x14ac:dyDescent="0.35">
      <c r="A15" s="36" t="s">
        <v>43</v>
      </c>
      <c r="B15" s="35" t="s">
        <v>39</v>
      </c>
      <c r="C15" s="45">
        <f>'18A'!C16</f>
        <v>-82236.88</v>
      </c>
      <c r="D15" s="48">
        <v>155708607.61331904</v>
      </c>
      <c r="E15" s="40">
        <v>-4.9617039894535992E-4</v>
      </c>
      <c r="F15" s="45">
        <f t="shared" si="0"/>
        <v>-77258.001958727007</v>
      </c>
      <c r="G15" s="45">
        <f t="shared" si="1"/>
        <v>4978.8780412729975</v>
      </c>
    </row>
    <row r="16" spans="1:7" x14ac:dyDescent="0.35">
      <c r="A16" s="36" t="s">
        <v>44</v>
      </c>
      <c r="B16" s="35" t="s">
        <v>39</v>
      </c>
      <c r="C16" s="45">
        <f>'18A'!C17</f>
        <v>-60840.45</v>
      </c>
      <c r="D16" s="48">
        <v>117863607.4570196</v>
      </c>
      <c r="E16" s="40">
        <v>-4.9617039894535992E-4</v>
      </c>
      <c r="F16" s="45">
        <f t="shared" si="0"/>
        <v>-58480.433133088714</v>
      </c>
      <c r="G16" s="45">
        <f t="shared" si="1"/>
        <v>2360.0168669112827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-1360821.95</v>
      </c>
      <c r="D18" s="50">
        <f>SUM(D8:D17)</f>
        <v>2734531530</v>
      </c>
      <c r="E18" s="38"/>
      <c r="F18" s="43">
        <f>SUM(F8:F17)</f>
        <v>-1356793.6001687653</v>
      </c>
      <c r="G18" s="43">
        <f>SUM(G8:G17)</f>
        <v>4028.3498312345473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Dec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2023-02-14T17:14:44Z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