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Monthly Cost Tracker AP5" sheetId="14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4" l="1"/>
  <c r="C29" i="13"/>
  <c r="C29" i="12"/>
  <c r="C26" i="14" l="1"/>
  <c r="C20" i="14"/>
  <c r="C4" i="14"/>
  <c r="C27" i="14" l="1"/>
  <c r="C30" i="14" s="1"/>
  <c r="C32" i="14" s="1"/>
  <c r="C21" i="6" l="1"/>
  <c r="D12" i="6"/>
  <c r="D13" i="6"/>
  <c r="D14" i="6"/>
  <c r="D15" i="6"/>
  <c r="D17" i="6"/>
  <c r="D18" i="6"/>
  <c r="D19" i="6"/>
  <c r="D11" i="6"/>
  <c r="E64" i="6"/>
  <c r="E12" i="6" l="1"/>
  <c r="E13" i="6"/>
  <c r="E14" i="6"/>
  <c r="E15" i="6"/>
  <c r="E17" i="6"/>
  <c r="E18" i="6"/>
  <c r="E19" i="6"/>
  <c r="E11" i="6"/>
  <c r="E21" i="6" l="1"/>
  <c r="C26" i="12" l="1"/>
  <c r="C27" i="12" s="1"/>
  <c r="C4" i="13"/>
  <c r="C26" i="13" l="1"/>
  <c r="C20" i="13"/>
  <c r="C27" i="13" l="1"/>
  <c r="C30" i="13" s="1"/>
  <c r="C32" i="13" s="1"/>
  <c r="C37" i="11" l="1"/>
  <c r="C35" i="11"/>
  <c r="C30" i="11"/>
  <c r="C20" i="12" l="1"/>
  <c r="C30" i="12" l="1"/>
  <c r="C34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10" i="6" l="1"/>
  <c r="C9" i="6"/>
</calcChain>
</file>

<file path=xl/sharedStrings.xml><?xml version="1.0" encoding="utf-8"?>
<sst xmlns="http://schemas.openxmlformats.org/spreadsheetml/2006/main" count="212" uniqueCount="83">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</sst>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Oct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44865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4" x14ac:dyDescent="0.35">
      <c r="A17" s="5" t="s">
        <v>9</v>
      </c>
      <c r="B17" s="6"/>
      <c r="C17" s="52">
        <v>0</v>
      </c>
    </row>
    <row r="18" spans="1:4" x14ac:dyDescent="0.35">
      <c r="A18" s="5" t="s">
        <v>63</v>
      </c>
      <c r="B18" s="6"/>
      <c r="C18" s="52">
        <v>0</v>
      </c>
    </row>
    <row r="19" spans="1:4" x14ac:dyDescent="0.35">
      <c r="A19" s="5" t="s">
        <v>10</v>
      </c>
      <c r="B19" s="6"/>
      <c r="C19" s="52">
        <v>0</v>
      </c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12">
        <v>1123055.9185229102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>
        <v>0</v>
      </c>
    </row>
    <row r="26" spans="1:4" x14ac:dyDescent="0.35">
      <c r="A26" s="3" t="s">
        <v>30</v>
      </c>
      <c r="B26" s="6"/>
      <c r="C26" s="57">
        <f>SUM(C22:C25)</f>
        <v>1123055.9185229102</v>
      </c>
    </row>
    <row r="27" spans="1:4" ht="15" thickBot="1" x14ac:dyDescent="0.4">
      <c r="A27" s="13" t="s">
        <v>12</v>
      </c>
      <c r="B27" s="24"/>
      <c r="C27" s="58">
        <f>C26+C20</f>
        <v>1123055.9185229102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(3.47012/12)/100</f>
        <v>2.8917666666666668E-3</v>
      </c>
    </row>
    <row r="30" spans="1:4" x14ac:dyDescent="0.35">
      <c r="A30" s="16" t="s">
        <v>14</v>
      </c>
      <c r="B30" s="52"/>
      <c r="C30" s="52">
        <f>(C27+B34)*C29</f>
        <v>-10905.402697457912</v>
      </c>
    </row>
    <row r="31" spans="1:4" x14ac:dyDescent="0.35">
      <c r="A31" s="16"/>
      <c r="B31" s="52"/>
      <c r="C31" s="52"/>
    </row>
    <row r="32" spans="1:4" x14ac:dyDescent="0.35">
      <c r="A32" s="3" t="s">
        <v>73</v>
      </c>
      <c r="B32" s="52"/>
      <c r="C32" s="52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-4894246.3202812048</v>
      </c>
      <c r="C34" s="60">
        <f>C27+C30+B34+C32</f>
        <v>-3782095.8044557525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44865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/>
    </row>
    <row r="7" spans="1:14" x14ac:dyDescent="0.35">
      <c r="A7" s="5" t="s">
        <v>68</v>
      </c>
      <c r="B7" s="6"/>
      <c r="C7" s="52"/>
    </row>
    <row r="8" spans="1:14" x14ac:dyDescent="0.35">
      <c r="A8" s="5" t="s">
        <v>69</v>
      </c>
      <c r="B8" s="6"/>
      <c r="C8" s="52"/>
    </row>
    <row r="9" spans="1:14" x14ac:dyDescent="0.35">
      <c r="A9" s="5" t="s">
        <v>70</v>
      </c>
      <c r="B9" s="6"/>
      <c r="C9" s="52"/>
    </row>
    <row r="10" spans="1:14" x14ac:dyDescent="0.35">
      <c r="A10" s="5" t="s">
        <v>71</v>
      </c>
      <c r="B10" s="6"/>
      <c r="C10" s="52"/>
    </row>
    <row r="11" spans="1:14" x14ac:dyDescent="0.35">
      <c r="A11" s="5" t="s">
        <v>72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79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3" x14ac:dyDescent="0.35">
      <c r="A17" s="5" t="s">
        <v>9</v>
      </c>
      <c r="B17" s="6"/>
      <c r="C17" s="52"/>
    </row>
    <row r="18" spans="1:3" x14ac:dyDescent="0.35">
      <c r="A18" s="5" t="s">
        <v>63</v>
      </c>
      <c r="B18" s="6"/>
      <c r="C18" s="52"/>
    </row>
    <row r="19" spans="1:3" x14ac:dyDescent="0.35">
      <c r="A19" s="5" t="s">
        <v>10</v>
      </c>
      <c r="B19" s="6"/>
      <c r="C19" s="52"/>
    </row>
    <row r="20" spans="1:3" ht="15" thickBot="1" x14ac:dyDescent="0.4">
      <c r="A20" s="3" t="s">
        <v>11</v>
      </c>
      <c r="B20" s="9"/>
      <c r="C20" s="53">
        <f>SUM(C6:C19)</f>
        <v>0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/>
    </row>
    <row r="26" spans="1:3" x14ac:dyDescent="0.35">
      <c r="A26" s="3" t="s">
        <v>30</v>
      </c>
      <c r="B26" s="6"/>
      <c r="C26" s="57">
        <f t="shared" ref="C26" si="0">+C24+C25</f>
        <v>0</v>
      </c>
    </row>
    <row r="27" spans="1:3" ht="15" thickBot="1" x14ac:dyDescent="0.4">
      <c r="A27" s="13" t="s">
        <v>12</v>
      </c>
      <c r="B27" s="24"/>
      <c r="C27" s="58">
        <f t="shared" ref="C27" si="1">-C26+C20</f>
        <v>0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(3.47012/12)/100</f>
        <v>2.8917666666666668E-3</v>
      </c>
    </row>
    <row r="30" spans="1:3" x14ac:dyDescent="0.35">
      <c r="A30" s="16" t="s">
        <v>14</v>
      </c>
      <c r="B30" s="52"/>
      <c r="C30" s="52">
        <f>(C27+B32)*C29</f>
        <v>28953.274240949002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10012313.432716679</v>
      </c>
      <c r="C32" s="60">
        <f t="shared" ref="C32" si="2">C27+C30+B32</f>
        <v>10041266.706957627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81</v>
      </c>
    </row>
    <row r="4" spans="1:14" x14ac:dyDescent="0.35">
      <c r="A4" s="1"/>
      <c r="B4" s="2" t="s">
        <v>26</v>
      </c>
      <c r="C4" s="2">
        <f>'Monthly Cost Tracker AP3'!C4</f>
        <v>44865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111969.29000000004</v>
      </c>
    </row>
    <row r="7" spans="1:14" x14ac:dyDescent="0.35">
      <c r="A7" s="5" t="s">
        <v>68</v>
      </c>
      <c r="B7" s="6"/>
      <c r="C7" s="52">
        <v>2.69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402782.5</v>
      </c>
    </row>
    <row r="13" spans="1:14" x14ac:dyDescent="0.35">
      <c r="A13" s="5" t="s">
        <v>5</v>
      </c>
      <c r="B13" s="6"/>
      <c r="C13" s="49">
        <v>3386004.4012851864</v>
      </c>
      <c r="F13" s="62"/>
      <c r="G13" s="63"/>
    </row>
    <row r="14" spans="1:14" x14ac:dyDescent="0.35">
      <c r="A14" s="5" t="s">
        <v>79</v>
      </c>
      <c r="B14" s="6"/>
      <c r="C14" s="52">
        <v>-4120516.7400000072</v>
      </c>
    </row>
    <row r="15" spans="1:14" x14ac:dyDescent="0.35">
      <c r="A15" s="5" t="s">
        <v>7</v>
      </c>
      <c r="B15" s="6"/>
      <c r="C15" s="52">
        <v>6932911.3088195166</v>
      </c>
    </row>
    <row r="16" spans="1:14" x14ac:dyDescent="0.35">
      <c r="A16" s="5" t="s">
        <v>8</v>
      </c>
      <c r="B16" s="6"/>
      <c r="C16" s="52">
        <v>3479974.25</v>
      </c>
    </row>
    <row r="17" spans="1:3" x14ac:dyDescent="0.35">
      <c r="A17" s="5" t="s">
        <v>9</v>
      </c>
      <c r="B17" s="6"/>
      <c r="C17" s="52">
        <v>2386766.8199999998</v>
      </c>
    </row>
    <row r="18" spans="1:3" x14ac:dyDescent="0.35">
      <c r="A18" s="5" t="s">
        <v>63</v>
      </c>
      <c r="B18" s="6"/>
      <c r="C18" s="52">
        <v>152161</v>
      </c>
    </row>
    <row r="19" spans="1:3" x14ac:dyDescent="0.35">
      <c r="A19" s="5" t="s">
        <v>10</v>
      </c>
      <c r="B19" s="6"/>
      <c r="C19" s="52">
        <v>754166.66666666663</v>
      </c>
    </row>
    <row r="20" spans="1:3" ht="15" thickBot="1" x14ac:dyDescent="0.4">
      <c r="A20" s="3" t="s">
        <v>11</v>
      </c>
      <c r="B20" s="9"/>
      <c r="C20" s="53">
        <f>SUM(C6:C19)</f>
        <v>13486222.186771361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11619310.562535269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(3.47012/12)/100</f>
        <v>2.8917666666666668E-3</v>
      </c>
    </row>
    <row r="30" spans="1:3" x14ac:dyDescent="0.35">
      <c r="A30" s="16" t="s">
        <v>14</v>
      </c>
      <c r="B30" s="52"/>
      <c r="C30" s="52">
        <f>(C27+B32)*C29</f>
        <v>-11211.595212420114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-15496385.2040186</v>
      </c>
      <c r="C32" s="60">
        <f t="shared" ref="C32" si="2">C27+C30+B32</f>
        <v>-3888286.2366957515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A6" sqref="A6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82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-418832.58</v>
      </c>
    </row>
    <row r="10" spans="1:4" x14ac:dyDescent="0.35">
      <c r="A10" s="44" t="s">
        <v>36</v>
      </c>
      <c r="B10" s="35" t="s">
        <v>35</v>
      </c>
      <c r="C10" s="45">
        <v>-115626.87</v>
      </c>
      <c r="D10" s="8"/>
    </row>
    <row r="11" spans="1:4" x14ac:dyDescent="0.35">
      <c r="A11" s="44" t="s">
        <v>37</v>
      </c>
      <c r="B11" s="35" t="s">
        <v>35</v>
      </c>
      <c r="C11" s="45">
        <v>-287073.52</v>
      </c>
      <c r="D11" s="8"/>
    </row>
    <row r="12" spans="1:4" x14ac:dyDescent="0.35">
      <c r="A12" s="44" t="s">
        <v>38</v>
      </c>
      <c r="B12" s="35" t="s">
        <v>39</v>
      </c>
      <c r="C12" s="45">
        <v>-142495.48000000001</v>
      </c>
      <c r="D12" s="8"/>
    </row>
    <row r="13" spans="1:4" x14ac:dyDescent="0.35">
      <c r="A13" s="44" t="s">
        <v>40</v>
      </c>
      <c r="B13" s="35" t="s">
        <v>35</v>
      </c>
      <c r="C13" s="45">
        <f>-(3720.14+89.26+1922.46)</f>
        <v>-5731.8600000000006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-7197.06</v>
      </c>
      <c r="D15" s="31"/>
    </row>
    <row r="16" spans="1:4" x14ac:dyDescent="0.35">
      <c r="A16" s="46" t="s">
        <v>43</v>
      </c>
      <c r="B16" s="35" t="s">
        <v>39</v>
      </c>
      <c r="C16" s="45">
        <v>-78579.539999999994</v>
      </c>
      <c r="D16" s="31"/>
    </row>
    <row r="17" spans="1:4" x14ac:dyDescent="0.35">
      <c r="A17" s="46" t="s">
        <v>44</v>
      </c>
      <c r="B17" s="35" t="s">
        <v>39</v>
      </c>
      <c r="C17" s="45">
        <f>-(1359.43+66159.58)</f>
        <v>-67519.009999999995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-1123055.92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A6" sqref="A6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74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Oct 2022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Oct-2022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Oct-2022 kWh</v>
      </c>
      <c r="D10" s="66" t="s">
        <v>75</v>
      </c>
      <c r="E10" s="66" t="s">
        <v>76</v>
      </c>
    </row>
    <row r="11" spans="1:5" x14ac:dyDescent="0.35">
      <c r="A11" s="44" t="s">
        <v>34</v>
      </c>
      <c r="B11" s="35" t="s">
        <v>35</v>
      </c>
      <c r="C11" s="78">
        <v>780028474.71098959</v>
      </c>
      <c r="D11" s="71">
        <f>$E$39/$E$64</f>
        <v>7.2300270579695619E-4</v>
      </c>
      <c r="E11" s="68">
        <f>C11*D11</f>
        <v>563962.69781471812</v>
      </c>
    </row>
    <row r="12" spans="1:5" x14ac:dyDescent="0.35">
      <c r="A12" s="44" t="s">
        <v>36</v>
      </c>
      <c r="B12" s="35" t="s">
        <v>35</v>
      </c>
      <c r="C12" s="78">
        <v>220434332.14085045</v>
      </c>
      <c r="D12" s="71">
        <f t="shared" ref="D12:D19" si="0">$E$39/$E$64</f>
        <v>7.2300270579695619E-4</v>
      </c>
      <c r="E12" s="68">
        <f t="shared" ref="E12:E19" si="1">C12*D12</f>
        <v>159374.61858837982</v>
      </c>
    </row>
    <row r="13" spans="1:5" x14ac:dyDescent="0.35">
      <c r="A13" s="44" t="s">
        <v>37</v>
      </c>
      <c r="B13" s="35" t="s">
        <v>35</v>
      </c>
      <c r="C13" s="78">
        <v>551368614.09017324</v>
      </c>
      <c r="D13" s="71">
        <f t="shared" si="0"/>
        <v>7.2300270579695619E-4</v>
      </c>
      <c r="E13" s="68">
        <f t="shared" si="1"/>
        <v>398640.99987871299</v>
      </c>
    </row>
    <row r="14" spans="1:5" x14ac:dyDescent="0.35">
      <c r="A14" s="44" t="s">
        <v>38</v>
      </c>
      <c r="B14" s="35" t="s">
        <v>39</v>
      </c>
      <c r="C14" s="78">
        <v>278546996.16137415</v>
      </c>
      <c r="D14" s="71">
        <f t="shared" si="0"/>
        <v>7.2300270579695619E-4</v>
      </c>
      <c r="E14" s="68">
        <f t="shared" si="1"/>
        <v>201390.23191628788</v>
      </c>
    </row>
    <row r="15" spans="1:5" x14ac:dyDescent="0.35">
      <c r="A15" s="44" t="s">
        <v>40</v>
      </c>
      <c r="B15" s="35" t="s">
        <v>35</v>
      </c>
      <c r="C15" s="78">
        <v>12525076.006425723</v>
      </c>
      <c r="D15" s="71">
        <f t="shared" si="0"/>
        <v>7.2300270579695619E-4</v>
      </c>
      <c r="E15" s="68">
        <f t="shared" si="1"/>
        <v>9055.6638429583327</v>
      </c>
    </row>
    <row r="16" spans="1:5" x14ac:dyDescent="0.35">
      <c r="A16" s="44" t="s">
        <v>41</v>
      </c>
      <c r="B16" s="35"/>
      <c r="C16" s="78"/>
      <c r="D16" s="71"/>
      <c r="E16" s="68"/>
    </row>
    <row r="17" spans="1:5" x14ac:dyDescent="0.35">
      <c r="A17" s="46" t="s">
        <v>42</v>
      </c>
      <c r="B17" s="35" t="s">
        <v>39</v>
      </c>
      <c r="C17" s="78">
        <v>14052107.137814252</v>
      </c>
      <c r="D17" s="71">
        <f t="shared" si="0"/>
        <v>7.2300270579695619E-4</v>
      </c>
      <c r="E17" s="68">
        <f t="shared" si="1"/>
        <v>10159.711482788425</v>
      </c>
    </row>
    <row r="18" spans="1:5" x14ac:dyDescent="0.35">
      <c r="A18" s="46" t="s">
        <v>43</v>
      </c>
      <c r="B18" s="35" t="s">
        <v>39</v>
      </c>
      <c r="C18" s="78">
        <v>153425011.33737019</v>
      </c>
      <c r="D18" s="71">
        <f t="shared" si="0"/>
        <v>7.2300270579695619E-4</v>
      </c>
      <c r="E18" s="68">
        <f t="shared" si="1"/>
        <v>110926.69833384732</v>
      </c>
    </row>
    <row r="19" spans="1:5" x14ac:dyDescent="0.35">
      <c r="A19" s="46" t="s">
        <v>44</v>
      </c>
      <c r="B19" s="35" t="s">
        <v>39</v>
      </c>
      <c r="C19" s="78">
        <v>131829556.41500236</v>
      </c>
      <c r="D19" s="71">
        <f t="shared" si="0"/>
        <v>7.2300270579695619E-4</v>
      </c>
      <c r="E19" s="68">
        <f t="shared" si="1"/>
        <v>95313.125992059184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2142210167.9999998</v>
      </c>
      <c r="D21" s="70"/>
      <c r="E21" s="70">
        <f t="shared" ref="E21" si="2">SUM(E11:E20)</f>
        <v>1548823.7478497522</v>
      </c>
    </row>
    <row r="22" spans="1:5" ht="15" thickTop="1" x14ac:dyDescent="0.35"/>
    <row r="24" spans="1:5" ht="16.5" x14ac:dyDescent="0.35">
      <c r="A24" t="s">
        <v>80</v>
      </c>
    </row>
    <row r="30" spans="1:5" x14ac:dyDescent="0.35">
      <c r="A30" s="72" t="s">
        <v>77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78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Oct 2022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A6" sqref="A6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Oct 2022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-418832.58</v>
      </c>
      <c r="D8" s="48">
        <v>691674000</v>
      </c>
      <c r="E8" s="40">
        <v>-4.9617039894535992E-4</v>
      </c>
      <c r="F8" s="45">
        <f>D8*E8</f>
        <v>-343188.16452013288</v>
      </c>
      <c r="G8" s="45">
        <f>F8-C8</f>
        <v>75644.415479867137</v>
      </c>
    </row>
    <row r="9" spans="1:7" x14ac:dyDescent="0.35">
      <c r="A9" s="35" t="s">
        <v>36</v>
      </c>
      <c r="B9" s="35" t="s">
        <v>35</v>
      </c>
      <c r="C9" s="45">
        <f>'18A'!C10</f>
        <v>-115626.87</v>
      </c>
      <c r="D9" s="48">
        <v>209471000</v>
      </c>
      <c r="E9" s="40">
        <v>-4.9617039894535992E-4</v>
      </c>
      <c r="F9" s="45">
        <f t="shared" ref="F9:F16" si="0">D9*E9</f>
        <v>-103933.30963748349</v>
      </c>
      <c r="G9" s="45">
        <f t="shared" ref="G9:G16" si="1">F9-C9</f>
        <v>11693.560362516509</v>
      </c>
    </row>
    <row r="10" spans="1:7" x14ac:dyDescent="0.35">
      <c r="A10" s="35" t="s">
        <v>37</v>
      </c>
      <c r="B10" s="35" t="s">
        <v>35</v>
      </c>
      <c r="C10" s="45">
        <f>'18A'!C11</f>
        <v>-287073.52</v>
      </c>
      <c r="D10" s="48">
        <v>582635000</v>
      </c>
      <c r="E10" s="40">
        <v>-4.9617039894535992E-4</v>
      </c>
      <c r="F10" s="45">
        <f t="shared" si="0"/>
        <v>-289086.24038952979</v>
      </c>
      <c r="G10" s="45">
        <f t="shared" si="1"/>
        <v>-2012.7203895297716</v>
      </c>
    </row>
    <row r="11" spans="1:7" x14ac:dyDescent="0.35">
      <c r="A11" s="35" t="s">
        <v>38</v>
      </c>
      <c r="B11" s="35" t="s">
        <v>39</v>
      </c>
      <c r="C11" s="45">
        <f>'18A'!C12</f>
        <v>-142495.48000000001</v>
      </c>
      <c r="D11" s="48">
        <v>296970000</v>
      </c>
      <c r="E11" s="40">
        <v>-4.9617039894535992E-4</v>
      </c>
      <c r="F11" s="45">
        <f t="shared" si="0"/>
        <v>-147347.72337480352</v>
      </c>
      <c r="G11" s="45">
        <f t="shared" si="1"/>
        <v>-4852.243374803511</v>
      </c>
    </row>
    <row r="12" spans="1:7" x14ac:dyDescent="0.35">
      <c r="A12" s="35" t="s">
        <v>48</v>
      </c>
      <c r="B12" s="35" t="s">
        <v>35</v>
      </c>
      <c r="C12" s="45">
        <f>'18A'!C13</f>
        <v>-5731.8600000000006</v>
      </c>
      <c r="D12" s="48">
        <v>12687000</v>
      </c>
      <c r="E12" s="40">
        <v>-4.9617039894535992E-4</v>
      </c>
      <c r="F12" s="45">
        <f t="shared" si="0"/>
        <v>-6294.9138514197812</v>
      </c>
      <c r="G12" s="45">
        <f t="shared" si="1"/>
        <v>-563.05385141978059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-7197.06</v>
      </c>
      <c r="D14" s="48">
        <v>14083612.781569673</v>
      </c>
      <c r="E14" s="40">
        <v>-4.9617039894535992E-4</v>
      </c>
      <c r="F14" s="45">
        <f t="shared" si="0"/>
        <v>-6987.8717724233948</v>
      </c>
      <c r="G14" s="45">
        <f t="shared" si="1"/>
        <v>209.18822757660564</v>
      </c>
    </row>
    <row r="15" spans="1:7" x14ac:dyDescent="0.35">
      <c r="A15" s="36" t="s">
        <v>43</v>
      </c>
      <c r="B15" s="35" t="s">
        <v>39</v>
      </c>
      <c r="C15" s="45">
        <f>'18A'!C16</f>
        <v>-78579.539999999994</v>
      </c>
      <c r="D15" s="48">
        <v>176141120.17580092</v>
      </c>
      <c r="E15" s="40">
        <v>-4.9617039894535992E-4</v>
      </c>
      <c r="F15" s="45">
        <f t="shared" si="0"/>
        <v>-87396.009868309731</v>
      </c>
      <c r="G15" s="45">
        <f t="shared" si="1"/>
        <v>-8816.4698683097376</v>
      </c>
    </row>
    <row r="16" spans="1:7" x14ac:dyDescent="0.35">
      <c r="A16" s="36" t="s">
        <v>44</v>
      </c>
      <c r="B16" s="35" t="s">
        <v>39</v>
      </c>
      <c r="C16" s="45">
        <f>'18A'!C17</f>
        <v>-67519.009999999995</v>
      </c>
      <c r="D16" s="48">
        <v>135513867.04262933</v>
      </c>
      <c r="E16" s="40">
        <v>-4.9617039894535992E-4</v>
      </c>
      <c r="F16" s="45">
        <f t="shared" si="0"/>
        <v>-67237.969473169855</v>
      </c>
      <c r="G16" s="45">
        <f t="shared" si="1"/>
        <v>281.04052683014015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-1123055.92</v>
      </c>
      <c r="D18" s="50">
        <f>SUM(D8:D17)</f>
        <v>2119175600</v>
      </c>
      <c r="E18" s="38"/>
      <c r="F18" s="43">
        <f>SUM(F8:F17)</f>
        <v>-1051472.2028872725</v>
      </c>
      <c r="G18" s="43">
        <f>SUM(G8:G17)</f>
        <v>71583.717112727594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Oct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AP3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2022-12-14T18:04:34Z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