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RESRAM Monthly FIling\2021\01 January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35" i="4" l="1"/>
  <c r="C33" i="4"/>
  <c r="C30" i="4"/>
  <c r="C37" i="11"/>
  <c r="C35" i="11"/>
  <c r="C30" i="11"/>
  <c r="C21" i="12" l="1"/>
  <c r="C27" i="12" l="1"/>
  <c r="C4" i="12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7" i="11"/>
  <c r="C28" i="11" s="1"/>
  <c r="C21" i="11" l="1"/>
  <c r="C31" i="11" l="1"/>
  <c r="C33" i="11" s="1"/>
  <c r="C27" i="4" l="1"/>
  <c r="A4" i="10" l="1"/>
  <c r="A4" i="9"/>
  <c r="A5" i="8"/>
  <c r="A4" i="7"/>
  <c r="A5" i="6"/>
  <c r="C21" i="4" l="1"/>
  <c r="C28" i="4" l="1"/>
  <c r="C31" i="4" s="1"/>
</calcChain>
</file>

<file path=xl/sharedStrings.xml><?xml version="1.0" encoding="utf-8"?>
<sst xmlns="http://schemas.openxmlformats.org/spreadsheetml/2006/main" count="162" uniqueCount="76">
  <si>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</si>
  <si>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</si>
  <si>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</si>
  <si>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</si>
  <si>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</si>
  <si>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</si>
  <si>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</si>
  <si>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</si>
  <si>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</si>
  <si>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</si>
  <si>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</si>
  <si>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</si>
  <si>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</si>
  <si>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</si>
  <si>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</si>
  <si>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</si>
  <si>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</si>
  <si>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</si>
  <si>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</si>
  <si>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</si>
  <si>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</si>
  <si>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</si>
  <si>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</si>
  <si>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</si>
  <si>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</si>
  <si>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</si>
  <si>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</si>
  <si>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</si>
  <si>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</si>
  <si>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</si>
  <si>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</si>
  <si>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</si>
  <si>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</si>
  <si>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</si>
  <si>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</si>
  <si>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</si>
  <si>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</si>
  <si>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</si>
  <si>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</si>
  <si>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</si>
  <si>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</si>
  <si>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</si>
  <si>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</si>
  <si>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</si>
  <si>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</si>
  <si>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</si>
  <si>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</si>
  <si>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</si>
  <si>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</si>
  <si>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</si>
  <si>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</si>
  <si>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</si>
  <si>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</si>
  <si>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</si>
  <si>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</si>
  <si>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</si>
  <si>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</si>
  <si>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</si>
  <si>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</si>
  <si>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</si>
  <si>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</si>
  <si>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</si>
  <si>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</si>
  <si>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</si>
  <si>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</si>
  <si>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</si>
  <si>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</si>
  <si>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</si>
  <si>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</si>
  <si>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</si>
  <si>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</si>
  <si>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</si>
  <si>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</si>
  <si>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</si>
  <si>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</si>
  <si>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Jan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</si>
</sst>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tabSelected="1" zoomScaleNormal="100" workbookViewId="0">
      <pane ySplit="4" topLeftCell="A5" activePane="bottomLeft" state="frozen"/>
      <selection pane="bottomLeft" activeCell="F11" sqref="F11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A22" s="3"/>
      <c r="B22" s="31"/>
      <c r="C22" s="55"/>
    </row>
    <row r="23" spans="1:3" x14ac:dyDescent="0.25">
      <c r="A23" s="3" t="s">
        <v>38</v>
      </c>
      <c r="B23" s="30"/>
      <c r="C23" s="55">
        <v>-641855.02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>+C25+C26+C23</f>
        <v>-641855.02</v>
      </c>
    </row>
    <row r="28" spans="1:3" ht="15.75" thickBot="1" x14ac:dyDescent="0.3">
      <c r="A28" s="13" t="s">
        <v>18</v>
      </c>
      <c r="B28" s="25"/>
      <c r="C28" s="59">
        <f>C27+C21</f>
        <v>-641855.02</v>
      </c>
    </row>
    <row r="29" spans="1:3" x14ac:dyDescent="0.25">
      <c r="A29" s="3"/>
      <c r="B29" s="4"/>
      <c r="C29" s="4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(C28+B33)*C30</f>
        <v>115.52313370376734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25">
      <c r="A35" s="3" t="s">
        <v>73</v>
      </c>
      <c r="C35" s="60">
        <f>-C33</f>
        <v>-672612.04462900944</v>
      </c>
    </row>
    <row r="37" spans="1:3" ht="15.75" thickBot="1" x14ac:dyDescent="0.3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66</v>
      </c>
      <c r="B6" s="6"/>
      <c r="C6" s="53">
        <v>0</v>
      </c>
    </row>
    <row r="7" spans="1:14" x14ac:dyDescent="0.25">
      <c r="A7" s="5" t="s">
        <v>67</v>
      </c>
      <c r="B7" s="6"/>
      <c r="C7" s="53">
        <v>0</v>
      </c>
    </row>
    <row r="8" spans="1:14" x14ac:dyDescent="0.25">
      <c r="A8" s="5" t="s">
        <v>68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69</v>
      </c>
      <c r="B10" s="6"/>
      <c r="C10" s="53">
        <v>0</v>
      </c>
    </row>
    <row r="11" spans="1:14" x14ac:dyDescent="0.25">
      <c r="A11" s="5" t="s">
        <v>70</v>
      </c>
      <c r="B11" s="6"/>
      <c r="C11" s="53">
        <v>0</v>
      </c>
    </row>
    <row r="12" spans="1:14" x14ac:dyDescent="0.25">
      <c r="A12" s="5" t="s">
        <v>71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72</v>
      </c>
      <c r="B19" s="6"/>
      <c r="C19" s="53">
        <v>0</v>
      </c>
    </row>
    <row r="20" spans="1:3" x14ac:dyDescent="0.25">
      <c r="A20" s="5" t="s">
        <v>16</v>
      </c>
      <c r="B20" s="6"/>
      <c r="C20" s="53">
        <v>0</v>
      </c>
    </row>
    <row r="21" spans="1:3" ht="15.75" thickBot="1" x14ac:dyDescent="0.3">
      <c r="A21" s="3" t="s">
        <v>17</v>
      </c>
      <c r="B21" s="9"/>
      <c r="C21" s="54">
        <f t="shared" ref="C21" si="0">SUM(C6:C15)</f>
        <v>0</v>
      </c>
    </row>
    <row r="22" spans="1:3" x14ac:dyDescent="0.25">
      <c r="B22" s="10"/>
      <c r="C22" s="56"/>
    </row>
    <row r="23" spans="1:3" x14ac:dyDescent="0.25">
      <c r="A23" s="3" t="s">
        <v>38</v>
      </c>
      <c r="B23" s="10"/>
      <c r="C23" s="56">
        <v>0</v>
      </c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0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 t="shared" ref="C27" si="1">+C25+C26</f>
        <v>0</v>
      </c>
    </row>
    <row r="28" spans="1:3" ht="15.75" thickBot="1" x14ac:dyDescent="0.3">
      <c r="A28" s="13" t="s">
        <v>18</v>
      </c>
      <c r="B28" s="25"/>
      <c r="C28" s="59">
        <f t="shared" ref="C28" si="2">-C27+C21</f>
        <v>0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(C28+B35)*C30</f>
        <v>83.517690677719159</v>
      </c>
    </row>
    <row r="32" spans="1:3" x14ac:dyDescent="0.25">
      <c r="A32" s="16"/>
      <c r="B32" s="53"/>
      <c r="C32" s="53"/>
    </row>
    <row r="33" spans="1:3" x14ac:dyDescent="0.25">
      <c r="A33" s="3" t="s">
        <v>73</v>
      </c>
      <c r="B33" s="53"/>
      <c r="C33" s="53">
        <f>-'Monthly Cost Tracker AP1'!C35</f>
        <v>672612.04462900944</v>
      </c>
    </row>
    <row r="34" spans="1:3" x14ac:dyDescent="0.25">
      <c r="A34" s="3"/>
      <c r="B34" s="60"/>
      <c r="C34" s="60"/>
    </row>
    <row r="35" spans="1:3" ht="15.75" thickBot="1" x14ac:dyDescent="0.3">
      <c r="A35" s="13" t="s">
        <v>21</v>
      </c>
      <c r="B35" s="61">
        <v>486182.76412160235</v>
      </c>
      <c r="C35" s="61">
        <f>C28+C31+B35+C33</f>
        <v>1158878.3264412894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65</v>
      </c>
    </row>
    <row r="4" spans="1:14" x14ac:dyDescent="0.25">
      <c r="A4" s="1"/>
      <c r="B4" s="2" t="s">
        <v>32</v>
      </c>
      <c r="C4" s="2">
        <f>'Monthly Cost Tracker AP1'!C4</f>
        <v>44227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0</v>
      </c>
    </row>
    <row r="7" spans="1:14" x14ac:dyDescent="0.25">
      <c r="A7" s="5" t="s">
        <v>4</v>
      </c>
      <c r="B7" s="6"/>
      <c r="C7" s="53">
        <v>2.2200000000000002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293763.75</v>
      </c>
    </row>
    <row r="14" spans="1:14" x14ac:dyDescent="0.25">
      <c r="A14" s="5" t="s">
        <v>11</v>
      </c>
      <c r="B14" s="6"/>
      <c r="C14" s="53">
        <v>-1588979.9060520423</v>
      </c>
    </row>
    <row r="15" spans="1:14" x14ac:dyDescent="0.25">
      <c r="A15" s="5" t="s">
        <v>12</v>
      </c>
      <c r="B15" s="6"/>
      <c r="C15" s="53">
        <v>-88521.747500000056</v>
      </c>
    </row>
    <row r="16" spans="1:14" x14ac:dyDescent="0.25">
      <c r="A16" s="5" t="s">
        <v>13</v>
      </c>
      <c r="B16" s="6"/>
      <c r="C16" s="53">
        <v>991965</v>
      </c>
    </row>
    <row r="17" spans="1:3" x14ac:dyDescent="0.25">
      <c r="A17" s="5" t="s">
        <v>14</v>
      </c>
      <c r="B17" s="6"/>
      <c r="C17" s="53">
        <v>321274</v>
      </c>
    </row>
    <row r="18" spans="1:3" x14ac:dyDescent="0.25">
      <c r="A18" s="5" t="s">
        <v>15</v>
      </c>
      <c r="B18" s="6"/>
      <c r="C18" s="53">
        <v>643665.66000000108</v>
      </c>
    </row>
    <row r="19" spans="1:3" x14ac:dyDescent="0.25">
      <c r="A19" s="5" t="s">
        <v>72</v>
      </c>
      <c r="B19" s="6"/>
      <c r="C19" s="53">
        <v>73783.240000000005</v>
      </c>
    </row>
    <row r="20" spans="1:3" x14ac:dyDescent="0.25">
      <c r="A20" s="5" t="s">
        <v>16</v>
      </c>
      <c r="B20" s="6"/>
      <c r="C20" s="53">
        <v>587735.24848917685</v>
      </c>
    </row>
    <row r="21" spans="1:3" ht="15.75" thickBot="1" x14ac:dyDescent="0.3">
      <c r="A21" s="3" t="s">
        <v>17</v>
      </c>
      <c r="B21" s="9"/>
      <c r="C21" s="54">
        <f>SUM(C6:C20)</f>
        <v>1234687.4649371356</v>
      </c>
    </row>
    <row r="22" spans="1:3" x14ac:dyDescent="0.25">
      <c r="B22" s="10"/>
      <c r="C22" s="56"/>
    </row>
    <row r="23" spans="1:3" x14ac:dyDescent="0.25">
      <c r="A23" s="3" t="s">
        <v>38</v>
      </c>
      <c r="B23" s="10"/>
      <c r="C23" s="56"/>
    </row>
    <row r="24" spans="1:3" x14ac:dyDescent="0.25">
      <c r="B24" s="10"/>
      <c r="C24" s="56"/>
    </row>
    <row r="25" spans="1:3" x14ac:dyDescent="0.25">
      <c r="A25" s="11" t="s">
        <v>34</v>
      </c>
      <c r="B25" s="12"/>
      <c r="C25" s="57">
        <v>602903.54</v>
      </c>
    </row>
    <row r="26" spans="1:3" x14ac:dyDescent="0.25">
      <c r="A26" s="5" t="s">
        <v>35</v>
      </c>
      <c r="B26" s="24"/>
      <c r="C26" s="57">
        <v>0</v>
      </c>
    </row>
    <row r="27" spans="1:3" x14ac:dyDescent="0.25">
      <c r="A27" s="3" t="s">
        <v>36</v>
      </c>
      <c r="B27" s="6"/>
      <c r="C27" s="58">
        <f t="shared" ref="C27" si="0">+C25+C26</f>
        <v>602903.54</v>
      </c>
    </row>
    <row r="28" spans="1:3" ht="15.75" thickBot="1" x14ac:dyDescent="0.3">
      <c r="A28" s="13" t="s">
        <v>18</v>
      </c>
      <c r="B28" s="25"/>
      <c r="C28" s="59">
        <f t="shared" ref="C28" si="1">-C27+C21</f>
        <v>631783.92493713554</v>
      </c>
    </row>
    <row r="29" spans="1:3" x14ac:dyDescent="0.25">
      <c r="A29" s="3"/>
      <c r="B29" s="4"/>
      <c r="C29" s="62"/>
    </row>
    <row r="30" spans="1:3" x14ac:dyDescent="0.25">
      <c r="A30" s="14" t="s">
        <v>19</v>
      </c>
      <c r="B30" s="15"/>
      <c r="C30" s="15">
        <f>(0.206139/12)/100</f>
        <v>1.717825E-4</v>
      </c>
    </row>
    <row r="31" spans="1:3" x14ac:dyDescent="0.25">
      <c r="A31" s="16" t="s">
        <v>20</v>
      </c>
      <c r="B31" s="53"/>
      <c r="C31" s="53">
        <f>(C28+B33)*C30</f>
        <v>-176.30290233417662</v>
      </c>
    </row>
    <row r="32" spans="1:3" x14ac:dyDescent="0.25">
      <c r="A32" s="3"/>
      <c r="B32" s="60"/>
      <c r="C32" s="60"/>
    </row>
    <row r="33" spans="1:3" ht="15.75" thickBot="1" x14ac:dyDescent="0.3">
      <c r="A33" s="13" t="s">
        <v>21</v>
      </c>
      <c r="B33" s="61">
        <v>-1658098.6096935957</v>
      </c>
      <c r="C33" s="61">
        <f t="shared" ref="C33" si="2">C28+C31+B33</f>
        <v>-1026490.9876587943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F10" sqref="F10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75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652445.04</v>
      </c>
    </row>
    <row r="10" spans="1:4" x14ac:dyDescent="0.25">
      <c r="A10" s="45" t="s">
        <v>43</v>
      </c>
      <c r="B10" s="36" t="s">
        <v>42</v>
      </c>
      <c r="C10" s="46">
        <v>133147.91</v>
      </c>
      <c r="D10" s="8"/>
    </row>
    <row r="11" spans="1:4" x14ac:dyDescent="0.25">
      <c r="A11" s="45" t="s">
        <v>44</v>
      </c>
      <c r="B11" s="36" t="s">
        <v>42</v>
      </c>
      <c r="C11" s="46">
        <v>278275.12</v>
      </c>
      <c r="D11" s="8"/>
    </row>
    <row r="12" spans="1:4" x14ac:dyDescent="0.25">
      <c r="A12" s="45" t="s">
        <v>45</v>
      </c>
      <c r="B12" s="36" t="s">
        <v>46</v>
      </c>
      <c r="C12" s="46">
        <v>129066.09</v>
      </c>
      <c r="D12" s="8"/>
    </row>
    <row r="13" spans="1:4" x14ac:dyDescent="0.25">
      <c r="A13" s="45" t="s">
        <v>47</v>
      </c>
      <c r="B13" s="36" t="s">
        <v>42</v>
      </c>
      <c r="C13" s="46">
        <f>4816.72+115.64+2438.89</f>
        <v>7371.25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2294.4299999999998</v>
      </c>
      <c r="D15" s="32"/>
    </row>
    <row r="16" spans="1:4" x14ac:dyDescent="0.25">
      <c r="A16" s="47" t="s">
        <v>50</v>
      </c>
      <c r="B16" s="36" t="s">
        <v>46</v>
      </c>
      <c r="C16" s="46">
        <v>66502.009999999995</v>
      </c>
      <c r="D16" s="32"/>
    </row>
    <row r="17" spans="1:4" x14ac:dyDescent="0.25">
      <c r="A17" s="47" t="s">
        <v>51</v>
      </c>
      <c r="B17" s="36" t="s">
        <v>46</v>
      </c>
      <c r="C17" s="46">
        <f>1109+44668.86</f>
        <v>45777.86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1314879.7100000002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Jan 2021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Jan 2021</v>
      </c>
    </row>
    <row r="6" spans="1:4" x14ac:dyDescent="0.25">
      <c r="A6" s="18"/>
      <c r="B6" s="17"/>
      <c r="D6" s="8"/>
    </row>
    <row r="7" spans="1:4" x14ac:dyDescent="0.25">
      <c r="A7" t="s">
        <v>53</v>
      </c>
    </row>
    <row r="9" spans="1:4" s="33" customFormat="1" x14ac:dyDescent="0.25"/>
    <row r="10" spans="1:4" s="33" customFormat="1" x14ac:dyDescent="0.25"/>
    <row r="11" spans="1:4" s="33" customFormat="1" x14ac:dyDescent="0.25"/>
    <row r="12" spans="1:4" s="33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I10" sqref="I10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Jan 2021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652445.04</v>
      </c>
      <c r="D8" s="49">
        <v>1416384916.6666667</v>
      </c>
      <c r="E8" s="41">
        <v>4.4383892792511826E-4</v>
      </c>
      <c r="F8" s="46">
        <f>D8*E8</f>
        <v>628646.76294264128</v>
      </c>
      <c r="G8" s="46">
        <f>F8-C8</f>
        <v>-23798.277057358762</v>
      </c>
    </row>
    <row r="9" spans="1:7" x14ac:dyDescent="0.25">
      <c r="A9" s="36" t="s">
        <v>43</v>
      </c>
      <c r="B9" s="36" t="s">
        <v>42</v>
      </c>
      <c r="C9" s="46">
        <f>'18A'!C10</f>
        <v>133147.91</v>
      </c>
      <c r="D9" s="49">
        <v>306373083.75000006</v>
      </c>
      <c r="E9" s="41">
        <v>4.4383892792511826E-4</v>
      </c>
      <c r="F9" s="46">
        <f t="shared" ref="F9:F16" si="0">D9*E9</f>
        <v>135980.30103671251</v>
      </c>
      <c r="G9" s="46">
        <f t="shared" ref="G9:G16" si="1">F9-C9</f>
        <v>2832.3910367125063</v>
      </c>
    </row>
    <row r="10" spans="1:7" x14ac:dyDescent="0.25">
      <c r="A10" s="36" t="s">
        <v>44</v>
      </c>
      <c r="B10" s="36" t="s">
        <v>42</v>
      </c>
      <c r="C10" s="46">
        <f>'18A'!C11</f>
        <v>278275.12</v>
      </c>
      <c r="D10" s="49">
        <v>681839643.75</v>
      </c>
      <c r="E10" s="41">
        <v>4.4383892792511826E-4</v>
      </c>
      <c r="F10" s="46">
        <f t="shared" si="0"/>
        <v>302626.97649884457</v>
      </c>
      <c r="G10" s="46">
        <f t="shared" si="1"/>
        <v>24351.856498844572</v>
      </c>
    </row>
    <row r="11" spans="1:7" x14ac:dyDescent="0.25">
      <c r="A11" s="36" t="s">
        <v>45</v>
      </c>
      <c r="B11" s="36" t="s">
        <v>46</v>
      </c>
      <c r="C11" s="46">
        <f>'18A'!C12</f>
        <v>129066.09</v>
      </c>
      <c r="D11" s="49">
        <v>314555313.75</v>
      </c>
      <c r="E11" s="41">
        <v>4.4383892792511826E-4</v>
      </c>
      <c r="F11" s="46">
        <f t="shared" si="0"/>
        <v>139611.89322794921</v>
      </c>
      <c r="G11" s="46">
        <f t="shared" si="1"/>
        <v>10545.803227949218</v>
      </c>
    </row>
    <row r="12" spans="1:7" x14ac:dyDescent="0.25">
      <c r="A12" s="36" t="s">
        <v>55</v>
      </c>
      <c r="B12" s="36" t="s">
        <v>42</v>
      </c>
      <c r="C12" s="46">
        <f>'18A'!C13</f>
        <v>7371.25</v>
      </c>
      <c r="D12" s="49">
        <v>21534110</v>
      </c>
      <c r="E12" s="41">
        <v>4.4383892792511826E-4</v>
      </c>
      <c r="F12" s="46">
        <f t="shared" si="0"/>
        <v>9557.6762962215689</v>
      </c>
      <c r="G12" s="46">
        <f t="shared" si="1"/>
        <v>2186.4262962215689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2294.4299999999998</v>
      </c>
      <c r="D14" s="49">
        <v>14730842.686367238</v>
      </c>
      <c r="E14" s="41">
        <v>4.4383892792511826E-4</v>
      </c>
      <c r="F14" s="46">
        <f t="shared" si="0"/>
        <v>6538.1214253508042</v>
      </c>
      <c r="G14" s="46">
        <f t="shared" si="1"/>
        <v>4243.6914253508039</v>
      </c>
    </row>
    <row r="15" spans="1:7" x14ac:dyDescent="0.25">
      <c r="A15" s="37" t="s">
        <v>50</v>
      </c>
      <c r="B15" s="36" t="s">
        <v>46</v>
      </c>
      <c r="C15" s="46">
        <f>'18A'!C16</f>
        <v>66502.009999999995</v>
      </c>
      <c r="D15" s="49">
        <v>166069053.11401176</v>
      </c>
      <c r="E15" s="41">
        <v>4.4383892792511826E-4</v>
      </c>
      <c r="F15" s="46">
        <f t="shared" si="0"/>
        <v>73707.910495662509</v>
      </c>
      <c r="G15" s="46">
        <f t="shared" si="1"/>
        <v>7205.900495662514</v>
      </c>
    </row>
    <row r="16" spans="1:7" x14ac:dyDescent="0.25">
      <c r="A16" s="37" t="s">
        <v>51</v>
      </c>
      <c r="B16" s="36" t="s">
        <v>46</v>
      </c>
      <c r="C16" s="46">
        <f>'18A'!C17</f>
        <v>45777.86</v>
      </c>
      <c r="D16" s="49">
        <v>120691327.94962098</v>
      </c>
      <c r="E16" s="41">
        <v>4.4383892792511826E-4</v>
      </c>
      <c r="F16" s="46">
        <f t="shared" si="0"/>
        <v>53567.509607018634</v>
      </c>
      <c r="G16" s="46">
        <f t="shared" si="1"/>
        <v>7789.6496070186331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1314879.7100000002</v>
      </c>
      <c r="D18" s="51">
        <f>SUM(D8:D17)</f>
        <v>3042178291.666667</v>
      </c>
      <c r="E18" s="39"/>
      <c r="F18" s="44">
        <f>SUM(F8:F17)</f>
        <v>1350237.1515304013</v>
      </c>
      <c r="G18" s="44">
        <f>SUM(G8:G17)</f>
        <v>35357.441530401054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Jan 2021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Jan 2021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 </cp:lastModifiedBy>
  <dcterms:created xsi:type="dcterms:W3CDTF">2019-08-15T19:17:26Z</dcterms:created>
  <dcterms:modified xsi:type="dcterms:W3CDTF">2021-03-22T15:50:59Z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