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MPSC Cases\RESRAM Monthly FIling\2020\10 October Report\"/>
    </mc:Choice>
  </mc:AlternateContent>
  <bookViews>
    <workbookView xWindow="0" yWindow="0" windowWidth="28800" windowHeight="11700"/>
  </bookViews>
  <sheets>
    <sheet name="Monthly Cost Tracker AP1" sheetId="11" r:id="rId1"/>
    <sheet name="Monthly Cost Tracker AP2" sheetId="4" r:id="rId2"/>
    <sheet name="Monthly Cost Tracker AP3" sheetId="12" r:id="rId3"/>
    <sheet name="18A" sheetId="5" r:id="rId4"/>
    <sheet name="18B" sheetId="6" r:id="rId5"/>
    <sheet name="18C" sheetId="7" r:id="rId6"/>
    <sheet name="18D" sheetId="8" r:id="rId7"/>
    <sheet name="18E" sheetId="9" r:id="rId8"/>
    <sheet name="18F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0">#REF!</definedName>
    <definedName name="_pg1" localSheetId="1">#REF!</definedName>
    <definedName name="_pg1" localSheetId="2">#REF!</definedName>
    <definedName name="_pg1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0">#REF!</definedName>
    <definedName name="_PG2" localSheetId="1">#REF!</definedName>
    <definedName name="_PG2" localSheetId="2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hidden="1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0">#REF!</definedName>
    <definedName name="cosales" localSheetId="1">#REF!</definedName>
    <definedName name="cosales" localSheetId="2">#REF!</definedName>
    <definedName name="cosales">#REF!</definedName>
    <definedName name="d" hidden="1">[6]_pcSlicerSheet5!$A$2:$A$7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>[9]ACCOUNTING!#REF!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0">#REF!</definedName>
    <definedName name="POOL" localSheetId="1">#REF!</definedName>
    <definedName name="POOL" localSheetId="2">#REF!</definedName>
    <definedName name="POOL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0">#REF!</definedName>
    <definedName name="PUR" localSheetId="1">#REF!</definedName>
    <definedName name="PUR" localSheetId="2">#REF!</definedName>
    <definedName name="PUR">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>[10]ACCOUNTING!#REF!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>[9]ACCOUNTING!#REF!</definedName>
    <definedName name="rrr">[9]Purchase!$A$1:$E$120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0">#REF!</definedName>
    <definedName name="SALES" localSheetId="1">#REF!</definedName>
    <definedName name="SALES" localSheetId="2">#REF!</definedName>
    <definedName name="SALES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0">#REF!</definedName>
    <definedName name="SPA" localSheetId="1">#REF!</definedName>
    <definedName name="SPA" localSheetId="2">#REF!</definedName>
    <definedName name="SPA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0">#REF!</definedName>
    <definedName name="UL" localSheetId="1">#REF!</definedName>
    <definedName name="UL" localSheetId="2">#REF!</definedName>
    <definedName name="UL">#REF!</definedName>
    <definedName name="ULOAD">#N/A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0">#REF!</definedName>
    <definedName name="upload" localSheetId="1">#REF!</definedName>
    <definedName name="upload" localSheetId="2">#REF!</definedName>
    <definedName name="upload">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3" i="5"/>
  <c r="C29" i="12" l="1"/>
  <c r="C29" i="4"/>
  <c r="C29" i="11" l="1"/>
  <c r="C26" i="12" l="1"/>
  <c r="C20" i="12"/>
  <c r="C4" i="12"/>
  <c r="C27" i="12" l="1"/>
  <c r="C30" i="12" s="1"/>
  <c r="C32" i="12" s="1"/>
  <c r="C19" i="5" l="1"/>
  <c r="F8" i="8" l="1"/>
  <c r="F9" i="8" l="1"/>
  <c r="F10" i="8"/>
  <c r="F11" i="8"/>
  <c r="F12" i="8"/>
  <c r="F14" i="8"/>
  <c r="F15" i="8"/>
  <c r="F16" i="8"/>
  <c r="F18" i="8" l="1"/>
  <c r="C9" i="8" l="1"/>
  <c r="G9" i="8" s="1"/>
  <c r="C10" i="8"/>
  <c r="G10" i="8" s="1"/>
  <c r="C11" i="8"/>
  <c r="G11" i="8" s="1"/>
  <c r="C13" i="8"/>
  <c r="C14" i="8"/>
  <c r="G14" i="8" s="1"/>
  <c r="C15" i="8"/>
  <c r="G15" i="8" s="1"/>
  <c r="C16" i="8"/>
  <c r="G16" i="8" s="1"/>
  <c r="C8" i="8"/>
  <c r="G8" i="8" s="1"/>
  <c r="D18" i="8"/>
  <c r="C12" i="8" l="1"/>
  <c r="G12" i="8" l="1"/>
  <c r="G18" i="8" s="1"/>
  <c r="C18" i="8"/>
  <c r="C4" i="4"/>
  <c r="C26" i="11"/>
  <c r="C27" i="11" s="1"/>
  <c r="C20" i="11" l="1"/>
  <c r="C30" i="11" l="1"/>
  <c r="C32" i="11" s="1"/>
  <c r="C26" i="4" l="1"/>
  <c r="A4" i="10" l="1"/>
  <c r="A4" i="9"/>
  <c r="A5" i="8"/>
  <c r="A4" i="7"/>
  <c r="A5" i="6"/>
  <c r="C20" i="4" l="1"/>
  <c r="C27" i="4" l="1"/>
  <c r="C30" i="4" s="1"/>
  <c r="C32" i="4" s="1"/>
</calcChain>
</file>

<file path=xl/sharedStrings.xml><?xml version="1.0" encoding="utf-8"?>
<sst xmlns="http://schemas.openxmlformats.org/spreadsheetml/2006/main" count="156" uniqueCount="73">
  <si>
    <t>Ameren Missouri</t>
  </si>
  <si>
    <t>RESRAM Monthly Accounting</t>
  </si>
  <si>
    <t>Accumulation Period 1</t>
  </si>
  <si>
    <t>557BLH - Wind REC Costs</t>
  </si>
  <si>
    <t>557CSR - Solar REC Costs</t>
  </si>
  <si>
    <t>5570BM - Landfill-Gas REC Costs</t>
  </si>
  <si>
    <t>547004 - Landfill-Gas Fuel Costs</t>
  </si>
  <si>
    <t>557H20 - Hydro REC Costs</t>
  </si>
  <si>
    <t>557PSR - Non Customer Solar REC Costs</t>
  </si>
  <si>
    <t>557SRP - Solar Rebate Processing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</si>
  <si>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</si>
  <si>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</si>
  <si>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</si>
  <si>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</si>
  <si>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</si>
  <si>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</si>
  <si>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</si>
  <si>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</si>
  <si>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</si>
  <si>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</si>
  <si>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</si>
  <si>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</si>
  <si>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</si>
  <si>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</si>
  <si>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</si>
  <si>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</si>
  <si>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</si>
  <si>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</si>
  <si>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</si>
  <si>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</si>
  <si>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</si>
  <si>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</si>
  <si>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</si>
  <si>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</si>
  <si>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</si>
  <si>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</si>
  <si>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</si>
  <si>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Accumulation Period 2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</si>
  <si>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</si>
  <si>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</si>
  <si>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</si>
  <si>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</si>
  <si>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</si>
  <si>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</si>
  <si>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</si>
  <si>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</si>
  <si>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</si>
  <si>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</si>
  <si>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</si>
  <si>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</si>
  <si>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</si>
  <si>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</si>
  <si>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</si>
  <si>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</si>
  <si>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</si>
  <si>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</si>
  <si>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</si>
  <si>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</si>
  <si>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</si>
  <si>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</si>
  <si>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</si>
  <si>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Billed Base Rate Allowance Revenues</t>
  </si>
  <si>
    <t>As there are no RESRAM-related revenues currently included in base rates (i.e. Factor MBA), this amount is zero.</t>
  </si>
  <si>
    <t>Report 18(E)</t>
  </si>
  <si>
    <t>Report 18(F)</t>
  </si>
  <si>
    <t>Accumulation Period 3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</si>
  <si>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</si>
  <si>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</si>
  <si>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</si>
  <si>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</si>
  <si>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</si>
  <si>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</si>
  <si>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Oct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</si>
</sst>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2"/>
  <sheetViews>
    <sheetView tabSelected="1" zoomScaleNormal="100" workbookViewId="0">
      <pane ySplit="4" topLeftCell="A8" activePane="bottomLeft" state="frozen"/>
      <selection pane="bottomLeft" activeCell="C34" sqref="C34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2</v>
      </c>
    </row>
    <row r="4" spans="1:14" x14ac:dyDescent="0.25">
      <c r="A4" s="1"/>
      <c r="B4" s="2" t="s">
        <v>32</v>
      </c>
      <c r="C4" s="2">
        <v>44135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66</v>
      </c>
      <c r="B6" s="6"/>
      <c r="C6" s="53">
        <v>0</v>
      </c>
    </row>
    <row r="7" spans="1:14" x14ac:dyDescent="0.25">
      <c r="A7" s="5" t="s">
        <v>67</v>
      </c>
      <c r="B7" s="6"/>
      <c r="C7" s="53">
        <v>0</v>
      </c>
    </row>
    <row r="8" spans="1:14" x14ac:dyDescent="0.25">
      <c r="A8" s="5" t="s">
        <v>68</v>
      </c>
      <c r="B8" s="6"/>
      <c r="C8" s="53">
        <v>0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69</v>
      </c>
      <c r="B10" s="6"/>
      <c r="C10" s="53">
        <v>0</v>
      </c>
    </row>
    <row r="11" spans="1:14" x14ac:dyDescent="0.25">
      <c r="A11" s="5" t="s">
        <v>70</v>
      </c>
      <c r="B11" s="6"/>
      <c r="C11" s="53">
        <v>0</v>
      </c>
    </row>
    <row r="12" spans="1:14" x14ac:dyDescent="0.25">
      <c r="A12" s="5" t="s">
        <v>71</v>
      </c>
      <c r="B12" s="6"/>
      <c r="C12" s="53">
        <v>0</v>
      </c>
    </row>
    <row r="13" spans="1:14" x14ac:dyDescent="0.25">
      <c r="A13" s="5" t="s">
        <v>10</v>
      </c>
      <c r="B13" s="7"/>
      <c r="C13" s="50">
        <v>0</v>
      </c>
    </row>
    <row r="14" spans="1:14" x14ac:dyDescent="0.25">
      <c r="A14" s="5" t="s">
        <v>11</v>
      </c>
      <c r="B14" s="6"/>
      <c r="C14" s="53">
        <v>0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16</v>
      </c>
      <c r="B19" s="6"/>
      <c r="C19" s="53">
        <v>0</v>
      </c>
    </row>
    <row r="20" spans="1:3" ht="15.75" thickBot="1" x14ac:dyDescent="0.3">
      <c r="A20" s="3" t="s">
        <v>17</v>
      </c>
      <c r="B20" s="9"/>
      <c r="C20" s="54">
        <f t="shared" ref="C20" si="0">SUM(C6:C15)</f>
        <v>0</v>
      </c>
    </row>
    <row r="21" spans="1:3" x14ac:dyDescent="0.25">
      <c r="A21" s="3"/>
      <c r="B21" s="31"/>
      <c r="C21" s="55"/>
    </row>
    <row r="22" spans="1:3" x14ac:dyDescent="0.25">
      <c r="A22" s="3" t="s">
        <v>38</v>
      </c>
      <c r="B22" s="30"/>
      <c r="C22" s="55">
        <v>-472168.22</v>
      </c>
    </row>
    <row r="23" spans="1:3" x14ac:dyDescent="0.25">
      <c r="B23" s="10"/>
      <c r="C23" s="56"/>
    </row>
    <row r="24" spans="1:3" x14ac:dyDescent="0.25">
      <c r="A24" s="11" t="s">
        <v>34</v>
      </c>
      <c r="B24" s="12"/>
      <c r="C24" s="57">
        <v>0</v>
      </c>
    </row>
    <row r="25" spans="1:3" x14ac:dyDescent="0.25">
      <c r="A25" s="5" t="s">
        <v>35</v>
      </c>
      <c r="B25" s="24"/>
      <c r="C25" s="57">
        <v>0</v>
      </c>
    </row>
    <row r="26" spans="1:3" x14ac:dyDescent="0.25">
      <c r="A26" s="3" t="s">
        <v>36</v>
      </c>
      <c r="B26" s="6"/>
      <c r="C26" s="58">
        <f>+C24+C25+C22</f>
        <v>-472168.22</v>
      </c>
    </row>
    <row r="27" spans="1:3" ht="15.75" thickBot="1" x14ac:dyDescent="0.3">
      <c r="A27" s="13" t="s">
        <v>18</v>
      </c>
      <c r="B27" s="25"/>
      <c r="C27" s="59">
        <f>C26+C20</f>
        <v>-472168.22</v>
      </c>
    </row>
    <row r="28" spans="1:3" x14ac:dyDescent="0.25">
      <c r="A28" s="3"/>
      <c r="B28" s="4"/>
      <c r="C28" s="4"/>
    </row>
    <row r="29" spans="1:3" x14ac:dyDescent="0.25">
      <c r="A29" s="14" t="s">
        <v>19</v>
      </c>
      <c r="B29" s="15"/>
      <c r="C29" s="15">
        <f>(0.2/12)/100</f>
        <v>1.6666666666666666E-4</v>
      </c>
    </row>
    <row r="30" spans="1:3" x14ac:dyDescent="0.25">
      <c r="A30" s="16" t="s">
        <v>20</v>
      </c>
      <c r="B30" s="53"/>
      <c r="C30" s="53">
        <f>(C27+B32)*C29</f>
        <v>391.38218914539601</v>
      </c>
    </row>
    <row r="31" spans="1:3" x14ac:dyDescent="0.25">
      <c r="A31" s="3"/>
      <c r="B31" s="60"/>
      <c r="C31" s="60"/>
    </row>
    <row r="32" spans="1:3" ht="15.75" thickBot="1" x14ac:dyDescent="0.3">
      <c r="A32" s="13" t="s">
        <v>21</v>
      </c>
      <c r="B32" s="61">
        <v>2820461.3548723762</v>
      </c>
      <c r="C32" s="61">
        <f t="shared" ref="C32" si="1">C27+C30+B32</f>
        <v>2348684.5170615218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2"/>
  <sheetViews>
    <sheetView zoomScaleNormal="100" workbookViewId="0">
      <pane ySplit="4" topLeftCell="A8" activePane="bottomLeft" state="frozen"/>
      <selection pane="bottomLeft" activeCell="C29" sqref="C29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37</v>
      </c>
    </row>
    <row r="4" spans="1:14" x14ac:dyDescent="0.25">
      <c r="A4" s="1"/>
      <c r="B4" s="2" t="s">
        <v>32</v>
      </c>
      <c r="C4" s="2">
        <f>'Monthly Cost Tracker AP1'!C4</f>
        <v>44135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66</v>
      </c>
      <c r="B6" s="6"/>
      <c r="C6" s="53">
        <v>0</v>
      </c>
    </row>
    <row r="7" spans="1:14" x14ac:dyDescent="0.25">
      <c r="A7" s="5" t="s">
        <v>67</v>
      </c>
      <c r="B7" s="6"/>
      <c r="C7" s="53">
        <v>0</v>
      </c>
    </row>
    <row r="8" spans="1:14" x14ac:dyDescent="0.25">
      <c r="A8" s="5" t="s">
        <v>68</v>
      </c>
      <c r="B8" s="6"/>
      <c r="C8" s="53">
        <v>0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69</v>
      </c>
      <c r="B10" s="6"/>
      <c r="C10" s="53">
        <v>0</v>
      </c>
    </row>
    <row r="11" spans="1:14" x14ac:dyDescent="0.25">
      <c r="A11" s="5" t="s">
        <v>70</v>
      </c>
      <c r="B11" s="6"/>
      <c r="C11" s="53">
        <v>0</v>
      </c>
    </row>
    <row r="12" spans="1:14" x14ac:dyDescent="0.25">
      <c r="A12" s="5" t="s">
        <v>71</v>
      </c>
      <c r="B12" s="6"/>
      <c r="C12" s="53">
        <v>0</v>
      </c>
    </row>
    <row r="13" spans="1:14" x14ac:dyDescent="0.25">
      <c r="A13" s="5" t="s">
        <v>10</v>
      </c>
      <c r="B13" s="7"/>
      <c r="C13" s="50">
        <v>0</v>
      </c>
    </row>
    <row r="14" spans="1:14" x14ac:dyDescent="0.25">
      <c r="A14" s="5" t="s">
        <v>11</v>
      </c>
      <c r="B14" s="6"/>
      <c r="C14" s="53">
        <v>0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16</v>
      </c>
      <c r="B19" s="6"/>
      <c r="C19" s="53">
        <v>0</v>
      </c>
    </row>
    <row r="20" spans="1:3" ht="15.75" thickBot="1" x14ac:dyDescent="0.3">
      <c r="A20" s="3" t="s">
        <v>17</v>
      </c>
      <c r="B20" s="9"/>
      <c r="C20" s="54">
        <f t="shared" ref="C20" si="0">SUM(C6:C15)</f>
        <v>0</v>
      </c>
    </row>
    <row r="21" spans="1:3" x14ac:dyDescent="0.25">
      <c r="B21" s="10"/>
      <c r="C21" s="56"/>
    </row>
    <row r="22" spans="1:3" x14ac:dyDescent="0.25">
      <c r="A22" s="3" t="s">
        <v>38</v>
      </c>
      <c r="B22" s="10"/>
      <c r="C22" s="56">
        <v>0</v>
      </c>
    </row>
    <row r="23" spans="1:3" x14ac:dyDescent="0.25">
      <c r="B23" s="10"/>
      <c r="C23" s="56"/>
    </row>
    <row r="24" spans="1:3" x14ac:dyDescent="0.25">
      <c r="A24" s="11" t="s">
        <v>34</v>
      </c>
      <c r="B24" s="12"/>
      <c r="C24" s="57">
        <v>0</v>
      </c>
    </row>
    <row r="25" spans="1:3" x14ac:dyDescent="0.25">
      <c r="A25" s="5" t="s">
        <v>35</v>
      </c>
      <c r="B25" s="24"/>
      <c r="C25" s="57">
        <v>0</v>
      </c>
    </row>
    <row r="26" spans="1:3" x14ac:dyDescent="0.25">
      <c r="A26" s="3" t="s">
        <v>36</v>
      </c>
      <c r="B26" s="6"/>
      <c r="C26" s="58">
        <f t="shared" ref="C26" si="1">+C24+C25</f>
        <v>0</v>
      </c>
    </row>
    <row r="27" spans="1:3" ht="15.75" thickBot="1" x14ac:dyDescent="0.3">
      <c r="A27" s="13" t="s">
        <v>18</v>
      </c>
      <c r="B27" s="25"/>
      <c r="C27" s="59">
        <f t="shared" ref="C27" si="2">-C26+C20</f>
        <v>0</v>
      </c>
    </row>
    <row r="28" spans="1:3" x14ac:dyDescent="0.25">
      <c r="A28" s="3"/>
      <c r="B28" s="4"/>
      <c r="C28" s="62"/>
    </row>
    <row r="29" spans="1:3" x14ac:dyDescent="0.25">
      <c r="A29" s="14" t="s">
        <v>19</v>
      </c>
      <c r="B29" s="15"/>
      <c r="C29" s="15">
        <f>(0.2/12)/100</f>
        <v>1.6666666666666666E-4</v>
      </c>
    </row>
    <row r="30" spans="1:3" x14ac:dyDescent="0.25">
      <c r="A30" s="16" t="s">
        <v>20</v>
      </c>
      <c r="B30" s="53"/>
      <c r="C30" s="53">
        <f>(C27+B32)*C29</f>
        <v>80.986420171198134</v>
      </c>
    </row>
    <row r="31" spans="1:3" x14ac:dyDescent="0.25">
      <c r="A31" s="3"/>
      <c r="B31" s="60"/>
      <c r="C31" s="60"/>
    </row>
    <row r="32" spans="1:3" ht="15.75" thickBot="1" x14ac:dyDescent="0.3">
      <c r="A32" s="13" t="s">
        <v>21</v>
      </c>
      <c r="B32" s="61">
        <v>485918.52102718881</v>
      </c>
      <c r="C32" s="61">
        <f t="shared" ref="C32" si="3">C27+C30+B32</f>
        <v>485999.50744736003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2"/>
  <sheetViews>
    <sheetView zoomScaleNormal="100" workbookViewId="0">
      <pane ySplit="4" topLeftCell="A8" activePane="bottomLeft" state="frozen"/>
      <selection pane="bottomLeft" activeCell="C35" sqref="C35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65</v>
      </c>
    </row>
    <row r="4" spans="1:14" x14ac:dyDescent="0.25">
      <c r="A4" s="1"/>
      <c r="B4" s="2" t="s">
        <v>32</v>
      </c>
      <c r="C4" s="2">
        <f>'Monthly Cost Tracker AP1'!C4</f>
        <v>44135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3</v>
      </c>
      <c r="B6" s="6"/>
      <c r="C6" s="53">
        <v>2574.4799999999959</v>
      </c>
    </row>
    <row r="7" spans="1:14" x14ac:dyDescent="0.25">
      <c r="A7" s="5" t="s">
        <v>4</v>
      </c>
      <c r="B7" s="6"/>
      <c r="C7" s="53">
        <v>408.80999999999949</v>
      </c>
    </row>
    <row r="8" spans="1:14" x14ac:dyDescent="0.25">
      <c r="A8" s="5" t="s">
        <v>5</v>
      </c>
      <c r="B8" s="6"/>
      <c r="C8" s="53">
        <v>23457.629999999946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7</v>
      </c>
      <c r="B10" s="6"/>
      <c r="C10" s="53">
        <v>0</v>
      </c>
    </row>
    <row r="11" spans="1:14" x14ac:dyDescent="0.25">
      <c r="A11" s="5" t="s">
        <v>8</v>
      </c>
      <c r="B11" s="6"/>
      <c r="C11" s="53">
        <v>0</v>
      </c>
    </row>
    <row r="12" spans="1:14" x14ac:dyDescent="0.25">
      <c r="A12" s="5" t="s">
        <v>9</v>
      </c>
      <c r="B12" s="6"/>
      <c r="C12" s="53">
        <v>0</v>
      </c>
    </row>
    <row r="13" spans="1:14" x14ac:dyDescent="0.25">
      <c r="A13" s="5" t="s">
        <v>10</v>
      </c>
      <c r="B13" s="7"/>
      <c r="C13" s="50">
        <v>262937.5</v>
      </c>
    </row>
    <row r="14" spans="1:14" x14ac:dyDescent="0.25">
      <c r="A14" s="5" t="s">
        <v>11</v>
      </c>
      <c r="B14" s="6"/>
      <c r="C14" s="53">
        <v>0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16</v>
      </c>
      <c r="B19" s="6"/>
      <c r="C19" s="53">
        <v>0</v>
      </c>
    </row>
    <row r="20" spans="1:3" ht="15.75" thickBot="1" x14ac:dyDescent="0.3">
      <c r="A20" s="3" t="s">
        <v>17</v>
      </c>
      <c r="B20" s="9"/>
      <c r="C20" s="54">
        <f t="shared" ref="C20" si="0">SUM(C6:C15)</f>
        <v>289378.41999999993</v>
      </c>
    </row>
    <row r="21" spans="1:3" x14ac:dyDescent="0.25">
      <c r="B21" s="10"/>
      <c r="C21" s="56"/>
    </row>
    <row r="22" spans="1:3" x14ac:dyDescent="0.25">
      <c r="A22" s="3" t="s">
        <v>38</v>
      </c>
      <c r="B22" s="10"/>
      <c r="C22" s="56"/>
    </row>
    <row r="23" spans="1:3" x14ac:dyDescent="0.25">
      <c r="B23" s="10"/>
      <c r="C23" s="56"/>
    </row>
    <row r="24" spans="1:3" x14ac:dyDescent="0.25">
      <c r="A24" s="11" t="s">
        <v>34</v>
      </c>
      <c r="B24" s="12"/>
      <c r="C24" s="57">
        <v>602903.54</v>
      </c>
    </row>
    <row r="25" spans="1:3" x14ac:dyDescent="0.25">
      <c r="A25" s="5" t="s">
        <v>35</v>
      </c>
      <c r="B25" s="24"/>
      <c r="C25" s="57">
        <v>0</v>
      </c>
    </row>
    <row r="26" spans="1:3" x14ac:dyDescent="0.25">
      <c r="A26" s="3" t="s">
        <v>36</v>
      </c>
      <c r="B26" s="6"/>
      <c r="C26" s="58">
        <f t="shared" ref="C26" si="1">+C24+C25</f>
        <v>602903.54</v>
      </c>
    </row>
    <row r="27" spans="1:3" ht="15.75" thickBot="1" x14ac:dyDescent="0.3">
      <c r="A27" s="13" t="s">
        <v>18</v>
      </c>
      <c r="B27" s="25"/>
      <c r="C27" s="59">
        <f t="shared" ref="C27" si="2">-C26+C20</f>
        <v>-313525.12000000011</v>
      </c>
    </row>
    <row r="28" spans="1:3" x14ac:dyDescent="0.25">
      <c r="A28" s="3"/>
      <c r="B28" s="4"/>
      <c r="C28" s="62"/>
    </row>
    <row r="29" spans="1:3" x14ac:dyDescent="0.25">
      <c r="A29" s="14" t="s">
        <v>19</v>
      </c>
      <c r="B29" s="15"/>
      <c r="C29" s="15">
        <f>(0.2/12)/100</f>
        <v>1.6666666666666666E-4</v>
      </c>
    </row>
    <row r="30" spans="1:3" x14ac:dyDescent="0.25">
      <c r="A30" s="16" t="s">
        <v>20</v>
      </c>
      <c r="B30" s="53"/>
      <c r="C30" s="53">
        <f>(C27+B32)*C29</f>
        <v>-1240.3458485647263</v>
      </c>
    </row>
    <row r="31" spans="1:3" x14ac:dyDescent="0.25">
      <c r="A31" s="3"/>
      <c r="B31" s="60"/>
      <c r="C31" s="60"/>
    </row>
    <row r="32" spans="1:3" ht="15.75" thickBot="1" x14ac:dyDescent="0.3">
      <c r="A32" s="13" t="s">
        <v>21</v>
      </c>
      <c r="B32" s="61">
        <v>-7128549.9713883577</v>
      </c>
      <c r="C32" s="61">
        <f t="shared" ref="C32" si="3">C27+C30+B32</f>
        <v>-7443315.4372369228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C18" sqref="C18"/>
    </sheetView>
  </sheetViews>
  <sheetFormatPr defaultRowHeight="15" x14ac:dyDescent="0.25"/>
  <cols>
    <col min="1" max="1" width="32" customWidth="1"/>
    <col min="2" max="2" width="16.28515625" customWidth="1"/>
    <col min="3" max="3" width="19.5703125" customWidth="1"/>
    <col min="4" max="4" width="21.5703125" customWidth="1"/>
    <col min="5" max="5" width="12.28515625" bestFit="1" customWidth="1"/>
    <col min="6" max="6" width="14" bestFit="1" customWidth="1"/>
    <col min="7" max="7" width="16" customWidth="1"/>
    <col min="8" max="9" width="14" bestFit="1" customWidth="1"/>
    <col min="10" max="10" width="12.28515625" bestFit="1" customWidth="1"/>
  </cols>
  <sheetData>
    <row r="1" spans="1:4" x14ac:dyDescent="0.25">
      <c r="A1" s="20" t="s">
        <v>0</v>
      </c>
    </row>
    <row r="2" spans="1:4" x14ac:dyDescent="0.25">
      <c r="A2" s="20" t="s">
        <v>25</v>
      </c>
    </row>
    <row r="3" spans="1:4" x14ac:dyDescent="0.25">
      <c r="A3" s="20" t="s">
        <v>59</v>
      </c>
    </row>
    <row r="4" spans="1:4" x14ac:dyDescent="0.25">
      <c r="A4" s="20" t="s">
        <v>22</v>
      </c>
    </row>
    <row r="5" spans="1:4" x14ac:dyDescent="0.25">
      <c r="A5" s="21" t="s">
        <v>72</v>
      </c>
    </row>
    <row r="7" spans="1:4" ht="15.75" thickBot="1" x14ac:dyDescent="0.3">
      <c r="A7" s="19"/>
      <c r="D7" s="8"/>
    </row>
    <row r="8" spans="1:4" ht="23.25" x14ac:dyDescent="0.25">
      <c r="A8" s="52" t="s">
        <v>52</v>
      </c>
      <c r="B8" s="52" t="s">
        <v>40</v>
      </c>
      <c r="C8" s="48" t="s">
        <v>25</v>
      </c>
      <c r="D8" s="8"/>
    </row>
    <row r="9" spans="1:4" x14ac:dyDescent="0.25">
      <c r="A9" s="45" t="s">
        <v>41</v>
      </c>
      <c r="B9" s="36" t="s">
        <v>42</v>
      </c>
      <c r="C9" s="46">
        <v>352436.34</v>
      </c>
    </row>
    <row r="10" spans="1:4" x14ac:dyDescent="0.25">
      <c r="A10" s="45" t="s">
        <v>43</v>
      </c>
      <c r="B10" s="36" t="s">
        <v>42</v>
      </c>
      <c r="C10" s="46">
        <v>96613.3</v>
      </c>
      <c r="D10" s="8"/>
    </row>
    <row r="11" spans="1:4" x14ac:dyDescent="0.25">
      <c r="A11" s="45" t="s">
        <v>44</v>
      </c>
      <c r="B11" s="36" t="s">
        <v>42</v>
      </c>
      <c r="C11" s="46">
        <v>247469.15</v>
      </c>
      <c r="D11" s="8"/>
    </row>
    <row r="12" spans="1:4" x14ac:dyDescent="0.25">
      <c r="A12" s="45" t="s">
        <v>45</v>
      </c>
      <c r="B12" s="36" t="s">
        <v>46</v>
      </c>
      <c r="C12" s="46">
        <v>130054.01</v>
      </c>
      <c r="D12" s="8"/>
    </row>
    <row r="13" spans="1:4" x14ac:dyDescent="0.25">
      <c r="A13" s="45" t="s">
        <v>47</v>
      </c>
      <c r="B13" s="36" t="s">
        <v>42</v>
      </c>
      <c r="C13" s="46">
        <f>3848.95+87.79+1868.36</f>
        <v>5805.0999999999995</v>
      </c>
      <c r="D13" s="32"/>
    </row>
    <row r="14" spans="1:4" x14ac:dyDescent="0.25">
      <c r="A14" s="45" t="s">
        <v>48</v>
      </c>
      <c r="B14" s="36"/>
      <c r="C14" s="46"/>
      <c r="D14" s="32"/>
    </row>
    <row r="15" spans="1:4" x14ac:dyDescent="0.25">
      <c r="A15" s="47" t="s">
        <v>49</v>
      </c>
      <c r="B15" s="36" t="s">
        <v>46</v>
      </c>
      <c r="C15" s="46">
        <v>6555.96</v>
      </c>
      <c r="D15" s="32"/>
    </row>
    <row r="16" spans="1:4" x14ac:dyDescent="0.25">
      <c r="A16" s="47" t="s">
        <v>50</v>
      </c>
      <c r="B16" s="36" t="s">
        <v>46</v>
      </c>
      <c r="C16" s="46">
        <v>74311.45</v>
      </c>
      <c r="D16" s="32"/>
    </row>
    <row r="17" spans="1:4" x14ac:dyDescent="0.25">
      <c r="A17" s="47" t="s">
        <v>51</v>
      </c>
      <c r="B17" s="36" t="s">
        <v>46</v>
      </c>
      <c r="C17" s="46">
        <f>1341.21+52679.3</f>
        <v>54020.51</v>
      </c>
      <c r="D17" s="32"/>
    </row>
    <row r="18" spans="1:4" x14ac:dyDescent="0.25">
      <c r="D18" s="32"/>
    </row>
    <row r="19" spans="1:4" ht="15.75" thickBot="1" x14ac:dyDescent="0.3">
      <c r="A19" s="43" t="s">
        <v>39</v>
      </c>
      <c r="B19" s="42"/>
      <c r="C19" s="44">
        <f>SUM(C9:C18)</f>
        <v>967265.82</v>
      </c>
      <c r="D19" s="32"/>
    </row>
    <row r="20" spans="1:4" ht="15.75" thickTop="1" x14ac:dyDescent="0.25">
      <c r="D20" s="32"/>
    </row>
    <row r="21" spans="1:4" x14ac:dyDescent="0.25">
      <c r="D21" s="32"/>
    </row>
    <row r="22" spans="1:4" x14ac:dyDescent="0.25">
      <c r="D22" s="32"/>
    </row>
    <row r="23" spans="1:4" x14ac:dyDescent="0.25">
      <c r="A23" s="34"/>
      <c r="B23" s="35"/>
      <c r="C23" s="35"/>
    </row>
    <row r="24" spans="1:4" x14ac:dyDescent="0.25">
      <c r="A24" s="34"/>
      <c r="B24" s="35"/>
      <c r="C24" s="35"/>
    </row>
    <row r="25" spans="1:4" x14ac:dyDescent="0.25">
      <c r="A25" s="34"/>
      <c r="B25" s="35"/>
      <c r="C25" s="35"/>
    </row>
    <row r="26" spans="1:4" x14ac:dyDescent="0.25">
      <c r="A26" s="34"/>
      <c r="B26" s="35"/>
      <c r="C26" s="35"/>
    </row>
    <row r="27" spans="1:4" x14ac:dyDescent="0.25">
      <c r="A27" s="33"/>
      <c r="B27" s="33"/>
      <c r="C27" s="33"/>
    </row>
    <row r="28" spans="1:4" x14ac:dyDescent="0.25">
      <c r="A28" s="33"/>
      <c r="B28" s="33"/>
    </row>
    <row r="29" spans="1:4" x14ac:dyDescent="0.25">
      <c r="A29" s="33"/>
      <c r="B29" s="33"/>
    </row>
    <row r="30" spans="1:4" x14ac:dyDescent="0.25">
      <c r="A30" s="33"/>
      <c r="B30" s="33"/>
    </row>
    <row r="31" spans="1:4" x14ac:dyDescent="0.25">
      <c r="A31" s="33"/>
      <c r="B31" s="33"/>
    </row>
    <row r="32" spans="1:4" x14ac:dyDescent="0.25">
      <c r="A32" s="33"/>
      <c r="B32" s="33"/>
    </row>
    <row r="33" spans="1:2" x14ac:dyDescent="0.25">
      <c r="A33" s="33"/>
      <c r="B33" s="33"/>
    </row>
    <row r="34" spans="1:2" x14ac:dyDescent="0.25">
      <c r="A34" s="33"/>
      <c r="B34" s="33"/>
    </row>
    <row r="35" spans="1:2" x14ac:dyDescent="0.25">
      <c r="A35" s="33"/>
      <c r="B35" s="33"/>
    </row>
    <row r="36" spans="1:2" x14ac:dyDescent="0.25">
      <c r="A36" s="33"/>
      <c r="B36" s="33"/>
    </row>
    <row r="37" spans="1:2" x14ac:dyDescent="0.25">
      <c r="A37" s="33"/>
      <c r="B37" s="33"/>
    </row>
    <row r="38" spans="1:2" x14ac:dyDescent="0.25">
      <c r="A38" s="33"/>
      <c r="B38" s="33"/>
    </row>
    <row r="39" spans="1:2" x14ac:dyDescent="0.25">
      <c r="A39" s="33"/>
      <c r="B39" s="33"/>
    </row>
    <row r="40" spans="1:2" x14ac:dyDescent="0.25">
      <c r="A40" s="33"/>
      <c r="B40" s="33"/>
    </row>
    <row r="41" spans="1:2" x14ac:dyDescent="0.25">
      <c r="A41" s="33"/>
      <c r="B41" s="33"/>
    </row>
    <row r="42" spans="1:2" x14ac:dyDescent="0.25">
      <c r="A42" s="33"/>
      <c r="B42" s="33"/>
    </row>
    <row r="43" spans="1:2" x14ac:dyDescent="0.25">
      <c r="A43" s="33"/>
      <c r="B43" s="33"/>
    </row>
    <row r="44" spans="1:2" x14ac:dyDescent="0.25">
      <c r="A44" s="33"/>
      <c r="B44" s="33"/>
    </row>
    <row r="45" spans="1:2" x14ac:dyDescent="0.25">
      <c r="A45" s="33"/>
      <c r="B45" s="33"/>
    </row>
    <row r="46" spans="1:2" x14ac:dyDescent="0.25">
      <c r="A46" s="33"/>
      <c r="B46" s="33"/>
    </row>
    <row r="47" spans="1:2" x14ac:dyDescent="0.25">
      <c r="B47" s="3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>
      <selection activeCell="A7" sqref="A7"/>
    </sheetView>
  </sheetViews>
  <sheetFormatPr defaultRowHeight="15" x14ac:dyDescent="0.25"/>
  <cols>
    <col min="1" max="1" width="14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61</v>
      </c>
    </row>
    <row r="3" spans="1:4" x14ac:dyDescent="0.25">
      <c r="A3" s="20" t="s">
        <v>59</v>
      </c>
    </row>
    <row r="4" spans="1:4" x14ac:dyDescent="0.25">
      <c r="A4" s="20" t="s">
        <v>23</v>
      </c>
    </row>
    <row r="5" spans="1:4" x14ac:dyDescent="0.25">
      <c r="A5" s="22" t="str">
        <f>+'18A'!A5</f>
        <v>Oct 2020</v>
      </c>
    </row>
    <row r="7" spans="1:4" x14ac:dyDescent="0.25">
      <c r="A7" s="18" t="s">
        <v>62</v>
      </c>
      <c r="B7" s="17"/>
      <c r="D7" s="8"/>
    </row>
    <row r="8" spans="1:4" x14ac:dyDescent="0.25">
      <c r="A8" s="2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8" sqref="A8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27</v>
      </c>
    </row>
    <row r="3" spans="1:4" x14ac:dyDescent="0.25">
      <c r="A3" s="20" t="s">
        <v>60</v>
      </c>
    </row>
    <row r="4" spans="1:4" x14ac:dyDescent="0.25">
      <c r="A4" s="22" t="str">
        <f>+'18A'!A5</f>
        <v>Oct 2020</v>
      </c>
    </row>
    <row r="6" spans="1:4" x14ac:dyDescent="0.25">
      <c r="A6" s="18"/>
      <c r="B6" s="17"/>
      <c r="D6" s="8"/>
    </row>
    <row r="7" spans="1:4" x14ac:dyDescent="0.25">
      <c r="A7" t="s">
        <v>53</v>
      </c>
    </row>
    <row r="9" spans="1:4" s="33" customFormat="1" x14ac:dyDescent="0.25"/>
    <row r="10" spans="1:4" s="33" customFormat="1" x14ac:dyDescent="0.25"/>
    <row r="11" spans="1:4" s="33" customFormat="1" x14ac:dyDescent="0.25"/>
    <row r="12" spans="1:4" s="33" customFormat="1" x14ac:dyDescent="0.2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0"/>
  <sheetViews>
    <sheetView workbookViewId="0">
      <selection activeCell="A6" sqref="A6"/>
    </sheetView>
  </sheetViews>
  <sheetFormatPr defaultRowHeight="15" x14ac:dyDescent="0.25"/>
  <cols>
    <col min="1" max="1" width="20.28515625" customWidth="1"/>
    <col min="2" max="2" width="21.85546875" customWidth="1"/>
    <col min="3" max="3" width="14" customWidth="1"/>
    <col min="4" max="4" width="16" customWidth="1"/>
    <col min="5" max="5" width="12" customWidth="1"/>
    <col min="6" max="6" width="17.42578125" customWidth="1"/>
    <col min="7" max="7" width="14.85546875" customWidth="1"/>
    <col min="13" max="13" width="11.5703125" bestFit="1" customWidth="1"/>
  </cols>
  <sheetData>
    <row r="1" spans="1:7" x14ac:dyDescent="0.25">
      <c r="A1" s="20" t="s">
        <v>0</v>
      </c>
    </row>
    <row r="2" spans="1:7" x14ac:dyDescent="0.25">
      <c r="A2" s="20" t="s">
        <v>26</v>
      </c>
    </row>
    <row r="3" spans="1:7" x14ac:dyDescent="0.25">
      <c r="A3" s="20" t="s">
        <v>59</v>
      </c>
    </row>
    <row r="4" spans="1:7" x14ac:dyDescent="0.25">
      <c r="A4" s="20" t="s">
        <v>24</v>
      </c>
    </row>
    <row r="5" spans="1:7" x14ac:dyDescent="0.25">
      <c r="A5" s="22" t="str">
        <f>+'18A'!A5</f>
        <v>Oct 2020</v>
      </c>
    </row>
    <row r="6" spans="1:7" ht="15.75" thickBot="1" x14ac:dyDescent="0.3"/>
    <row r="7" spans="1:7" ht="42.75" customHeight="1" x14ac:dyDescent="0.25">
      <c r="A7" s="48" t="s">
        <v>52</v>
      </c>
      <c r="B7" s="48" t="s">
        <v>40</v>
      </c>
      <c r="C7" s="48" t="s">
        <v>25</v>
      </c>
      <c r="D7" s="48" t="s">
        <v>58</v>
      </c>
      <c r="E7" s="48" t="s">
        <v>56</v>
      </c>
      <c r="F7" s="48" t="s">
        <v>57</v>
      </c>
      <c r="G7" s="48" t="s">
        <v>54</v>
      </c>
    </row>
    <row r="8" spans="1:7" x14ac:dyDescent="0.25">
      <c r="A8" s="36" t="s">
        <v>41</v>
      </c>
      <c r="B8" s="36" t="s">
        <v>42</v>
      </c>
      <c r="C8" s="46">
        <f>'18A'!C9</f>
        <v>352436.34</v>
      </c>
      <c r="D8" s="49">
        <v>775070166.66666663</v>
      </c>
      <c r="E8" s="41">
        <v>4.4383892792511826E-4</v>
      </c>
      <c r="F8" s="46">
        <f>D8*E8</f>
        <v>344006.31184007606</v>
      </c>
      <c r="G8" s="46">
        <f>F8-C8</f>
        <v>-8430.0281599239679</v>
      </c>
    </row>
    <row r="9" spans="1:7" x14ac:dyDescent="0.25">
      <c r="A9" s="36" t="s">
        <v>43</v>
      </c>
      <c r="B9" s="36" t="s">
        <v>42</v>
      </c>
      <c r="C9" s="46">
        <f>'18A'!C10</f>
        <v>96613.3</v>
      </c>
      <c r="D9" s="49">
        <v>244875412.5</v>
      </c>
      <c r="E9" s="41">
        <v>4.4383892792511826E-4</v>
      </c>
      <c r="F9" s="46">
        <f t="shared" ref="F9:F16" si="0">D9*E9</f>
        <v>108685.2405592211</v>
      </c>
      <c r="G9" s="46">
        <f t="shared" ref="G9:G16" si="1">F9-C9</f>
        <v>12071.940559221097</v>
      </c>
    </row>
    <row r="10" spans="1:7" x14ac:dyDescent="0.25">
      <c r="A10" s="36" t="s">
        <v>44</v>
      </c>
      <c r="B10" s="36" t="s">
        <v>42</v>
      </c>
      <c r="C10" s="46">
        <f>'18A'!C11</f>
        <v>247469.15</v>
      </c>
      <c r="D10" s="49">
        <v>605298112.49999988</v>
      </c>
      <c r="E10" s="41">
        <v>4.4383892792511826E-4</v>
      </c>
      <c r="F10" s="46">
        <f t="shared" si="0"/>
        <v>268654.86532709759</v>
      </c>
      <c r="G10" s="46">
        <f t="shared" si="1"/>
        <v>21185.715327097598</v>
      </c>
    </row>
    <row r="11" spans="1:7" x14ac:dyDescent="0.25">
      <c r="A11" s="36" t="s">
        <v>45</v>
      </c>
      <c r="B11" s="36" t="s">
        <v>46</v>
      </c>
      <c r="C11" s="46">
        <f>'18A'!C12</f>
        <v>130054.01</v>
      </c>
      <c r="D11" s="49">
        <v>303309722.50000006</v>
      </c>
      <c r="E11" s="41">
        <v>4.4383892792511826E-4</v>
      </c>
      <c r="F11" s="46">
        <f t="shared" si="0"/>
        <v>134620.66206366514</v>
      </c>
      <c r="G11" s="46">
        <f t="shared" si="1"/>
        <v>4566.6520636651403</v>
      </c>
    </row>
    <row r="12" spans="1:7" x14ac:dyDescent="0.25">
      <c r="A12" s="36" t="s">
        <v>55</v>
      </c>
      <c r="B12" s="36" t="s">
        <v>42</v>
      </c>
      <c r="C12" s="46">
        <f>'18A'!C13</f>
        <v>5805.0999999999995</v>
      </c>
      <c r="D12" s="49">
        <v>15826660</v>
      </c>
      <c r="E12" s="41">
        <v>4.4383892792511826E-4</v>
      </c>
      <c r="F12" s="46">
        <f t="shared" si="0"/>
        <v>7024.4878070353525</v>
      </c>
      <c r="G12" s="46">
        <f t="shared" si="1"/>
        <v>1219.387807035353</v>
      </c>
    </row>
    <row r="13" spans="1:7" x14ac:dyDescent="0.25">
      <c r="A13" s="36" t="s">
        <v>48</v>
      </c>
      <c r="B13" s="36"/>
      <c r="C13" s="46">
        <f>'18A'!C14</f>
        <v>0</v>
      </c>
      <c r="D13" s="49"/>
      <c r="E13" s="41"/>
      <c r="F13" s="46"/>
      <c r="G13" s="46"/>
    </row>
    <row r="14" spans="1:7" x14ac:dyDescent="0.25">
      <c r="A14" s="37" t="s">
        <v>49</v>
      </c>
      <c r="B14" s="36" t="s">
        <v>46</v>
      </c>
      <c r="C14" s="46">
        <f>'18A'!C15</f>
        <v>6555.96</v>
      </c>
      <c r="D14" s="49">
        <v>16518173.870504459</v>
      </c>
      <c r="E14" s="41">
        <v>4.4383892792511826E-4</v>
      </c>
      <c r="F14" s="46">
        <f t="shared" si="0"/>
        <v>7331.4085819654001</v>
      </c>
      <c r="G14" s="46">
        <f t="shared" si="1"/>
        <v>775.44858196540008</v>
      </c>
    </row>
    <row r="15" spans="1:7" x14ac:dyDescent="0.25">
      <c r="A15" s="37" t="s">
        <v>50</v>
      </c>
      <c r="B15" s="36" t="s">
        <v>46</v>
      </c>
      <c r="C15" s="46">
        <f>'18A'!C16</f>
        <v>74311.45</v>
      </c>
      <c r="D15" s="49">
        <v>186218640.18587077</v>
      </c>
      <c r="E15" s="41">
        <v>4.4383892792511826E-4</v>
      </c>
      <c r="F15" s="46">
        <f t="shared" si="0"/>
        <v>82651.081619770222</v>
      </c>
      <c r="G15" s="46">
        <f t="shared" si="1"/>
        <v>8339.6316197702254</v>
      </c>
    </row>
    <row r="16" spans="1:7" x14ac:dyDescent="0.25">
      <c r="A16" s="37" t="s">
        <v>51</v>
      </c>
      <c r="B16" s="36" t="s">
        <v>46</v>
      </c>
      <c r="C16" s="46">
        <f>'18A'!C17</f>
        <v>54020.51</v>
      </c>
      <c r="D16" s="49">
        <v>135335118.44362476</v>
      </c>
      <c r="E16" s="41">
        <v>4.4383892792511826E-4</v>
      </c>
      <c r="F16" s="46">
        <f t="shared" si="0"/>
        <v>60066.993880637317</v>
      </c>
      <c r="G16" s="46">
        <f t="shared" si="1"/>
        <v>6046.4838806373155</v>
      </c>
    </row>
    <row r="17" spans="1:7" x14ac:dyDescent="0.25">
      <c r="C17" s="50"/>
      <c r="D17" s="49"/>
      <c r="E17" s="38"/>
      <c r="F17" s="46"/>
      <c r="G17" s="46"/>
    </row>
    <row r="18" spans="1:7" ht="15.75" thickBot="1" x14ac:dyDescent="0.3">
      <c r="A18" s="43" t="s">
        <v>39</v>
      </c>
      <c r="B18" s="42"/>
      <c r="C18" s="44">
        <f>SUM(C8:C17)</f>
        <v>967265.82</v>
      </c>
      <c r="D18" s="51">
        <f>SUM(D8:D17)</f>
        <v>2282452006.6666665</v>
      </c>
      <c r="E18" s="39"/>
      <c r="F18" s="44">
        <f>SUM(F8:F17)</f>
        <v>1013041.0516794681</v>
      </c>
      <c r="G18" s="44">
        <f>SUM(G8:G17)</f>
        <v>45775.231679468161</v>
      </c>
    </row>
    <row r="19" spans="1:7" ht="15.75" thickTop="1" x14ac:dyDescent="0.25">
      <c r="G19" s="40"/>
    </row>
    <row r="20" spans="1:7" x14ac:dyDescent="0.25">
      <c r="D20" s="4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28</v>
      </c>
    </row>
    <row r="3" spans="1:1" x14ac:dyDescent="0.25">
      <c r="A3" s="20" t="s">
        <v>63</v>
      </c>
    </row>
    <row r="4" spans="1:1" x14ac:dyDescent="0.25">
      <c r="A4" s="22" t="str">
        <f>+'18A'!A5</f>
        <v>Oct 2020</v>
      </c>
    </row>
    <row r="7" spans="1:1" x14ac:dyDescent="0.25">
      <c r="A7" t="s">
        <v>29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30</v>
      </c>
    </row>
    <row r="3" spans="1:1" x14ac:dyDescent="0.25">
      <c r="A3" s="20" t="s">
        <v>64</v>
      </c>
    </row>
    <row r="4" spans="1:1" x14ac:dyDescent="0.25">
      <c r="A4" s="22" t="str">
        <f>+'18A'!A5</f>
        <v>Oct 2020</v>
      </c>
    </row>
    <row r="7" spans="1:1" x14ac:dyDescent="0.25">
      <c r="A7" t="s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Cost Tracker AP1</vt:lpstr>
      <vt:lpstr>Monthly Cost Tracker AP2</vt:lpstr>
      <vt:lpstr>Monthly Cost Tracker AP3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DuMey, Rachael </cp:lastModifiedBy>
  <dcterms:created xsi:type="dcterms:W3CDTF">2019-08-15T19:17:26Z</dcterms:created>
  <dcterms:modified xsi:type="dcterms:W3CDTF">2020-12-21T15:44:20Z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