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1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30" i="12" l="1"/>
  <c r="C30" i="4"/>
  <c r="C4" i="12" l="1"/>
  <c r="C27" i="4"/>
  <c r="C28" i="4" s="1"/>
  <c r="C37" i="11" l="1"/>
  <c r="C35" i="11"/>
  <c r="C30" i="11"/>
  <c r="C21" i="12" l="1"/>
  <c r="C27" i="12" l="1"/>
  <c r="C28" i="12" l="1"/>
  <c r="C31" i="12" s="1"/>
  <c r="C33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1" i="4" l="1"/>
  <c r="C31" i="4" l="1"/>
  <c r="C35" i="4" s="1"/>
</calcChain>
</file>

<file path=xl/sharedStrings.xml><?xml version="1.0" encoding="utf-8"?>
<sst xmlns="http://schemas.openxmlformats.org/spreadsheetml/2006/main" count="161" uniqueCount="77">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</sst>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2</v>
      </c>
    </row>
    <row r="4" spans="1:14" x14ac:dyDescent="0.45">
      <c r="A4" s="1"/>
      <c r="B4" s="2" t="s">
        <v>32</v>
      </c>
      <c r="C4" s="2">
        <v>44227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66</v>
      </c>
      <c r="B6" s="6"/>
      <c r="C6" s="53">
        <v>0</v>
      </c>
    </row>
    <row r="7" spans="1:14" x14ac:dyDescent="0.45">
      <c r="A7" s="5" t="s">
        <v>67</v>
      </c>
      <c r="B7" s="6"/>
      <c r="C7" s="53">
        <v>0</v>
      </c>
    </row>
    <row r="8" spans="1:14" x14ac:dyDescent="0.45">
      <c r="A8" s="5" t="s">
        <v>68</v>
      </c>
      <c r="B8" s="6"/>
      <c r="C8" s="53">
        <v>0</v>
      </c>
    </row>
    <row r="9" spans="1:14" x14ac:dyDescent="0.45">
      <c r="A9" s="5" t="s">
        <v>6</v>
      </c>
      <c r="B9" s="6"/>
      <c r="C9" s="53">
        <v>0</v>
      </c>
    </row>
    <row r="10" spans="1:14" x14ac:dyDescent="0.45">
      <c r="A10" s="5" t="s">
        <v>69</v>
      </c>
      <c r="B10" s="6"/>
      <c r="C10" s="53">
        <v>0</v>
      </c>
    </row>
    <row r="11" spans="1:14" x14ac:dyDescent="0.45">
      <c r="A11" s="5" t="s">
        <v>70</v>
      </c>
      <c r="B11" s="6"/>
      <c r="C11" s="53">
        <v>0</v>
      </c>
    </row>
    <row r="12" spans="1:14" x14ac:dyDescent="0.45">
      <c r="A12" s="5" t="s">
        <v>71</v>
      </c>
      <c r="B12" s="6"/>
      <c r="C12" s="53">
        <v>0</v>
      </c>
    </row>
    <row r="13" spans="1:14" x14ac:dyDescent="0.45">
      <c r="A13" s="5" t="s">
        <v>10</v>
      </c>
      <c r="B13" s="7"/>
      <c r="C13" s="50">
        <v>0</v>
      </c>
    </row>
    <row r="14" spans="1:14" x14ac:dyDescent="0.45">
      <c r="A14" s="5" t="s">
        <v>11</v>
      </c>
      <c r="B14" s="6"/>
      <c r="C14" s="53">
        <v>0</v>
      </c>
    </row>
    <row r="15" spans="1:14" x14ac:dyDescent="0.45">
      <c r="A15" s="5" t="s">
        <v>12</v>
      </c>
      <c r="B15" s="6"/>
      <c r="C15" s="53">
        <v>0</v>
      </c>
    </row>
    <row r="16" spans="1:14" x14ac:dyDescent="0.45">
      <c r="A16" s="5" t="s">
        <v>13</v>
      </c>
      <c r="B16" s="6"/>
      <c r="C16" s="53">
        <v>0</v>
      </c>
    </row>
    <row r="17" spans="1:3" x14ac:dyDescent="0.45">
      <c r="A17" s="5" t="s">
        <v>14</v>
      </c>
      <c r="B17" s="6"/>
      <c r="C17" s="53">
        <v>0</v>
      </c>
    </row>
    <row r="18" spans="1:3" x14ac:dyDescent="0.45">
      <c r="A18" s="5" t="s">
        <v>15</v>
      </c>
      <c r="B18" s="6"/>
      <c r="C18" s="53">
        <v>0</v>
      </c>
    </row>
    <row r="19" spans="1:3" x14ac:dyDescent="0.45">
      <c r="A19" s="5" t="s">
        <v>72</v>
      </c>
      <c r="B19" s="6"/>
      <c r="C19" s="53">
        <v>0</v>
      </c>
    </row>
    <row r="20" spans="1:3" x14ac:dyDescent="0.45">
      <c r="A20" s="5" t="s">
        <v>16</v>
      </c>
      <c r="B20" s="6"/>
      <c r="C20" s="53">
        <v>0</v>
      </c>
    </row>
    <row r="21" spans="1:3" ht="14.65" thickBot="1" x14ac:dyDescent="0.5">
      <c r="A21" s="3" t="s">
        <v>17</v>
      </c>
      <c r="B21" s="9"/>
      <c r="C21" s="54">
        <f t="shared" ref="C21" si="0">SUM(C6:C15)</f>
        <v>0</v>
      </c>
    </row>
    <row r="22" spans="1:3" x14ac:dyDescent="0.45">
      <c r="A22" s="3"/>
      <c r="B22" s="31"/>
      <c r="C22" s="55"/>
    </row>
    <row r="23" spans="1:3" x14ac:dyDescent="0.45">
      <c r="A23" s="3" t="s">
        <v>38</v>
      </c>
      <c r="B23" s="30"/>
      <c r="C23" s="55">
        <v>-641855.02</v>
      </c>
    </row>
    <row r="24" spans="1:3" x14ac:dyDescent="0.45">
      <c r="B24" s="10"/>
      <c r="C24" s="56"/>
    </row>
    <row r="25" spans="1:3" x14ac:dyDescent="0.45">
      <c r="A25" s="11" t="s">
        <v>34</v>
      </c>
      <c r="B25" s="12"/>
      <c r="C25" s="57">
        <v>0</v>
      </c>
    </row>
    <row r="26" spans="1:3" x14ac:dyDescent="0.45">
      <c r="A26" s="5" t="s">
        <v>35</v>
      </c>
      <c r="B26" s="24"/>
      <c r="C26" s="57">
        <v>0</v>
      </c>
    </row>
    <row r="27" spans="1:3" x14ac:dyDescent="0.45">
      <c r="A27" s="3" t="s">
        <v>36</v>
      </c>
      <c r="B27" s="6"/>
      <c r="C27" s="58">
        <f>+C25+C26+C23</f>
        <v>-641855.02</v>
      </c>
    </row>
    <row r="28" spans="1:3" ht="14.65" thickBot="1" x14ac:dyDescent="0.5">
      <c r="A28" s="13" t="s">
        <v>18</v>
      </c>
      <c r="B28" s="25"/>
      <c r="C28" s="59">
        <f>C27+C21</f>
        <v>-641855.02</v>
      </c>
    </row>
    <row r="29" spans="1:3" x14ac:dyDescent="0.45">
      <c r="A29" s="3"/>
      <c r="B29" s="4"/>
      <c r="C29" s="4"/>
    </row>
    <row r="30" spans="1:3" x14ac:dyDescent="0.45">
      <c r="A30" s="14" t="s">
        <v>19</v>
      </c>
      <c r="B30" s="15"/>
      <c r="C30" s="15">
        <f>(0.206139/12)/100</f>
        <v>1.717825E-4</v>
      </c>
    </row>
    <row r="31" spans="1:3" x14ac:dyDescent="0.45">
      <c r="A31" s="16" t="s">
        <v>20</v>
      </c>
      <c r="B31" s="53"/>
      <c r="C31" s="53">
        <f>(C28+B33)*C30</f>
        <v>115.52313370376734</v>
      </c>
    </row>
    <row r="32" spans="1:3" x14ac:dyDescent="0.45">
      <c r="A32" s="3"/>
      <c r="B32" s="60"/>
      <c r="C32" s="60"/>
    </row>
    <row r="33" spans="1:3" ht="14.65" thickBot="1" x14ac:dyDescent="0.5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45">
      <c r="A35" s="3" t="s">
        <v>73</v>
      </c>
      <c r="C35" s="60">
        <f>-C33</f>
        <v>-672612.04462900944</v>
      </c>
    </row>
    <row r="37" spans="1:3" ht="14.65" thickBot="1" x14ac:dyDescent="0.5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37</v>
      </c>
    </row>
    <row r="4" spans="1:14" x14ac:dyDescent="0.45">
      <c r="A4" s="1"/>
      <c r="B4" s="2" t="s">
        <v>32</v>
      </c>
      <c r="C4" s="2">
        <v>44347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66</v>
      </c>
      <c r="B6" s="6"/>
      <c r="C6" s="53">
        <v>0</v>
      </c>
    </row>
    <row r="7" spans="1:14" x14ac:dyDescent="0.45">
      <c r="A7" s="5" t="s">
        <v>67</v>
      </c>
      <c r="B7" s="6"/>
      <c r="C7" s="53">
        <v>0</v>
      </c>
    </row>
    <row r="8" spans="1:14" x14ac:dyDescent="0.45">
      <c r="A8" s="5" t="s">
        <v>68</v>
      </c>
      <c r="B8" s="6"/>
      <c r="C8" s="53">
        <v>0</v>
      </c>
    </row>
    <row r="9" spans="1:14" x14ac:dyDescent="0.45">
      <c r="A9" s="5" t="s">
        <v>6</v>
      </c>
      <c r="B9" s="6"/>
      <c r="C9" s="53">
        <v>0</v>
      </c>
    </row>
    <row r="10" spans="1:14" x14ac:dyDescent="0.45">
      <c r="A10" s="5" t="s">
        <v>69</v>
      </c>
      <c r="B10" s="6"/>
      <c r="C10" s="53">
        <v>0</v>
      </c>
    </row>
    <row r="11" spans="1:14" x14ac:dyDescent="0.45">
      <c r="A11" s="5" t="s">
        <v>70</v>
      </c>
      <c r="B11" s="6"/>
      <c r="C11" s="53">
        <v>0</v>
      </c>
    </row>
    <row r="12" spans="1:14" x14ac:dyDescent="0.45">
      <c r="A12" s="5" t="s">
        <v>71</v>
      </c>
      <c r="B12" s="6"/>
      <c r="C12" s="53">
        <v>0</v>
      </c>
    </row>
    <row r="13" spans="1:14" x14ac:dyDescent="0.45">
      <c r="A13" s="5" t="s">
        <v>10</v>
      </c>
      <c r="B13" s="7"/>
      <c r="C13" s="50">
        <v>0</v>
      </c>
    </row>
    <row r="14" spans="1:14" x14ac:dyDescent="0.45">
      <c r="A14" s="5" t="s">
        <v>11</v>
      </c>
      <c r="B14" s="6"/>
      <c r="C14" s="53">
        <v>0</v>
      </c>
    </row>
    <row r="15" spans="1:14" x14ac:dyDescent="0.45">
      <c r="A15" s="5" t="s">
        <v>12</v>
      </c>
      <c r="B15" s="6"/>
      <c r="C15" s="53">
        <v>0</v>
      </c>
    </row>
    <row r="16" spans="1:14" x14ac:dyDescent="0.45">
      <c r="A16" s="5" t="s">
        <v>13</v>
      </c>
      <c r="B16" s="6"/>
      <c r="C16" s="53">
        <v>0</v>
      </c>
    </row>
    <row r="17" spans="1:3" x14ac:dyDescent="0.45">
      <c r="A17" s="5" t="s">
        <v>14</v>
      </c>
      <c r="B17" s="6"/>
      <c r="C17" s="53">
        <v>0</v>
      </c>
    </row>
    <row r="18" spans="1:3" x14ac:dyDescent="0.45">
      <c r="A18" s="5" t="s">
        <v>15</v>
      </c>
      <c r="B18" s="6"/>
      <c r="C18" s="53">
        <v>0</v>
      </c>
    </row>
    <row r="19" spans="1:3" x14ac:dyDescent="0.45">
      <c r="A19" s="5" t="s">
        <v>72</v>
      </c>
      <c r="B19" s="6"/>
      <c r="C19" s="53">
        <v>0</v>
      </c>
    </row>
    <row r="20" spans="1:3" x14ac:dyDescent="0.45">
      <c r="A20" s="5" t="s">
        <v>16</v>
      </c>
      <c r="B20" s="6"/>
      <c r="C20" s="53">
        <v>0</v>
      </c>
    </row>
    <row r="21" spans="1:3" ht="14.65" thickBot="1" x14ac:dyDescent="0.5">
      <c r="A21" s="3" t="s">
        <v>17</v>
      </c>
      <c r="B21" s="9"/>
      <c r="C21" s="54">
        <f t="shared" ref="C21" si="0">SUM(C6:C15)</f>
        <v>0</v>
      </c>
    </row>
    <row r="22" spans="1:3" x14ac:dyDescent="0.45">
      <c r="B22" s="10"/>
      <c r="C22" s="56"/>
    </row>
    <row r="23" spans="1:3" x14ac:dyDescent="0.45">
      <c r="A23" s="3" t="s">
        <v>75</v>
      </c>
      <c r="B23" s="10"/>
      <c r="C23" s="56">
        <v>-71564</v>
      </c>
    </row>
    <row r="24" spans="1:3" x14ac:dyDescent="0.45">
      <c r="B24" s="10"/>
      <c r="C24" s="56"/>
    </row>
    <row r="25" spans="1:3" x14ac:dyDescent="0.45">
      <c r="A25" s="11" t="s">
        <v>34</v>
      </c>
      <c r="B25" s="12"/>
      <c r="C25" s="57">
        <v>0</v>
      </c>
    </row>
    <row r="26" spans="1:3" x14ac:dyDescent="0.45">
      <c r="A26" s="5" t="s">
        <v>35</v>
      </c>
      <c r="B26" s="24"/>
      <c r="C26" s="57">
        <v>0</v>
      </c>
    </row>
    <row r="27" spans="1:3" x14ac:dyDescent="0.45">
      <c r="A27" s="3" t="s">
        <v>36</v>
      </c>
      <c r="B27" s="6"/>
      <c r="C27" s="58">
        <f>+C25+C26+C23</f>
        <v>-71564</v>
      </c>
    </row>
    <row r="28" spans="1:3" ht="14.65" thickBot="1" x14ac:dyDescent="0.5">
      <c r="A28" s="13" t="s">
        <v>18</v>
      </c>
      <c r="B28" s="25"/>
      <c r="C28" s="59">
        <f>C27+C21</f>
        <v>-71564</v>
      </c>
    </row>
    <row r="29" spans="1:3" x14ac:dyDescent="0.45">
      <c r="A29" s="3"/>
      <c r="B29" s="4"/>
      <c r="C29" s="62"/>
    </row>
    <row r="30" spans="1:3" x14ac:dyDescent="0.45">
      <c r="A30" s="14" t="s">
        <v>19</v>
      </c>
      <c r="B30" s="15"/>
      <c r="C30" s="15">
        <f>(0.224272/12)/100</f>
        <v>1.8689333333333331E-4</v>
      </c>
    </row>
    <row r="31" spans="1:3" x14ac:dyDescent="0.45">
      <c r="A31" s="16" t="s">
        <v>20</v>
      </c>
      <c r="B31" s="53"/>
      <c r="C31" s="53">
        <f>(C28+B35)*C30</f>
        <v>135.60204677946689</v>
      </c>
    </row>
    <row r="32" spans="1:3" x14ac:dyDescent="0.45">
      <c r="A32" s="16"/>
      <c r="B32" s="53"/>
      <c r="C32" s="53"/>
    </row>
    <row r="33" spans="1:3" x14ac:dyDescent="0.45">
      <c r="A33" s="3"/>
      <c r="B33" s="53"/>
      <c r="C33" s="53"/>
    </row>
    <row r="34" spans="1:3" x14ac:dyDescent="0.45">
      <c r="A34" s="3"/>
      <c r="B34" s="60"/>
      <c r="C34" s="60"/>
    </row>
    <row r="35" spans="1:3" ht="14.65" thickBot="1" x14ac:dyDescent="0.5">
      <c r="A35" s="13" t="s">
        <v>21</v>
      </c>
      <c r="B35" s="61">
        <v>797122.50099593482</v>
      </c>
      <c r="C35" s="61">
        <f>C28+C31+B35+C33</f>
        <v>725694.1030427143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3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65</v>
      </c>
    </row>
    <row r="4" spans="1:14" x14ac:dyDescent="0.45">
      <c r="A4" s="1"/>
      <c r="B4" s="2" t="s">
        <v>32</v>
      </c>
      <c r="C4" s="2">
        <f>'Monthly Cost Tracker AP2'!C4</f>
        <v>44347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3</v>
      </c>
      <c r="B6" s="6"/>
      <c r="C6" s="53">
        <v>156515.49000000002</v>
      </c>
    </row>
    <row r="7" spans="1:14" x14ac:dyDescent="0.45">
      <c r="A7" s="5" t="s">
        <v>4</v>
      </c>
      <c r="B7" s="6"/>
      <c r="C7" s="53">
        <v>-514.57999999999993</v>
      </c>
    </row>
    <row r="8" spans="1:14" x14ac:dyDescent="0.45">
      <c r="A8" s="5" t="s">
        <v>5</v>
      </c>
      <c r="B8" s="6"/>
      <c r="C8" s="53">
        <v>0</v>
      </c>
    </row>
    <row r="9" spans="1:14" x14ac:dyDescent="0.45">
      <c r="A9" s="5" t="s">
        <v>6</v>
      </c>
      <c r="B9" s="6"/>
      <c r="C9" s="53">
        <v>0</v>
      </c>
    </row>
    <row r="10" spans="1:14" x14ac:dyDescent="0.45">
      <c r="A10" s="5" t="s">
        <v>7</v>
      </c>
      <c r="B10" s="6"/>
      <c r="C10" s="53">
        <v>0</v>
      </c>
    </row>
    <row r="11" spans="1:14" x14ac:dyDescent="0.45">
      <c r="A11" s="5" t="s">
        <v>8</v>
      </c>
      <c r="B11" s="6"/>
      <c r="C11" s="53">
        <v>0</v>
      </c>
    </row>
    <row r="12" spans="1:14" x14ac:dyDescent="0.45">
      <c r="A12" s="5" t="s">
        <v>9</v>
      </c>
      <c r="B12" s="6"/>
      <c r="C12" s="53">
        <v>0</v>
      </c>
    </row>
    <row r="13" spans="1:14" x14ac:dyDescent="0.45">
      <c r="A13" s="5" t="s">
        <v>10</v>
      </c>
      <c r="B13" s="7"/>
      <c r="C13" s="50">
        <v>256587.5</v>
      </c>
    </row>
    <row r="14" spans="1:14" x14ac:dyDescent="0.45">
      <c r="A14" s="5" t="s">
        <v>11</v>
      </c>
      <c r="B14" s="6"/>
      <c r="C14" s="50">
        <v>-798387.33006937802</v>
      </c>
      <c r="F14" s="63"/>
      <c r="G14" s="64"/>
    </row>
    <row r="15" spans="1:14" x14ac:dyDescent="0.45">
      <c r="A15" s="5" t="s">
        <v>12</v>
      </c>
      <c r="B15" s="6"/>
      <c r="C15" s="53">
        <v>-78443.809500000047</v>
      </c>
    </row>
    <row r="16" spans="1:14" x14ac:dyDescent="0.45">
      <c r="A16" s="5" t="s">
        <v>13</v>
      </c>
      <c r="B16" s="6"/>
      <c r="C16" s="53">
        <v>1073859</v>
      </c>
    </row>
    <row r="17" spans="1:3" x14ac:dyDescent="0.45">
      <c r="A17" s="5" t="s">
        <v>14</v>
      </c>
      <c r="B17" s="6"/>
      <c r="C17" s="53">
        <v>413850</v>
      </c>
    </row>
    <row r="18" spans="1:3" x14ac:dyDescent="0.45">
      <c r="A18" s="5" t="s">
        <v>15</v>
      </c>
      <c r="B18" s="6"/>
      <c r="C18" s="53">
        <v>518941.67000000004</v>
      </c>
    </row>
    <row r="19" spans="1:3" x14ac:dyDescent="0.45">
      <c r="A19" s="5" t="s">
        <v>72</v>
      </c>
      <c r="B19" s="6"/>
      <c r="C19" s="53">
        <v>73783.240000000005</v>
      </c>
    </row>
    <row r="20" spans="1:3" x14ac:dyDescent="0.45">
      <c r="A20" s="5" t="s">
        <v>16</v>
      </c>
      <c r="B20" s="6"/>
      <c r="C20" s="53">
        <v>577912.45464166661</v>
      </c>
    </row>
    <row r="21" spans="1:3" ht="14.65" thickBot="1" x14ac:dyDescent="0.5">
      <c r="A21" s="3" t="s">
        <v>17</v>
      </c>
      <c r="B21" s="9"/>
      <c r="C21" s="54">
        <f>SUM(C6:C20)</f>
        <v>2194103.6350722886</v>
      </c>
    </row>
    <row r="22" spans="1:3" x14ac:dyDescent="0.45">
      <c r="B22" s="10"/>
      <c r="C22" s="56"/>
    </row>
    <row r="23" spans="1:3" x14ac:dyDescent="0.45">
      <c r="A23" s="3" t="s">
        <v>38</v>
      </c>
      <c r="B23" s="10"/>
      <c r="C23" s="56"/>
    </row>
    <row r="24" spans="1:3" x14ac:dyDescent="0.45">
      <c r="B24" s="10"/>
      <c r="C24" s="56"/>
    </row>
    <row r="25" spans="1:3" x14ac:dyDescent="0.45">
      <c r="A25" s="11" t="s">
        <v>34</v>
      </c>
      <c r="B25" s="12"/>
      <c r="C25" s="57">
        <v>339700.61</v>
      </c>
    </row>
    <row r="26" spans="1:3" x14ac:dyDescent="0.45">
      <c r="A26" s="5" t="s">
        <v>35</v>
      </c>
      <c r="B26" s="24"/>
      <c r="C26" s="57">
        <v>0</v>
      </c>
    </row>
    <row r="27" spans="1:3" x14ac:dyDescent="0.45">
      <c r="A27" s="3" t="s">
        <v>36</v>
      </c>
      <c r="B27" s="6"/>
      <c r="C27" s="58">
        <f t="shared" ref="C27" si="0">+C25+C26</f>
        <v>339700.61</v>
      </c>
    </row>
    <row r="28" spans="1:3" ht="14.65" thickBot="1" x14ac:dyDescent="0.5">
      <c r="A28" s="13" t="s">
        <v>18</v>
      </c>
      <c r="B28" s="25"/>
      <c r="C28" s="59">
        <f t="shared" ref="C28" si="1">-C27+C21</f>
        <v>1854403.0250722887</v>
      </c>
    </row>
    <row r="29" spans="1:3" x14ac:dyDescent="0.45">
      <c r="A29" s="3"/>
      <c r="B29" s="4"/>
      <c r="C29" s="62"/>
    </row>
    <row r="30" spans="1:3" x14ac:dyDescent="0.45">
      <c r="A30" s="14" t="s">
        <v>19</v>
      </c>
      <c r="B30" s="15"/>
      <c r="C30" s="15">
        <f>(0.224272/12)/100</f>
        <v>1.8689333333333331E-4</v>
      </c>
    </row>
    <row r="31" spans="1:3" x14ac:dyDescent="0.45">
      <c r="A31" s="16" t="s">
        <v>20</v>
      </c>
      <c r="B31" s="53"/>
      <c r="C31" s="53">
        <f>(C28+B33)*C30</f>
        <v>1335.6719637618689</v>
      </c>
    </row>
    <row r="32" spans="1:3" x14ac:dyDescent="0.45">
      <c r="A32" s="3"/>
      <c r="B32" s="60"/>
      <c r="C32" s="60"/>
    </row>
    <row r="33" spans="1:3" ht="14.65" thickBot="1" x14ac:dyDescent="0.5">
      <c r="A33" s="13" t="s">
        <v>21</v>
      </c>
      <c r="B33" s="61">
        <v>5292304.3504103525</v>
      </c>
      <c r="C33" s="61">
        <f t="shared" ref="C33" si="2">C28+C31+B33</f>
        <v>7148043.0474464027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0" sqref="C20"/>
    </sheetView>
  </sheetViews>
  <sheetFormatPr defaultRowHeight="14.25" x14ac:dyDescent="0.45"/>
  <cols>
    <col min="1" max="1" width="32" customWidth="1"/>
    <col min="2" max="2" width="16.265625" customWidth="1"/>
    <col min="3" max="3" width="19.59765625" customWidth="1"/>
    <col min="4" max="4" width="21.59765625" customWidth="1"/>
    <col min="5" max="5" width="12.265625" bestFit="1" customWidth="1"/>
    <col min="6" max="6" width="14" bestFit="1" customWidth="1"/>
    <col min="7" max="7" width="16" customWidth="1"/>
    <col min="8" max="9" width="14" bestFit="1" customWidth="1"/>
    <col min="10" max="10" width="12.265625" bestFit="1" customWidth="1"/>
  </cols>
  <sheetData>
    <row r="1" spans="1:4" x14ac:dyDescent="0.45">
      <c r="A1" s="20" t="s">
        <v>0</v>
      </c>
    </row>
    <row r="2" spans="1:4" x14ac:dyDescent="0.45">
      <c r="A2" s="20" t="s">
        <v>25</v>
      </c>
    </row>
    <row r="3" spans="1:4" x14ac:dyDescent="0.45">
      <c r="A3" s="20" t="s">
        <v>59</v>
      </c>
    </row>
    <row r="4" spans="1:4" x14ac:dyDescent="0.45">
      <c r="A4" s="20" t="s">
        <v>22</v>
      </c>
    </row>
    <row r="5" spans="1:4" x14ac:dyDescent="0.45">
      <c r="A5" s="21" t="s">
        <v>76</v>
      </c>
    </row>
    <row r="7" spans="1:4" ht="14.65" thickBot="1" x14ac:dyDescent="0.5">
      <c r="A7" s="19"/>
      <c r="D7" s="8"/>
    </row>
    <row r="8" spans="1:4" x14ac:dyDescent="0.45">
      <c r="A8" s="52" t="s">
        <v>52</v>
      </c>
      <c r="B8" s="52" t="s">
        <v>40</v>
      </c>
      <c r="C8" s="48" t="s">
        <v>25</v>
      </c>
      <c r="D8" s="8"/>
    </row>
    <row r="9" spans="1:4" x14ac:dyDescent="0.45">
      <c r="A9" s="45" t="s">
        <v>41</v>
      </c>
      <c r="B9" s="36" t="s">
        <v>42</v>
      </c>
      <c r="C9" s="46">
        <v>128067.48</v>
      </c>
    </row>
    <row r="10" spans="1:4" x14ac:dyDescent="0.45">
      <c r="A10" s="45" t="s">
        <v>43</v>
      </c>
      <c r="B10" s="36" t="s">
        <v>42</v>
      </c>
      <c r="C10" s="46">
        <v>35243.760000000002</v>
      </c>
      <c r="D10" s="8"/>
    </row>
    <row r="11" spans="1:4" x14ac:dyDescent="0.45">
      <c r="A11" s="45" t="s">
        <v>44</v>
      </c>
      <c r="B11" s="36" t="s">
        <v>42</v>
      </c>
      <c r="C11" s="46">
        <v>90005.11</v>
      </c>
      <c r="D11" s="8"/>
    </row>
    <row r="12" spans="1:4" x14ac:dyDescent="0.45">
      <c r="A12" s="45" t="s">
        <v>45</v>
      </c>
      <c r="B12" s="36" t="s">
        <v>46</v>
      </c>
      <c r="C12" s="46">
        <v>48173.78</v>
      </c>
      <c r="D12" s="8"/>
    </row>
    <row r="13" spans="1:4" x14ac:dyDescent="0.45">
      <c r="A13" s="45" t="s">
        <v>47</v>
      </c>
      <c r="B13" s="36" t="s">
        <v>42</v>
      </c>
      <c r="C13" s="46">
        <f>1187.71+27.86+610.52</f>
        <v>1826.09</v>
      </c>
      <c r="D13" s="32"/>
    </row>
    <row r="14" spans="1:4" x14ac:dyDescent="0.45">
      <c r="A14" s="45" t="s">
        <v>48</v>
      </c>
      <c r="B14" s="36"/>
      <c r="C14" s="46"/>
      <c r="D14" s="32"/>
    </row>
    <row r="15" spans="1:4" x14ac:dyDescent="0.45">
      <c r="A15" s="47" t="s">
        <v>49</v>
      </c>
      <c r="B15" s="36" t="s">
        <v>46</v>
      </c>
      <c r="C15" s="46">
        <v>2645.85</v>
      </c>
      <c r="D15" s="32"/>
    </row>
    <row r="16" spans="1:4" x14ac:dyDescent="0.45">
      <c r="A16" s="47" t="s">
        <v>50</v>
      </c>
      <c r="B16" s="36" t="s">
        <v>46</v>
      </c>
      <c r="C16" s="46">
        <v>26692.93</v>
      </c>
      <c r="D16" s="32"/>
    </row>
    <row r="17" spans="1:4" x14ac:dyDescent="0.45">
      <c r="A17" s="47" t="s">
        <v>51</v>
      </c>
      <c r="B17" s="36" t="s">
        <v>46</v>
      </c>
      <c r="C17" s="46">
        <f>391.2+20335.07</f>
        <v>20726.27</v>
      </c>
      <c r="D17" s="32"/>
    </row>
    <row r="18" spans="1:4" x14ac:dyDescent="0.45">
      <c r="D18" s="32"/>
    </row>
    <row r="19" spans="1:4" ht="14.65" thickBot="1" x14ac:dyDescent="0.5">
      <c r="A19" s="43" t="s">
        <v>39</v>
      </c>
      <c r="B19" s="42"/>
      <c r="C19" s="44">
        <f>SUM(C9:C18)</f>
        <v>353381.27</v>
      </c>
      <c r="D19" s="32"/>
    </row>
    <row r="20" spans="1:4" ht="14.65" thickTop="1" x14ac:dyDescent="0.45">
      <c r="D20" s="32"/>
    </row>
    <row r="21" spans="1:4" x14ac:dyDescent="0.45">
      <c r="D21" s="32"/>
    </row>
    <row r="22" spans="1:4" x14ac:dyDescent="0.45">
      <c r="D22" s="32"/>
    </row>
    <row r="23" spans="1:4" x14ac:dyDescent="0.45">
      <c r="A23" s="34"/>
      <c r="B23" s="35"/>
      <c r="C23" s="35"/>
    </row>
    <row r="24" spans="1:4" x14ac:dyDescent="0.45">
      <c r="A24" s="34"/>
      <c r="B24" s="35"/>
      <c r="C24" s="35"/>
    </row>
    <row r="25" spans="1:4" x14ac:dyDescent="0.45">
      <c r="A25" s="34"/>
      <c r="B25" s="35"/>
      <c r="C25" s="35"/>
    </row>
    <row r="26" spans="1:4" x14ac:dyDescent="0.45">
      <c r="A26" s="34"/>
      <c r="B26" s="35"/>
      <c r="C26" s="35"/>
    </row>
    <row r="27" spans="1:4" x14ac:dyDescent="0.45">
      <c r="A27" s="33"/>
      <c r="B27" s="33"/>
      <c r="C27" s="33"/>
    </row>
    <row r="28" spans="1:4" x14ac:dyDescent="0.45">
      <c r="A28" s="33"/>
      <c r="B28" s="33"/>
    </row>
    <row r="29" spans="1:4" x14ac:dyDescent="0.45">
      <c r="A29" s="33"/>
      <c r="B29" s="33"/>
    </row>
    <row r="30" spans="1:4" x14ac:dyDescent="0.45">
      <c r="A30" s="33"/>
      <c r="B30" s="33"/>
    </row>
    <row r="31" spans="1:4" x14ac:dyDescent="0.45">
      <c r="A31" s="33"/>
      <c r="B31" s="33"/>
    </row>
    <row r="32" spans="1:4" x14ac:dyDescent="0.45">
      <c r="A32" s="33"/>
      <c r="B32" s="33"/>
    </row>
    <row r="33" spans="1:2" x14ac:dyDescent="0.45">
      <c r="A33" s="33"/>
      <c r="B33" s="33"/>
    </row>
    <row r="34" spans="1:2" x14ac:dyDescent="0.45">
      <c r="A34" s="33"/>
      <c r="B34" s="33"/>
    </row>
    <row r="35" spans="1:2" x14ac:dyDescent="0.45">
      <c r="A35" s="33"/>
      <c r="B35" s="33"/>
    </row>
    <row r="36" spans="1:2" x14ac:dyDescent="0.45">
      <c r="A36" s="33"/>
      <c r="B36" s="33"/>
    </row>
    <row r="37" spans="1:2" x14ac:dyDescent="0.45">
      <c r="A37" s="33"/>
      <c r="B37" s="33"/>
    </row>
    <row r="38" spans="1:2" x14ac:dyDescent="0.45">
      <c r="A38" s="33"/>
      <c r="B38" s="33"/>
    </row>
    <row r="39" spans="1:2" x14ac:dyDescent="0.45">
      <c r="A39" s="33"/>
      <c r="B39" s="33"/>
    </row>
    <row r="40" spans="1:2" x14ac:dyDescent="0.45">
      <c r="A40" s="33"/>
      <c r="B40" s="33"/>
    </row>
    <row r="41" spans="1:2" x14ac:dyDescent="0.45">
      <c r="A41" s="33"/>
      <c r="B41" s="33"/>
    </row>
    <row r="42" spans="1:2" x14ac:dyDescent="0.45">
      <c r="A42" s="33"/>
      <c r="B42" s="33"/>
    </row>
    <row r="43" spans="1:2" x14ac:dyDescent="0.45">
      <c r="A43" s="33"/>
      <c r="B43" s="33"/>
    </row>
    <row r="44" spans="1:2" x14ac:dyDescent="0.45">
      <c r="A44" s="33"/>
      <c r="B44" s="33"/>
    </row>
    <row r="45" spans="1:2" x14ac:dyDescent="0.45">
      <c r="A45" s="33"/>
      <c r="B45" s="33"/>
    </row>
    <row r="46" spans="1:2" x14ac:dyDescent="0.45">
      <c r="A46" s="33"/>
      <c r="B46" s="33"/>
    </row>
    <row r="47" spans="1:2" x14ac:dyDescent="0.4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25" x14ac:dyDescent="0.45"/>
  <cols>
    <col min="1" max="1" width="14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61</v>
      </c>
    </row>
    <row r="3" spans="1:4" x14ac:dyDescent="0.45">
      <c r="A3" s="20" t="s">
        <v>59</v>
      </c>
    </row>
    <row r="4" spans="1:4" x14ac:dyDescent="0.45">
      <c r="A4" s="20" t="s">
        <v>23</v>
      </c>
    </row>
    <row r="5" spans="1:4" x14ac:dyDescent="0.45">
      <c r="A5" s="22" t="str">
        <f>+'18A'!A5</f>
        <v>May 2021</v>
      </c>
    </row>
    <row r="7" spans="1:4" x14ac:dyDescent="0.45">
      <c r="A7" s="18" t="s">
        <v>62</v>
      </c>
      <c r="B7" s="17"/>
      <c r="D7" s="8"/>
    </row>
    <row r="8" spans="1:4" x14ac:dyDescent="0.4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27</v>
      </c>
    </row>
    <row r="3" spans="1:4" x14ac:dyDescent="0.45">
      <c r="A3" s="20" t="s">
        <v>60</v>
      </c>
    </row>
    <row r="4" spans="1:4" x14ac:dyDescent="0.45">
      <c r="A4" s="22" t="str">
        <f>+'18A'!A5</f>
        <v>May 2021</v>
      </c>
    </row>
    <row r="6" spans="1:4" x14ac:dyDescent="0.45">
      <c r="A6" s="18"/>
      <c r="B6" s="17"/>
      <c r="D6" s="8"/>
    </row>
    <row r="7" spans="1:4" x14ac:dyDescent="0.45">
      <c r="A7" t="s">
        <v>53</v>
      </c>
    </row>
    <row r="9" spans="1:4" s="33" customFormat="1" x14ac:dyDescent="0.45"/>
    <row r="10" spans="1:4" s="33" customFormat="1" x14ac:dyDescent="0.45"/>
    <row r="11" spans="1:4" s="33" customFormat="1" x14ac:dyDescent="0.45"/>
    <row r="12" spans="1:4" s="33" customFormat="1" x14ac:dyDescent="0.4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D8" sqref="D8"/>
    </sheetView>
  </sheetViews>
  <sheetFormatPr defaultRowHeight="14.25" x14ac:dyDescent="0.45"/>
  <cols>
    <col min="1" max="1" width="20.265625" customWidth="1"/>
    <col min="2" max="2" width="21.86328125" customWidth="1"/>
    <col min="3" max="3" width="14" customWidth="1"/>
    <col min="4" max="4" width="16" customWidth="1"/>
    <col min="5" max="5" width="12" customWidth="1"/>
    <col min="6" max="6" width="17.3984375" customWidth="1"/>
    <col min="7" max="7" width="14.86328125" customWidth="1"/>
    <col min="13" max="13" width="11.59765625" bestFit="1" customWidth="1"/>
  </cols>
  <sheetData>
    <row r="1" spans="1:7" x14ac:dyDescent="0.45">
      <c r="A1" s="20" t="s">
        <v>0</v>
      </c>
    </row>
    <row r="2" spans="1:7" x14ac:dyDescent="0.45">
      <c r="A2" s="20" t="s">
        <v>26</v>
      </c>
    </row>
    <row r="3" spans="1:7" x14ac:dyDescent="0.45">
      <c r="A3" s="20" t="s">
        <v>59</v>
      </c>
    </row>
    <row r="4" spans="1:7" x14ac:dyDescent="0.45">
      <c r="A4" s="20" t="s">
        <v>24</v>
      </c>
    </row>
    <row r="5" spans="1:7" x14ac:dyDescent="0.45">
      <c r="A5" s="22" t="str">
        <f>+'18A'!A5</f>
        <v>May 2021</v>
      </c>
    </row>
    <row r="6" spans="1:7" ht="14.65" thickBot="1" x14ac:dyDescent="0.5"/>
    <row r="7" spans="1:7" ht="42.75" customHeight="1" x14ac:dyDescent="0.4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45">
      <c r="A8" s="36" t="s">
        <v>41</v>
      </c>
      <c r="B8" s="36" t="s">
        <v>42</v>
      </c>
      <c r="C8" s="46">
        <f>'18A'!C9</f>
        <v>128067.48</v>
      </c>
      <c r="D8" s="49">
        <v>757613000</v>
      </c>
      <c r="E8" s="41">
        <v>1.663353535602408E-4</v>
      </c>
      <c r="F8" s="46">
        <f>D8*E8</f>
        <v>126017.82621683471</v>
      </c>
      <c r="G8" s="46">
        <f>F8-C8</f>
        <v>-2049.6537831652822</v>
      </c>
    </row>
    <row r="9" spans="1:7" x14ac:dyDescent="0.45">
      <c r="A9" s="36" t="s">
        <v>43</v>
      </c>
      <c r="B9" s="36" t="s">
        <v>42</v>
      </c>
      <c r="C9" s="46">
        <f>'18A'!C10</f>
        <v>35243.760000000002</v>
      </c>
      <c r="D9" s="49">
        <v>228550910</v>
      </c>
      <c r="E9" s="41">
        <v>1.663353535602408E-4</v>
      </c>
      <c r="F9" s="46">
        <f t="shared" ref="F9:F16" si="0">D9*E9</f>
        <v>38016.096421364775</v>
      </c>
      <c r="G9" s="46">
        <f t="shared" ref="G9:G16" si="1">F9-C9</f>
        <v>2772.3364213647728</v>
      </c>
    </row>
    <row r="10" spans="1:7" x14ac:dyDescent="0.45">
      <c r="A10" s="36" t="s">
        <v>44</v>
      </c>
      <c r="B10" s="36" t="s">
        <v>42</v>
      </c>
      <c r="C10" s="46">
        <f>'18A'!C11</f>
        <v>90005.11</v>
      </c>
      <c r="D10" s="49">
        <v>588081910</v>
      </c>
      <c r="E10" s="41">
        <v>1.663353535602408E-4</v>
      </c>
      <c r="F10" s="46">
        <f t="shared" si="0"/>
        <v>97818.812422231713</v>
      </c>
      <c r="G10" s="46">
        <f t="shared" si="1"/>
        <v>7813.7024222317123</v>
      </c>
    </row>
    <row r="11" spans="1:7" x14ac:dyDescent="0.45">
      <c r="A11" s="36" t="s">
        <v>45</v>
      </c>
      <c r="B11" s="36" t="s">
        <v>46</v>
      </c>
      <c r="C11" s="46">
        <f>'18A'!C12</f>
        <v>48173.78</v>
      </c>
      <c r="D11" s="49">
        <v>303081240</v>
      </c>
      <c r="E11" s="41">
        <v>1.663353535602408E-4</v>
      </c>
      <c r="F11" s="46">
        <f t="shared" si="0"/>
        <v>50413.125212876199</v>
      </c>
      <c r="G11" s="46">
        <f t="shared" si="1"/>
        <v>2239.3452128762001</v>
      </c>
    </row>
    <row r="12" spans="1:7" x14ac:dyDescent="0.45">
      <c r="A12" s="36" t="s">
        <v>55</v>
      </c>
      <c r="B12" s="36" t="s">
        <v>42</v>
      </c>
      <c r="C12" s="46">
        <f>'18A'!C13</f>
        <v>1826.09</v>
      </c>
      <c r="D12" s="49">
        <v>10769760</v>
      </c>
      <c r="E12" s="41">
        <v>1.663353535602408E-4</v>
      </c>
      <c r="F12" s="46">
        <f t="shared" si="0"/>
        <v>1791.391837358939</v>
      </c>
      <c r="G12" s="46">
        <f t="shared" si="1"/>
        <v>-34.69816264106089</v>
      </c>
    </row>
    <row r="13" spans="1:7" x14ac:dyDescent="0.4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45">
      <c r="A14" s="37" t="s">
        <v>49</v>
      </c>
      <c r="B14" s="36" t="s">
        <v>46</v>
      </c>
      <c r="C14" s="46">
        <f>'18A'!C15</f>
        <v>2645.85</v>
      </c>
      <c r="D14" s="49">
        <v>35458298.653124906</v>
      </c>
      <c r="E14" s="41">
        <v>1.663353535602408E-4</v>
      </c>
      <c r="F14" s="46">
        <f t="shared" si="0"/>
        <v>5897.9686431121418</v>
      </c>
      <c r="G14" s="46">
        <f t="shared" si="1"/>
        <v>3252.1186431121419</v>
      </c>
    </row>
    <row r="15" spans="1:7" x14ac:dyDescent="0.45">
      <c r="A15" s="37" t="s">
        <v>50</v>
      </c>
      <c r="B15" s="36" t="s">
        <v>46</v>
      </c>
      <c r="C15" s="46">
        <f>'18A'!C16</f>
        <v>26692.93</v>
      </c>
      <c r="D15" s="49">
        <v>168171708.57802254</v>
      </c>
      <c r="E15" s="41">
        <v>1.663353535602408E-4</v>
      </c>
      <c r="F15" s="46">
        <f t="shared" si="0"/>
        <v>27972.900605155159</v>
      </c>
      <c r="G15" s="46">
        <f t="shared" si="1"/>
        <v>1279.9706051551584</v>
      </c>
    </row>
    <row r="16" spans="1:7" x14ac:dyDescent="0.45">
      <c r="A16" s="37" t="s">
        <v>51</v>
      </c>
      <c r="B16" s="36" t="s">
        <v>46</v>
      </c>
      <c r="C16" s="46">
        <f>'18A'!C17</f>
        <v>20726.27</v>
      </c>
      <c r="D16" s="49">
        <v>116756982.76885258</v>
      </c>
      <c r="E16" s="41">
        <v>1.663353535602408E-4</v>
      </c>
      <c r="F16" s="46">
        <f t="shared" si="0"/>
        <v>19420.814009484038</v>
      </c>
      <c r="G16" s="46">
        <f t="shared" si="1"/>
        <v>-1305.4559905159622</v>
      </c>
    </row>
    <row r="17" spans="1:7" x14ac:dyDescent="0.45">
      <c r="C17" s="50"/>
      <c r="D17" s="49"/>
      <c r="E17" s="38"/>
      <c r="F17" s="46"/>
      <c r="G17" s="46"/>
    </row>
    <row r="18" spans="1:7" ht="14.65" thickBot="1" x14ac:dyDescent="0.5">
      <c r="A18" s="43" t="s">
        <v>39</v>
      </c>
      <c r="B18" s="42"/>
      <c r="C18" s="44">
        <f>SUM(C8:C17)</f>
        <v>353381.27</v>
      </c>
      <c r="D18" s="51">
        <f>SUM(D8:D17)</f>
        <v>2208483810</v>
      </c>
      <c r="E18" s="39"/>
      <c r="F18" s="44">
        <f>SUM(F8:F17)</f>
        <v>367348.9353684177</v>
      </c>
      <c r="G18" s="44">
        <f>SUM(G8:G17)</f>
        <v>13967.66536841768</v>
      </c>
    </row>
    <row r="19" spans="1:7" ht="14.65" thickTop="1" x14ac:dyDescent="0.45">
      <c r="G19" s="40"/>
    </row>
    <row r="20" spans="1:7" x14ac:dyDescent="0.4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28</v>
      </c>
    </row>
    <row r="3" spans="1:1" x14ac:dyDescent="0.45">
      <c r="A3" s="20" t="s">
        <v>63</v>
      </c>
    </row>
    <row r="4" spans="1:1" x14ac:dyDescent="0.45">
      <c r="A4" s="22" t="str">
        <f>+'18A'!A5</f>
        <v>May 2021</v>
      </c>
    </row>
    <row r="7" spans="1:1" x14ac:dyDescent="0.4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30</v>
      </c>
    </row>
    <row r="3" spans="1:1" x14ac:dyDescent="0.45">
      <c r="A3" s="20" t="s">
        <v>64</v>
      </c>
    </row>
    <row r="4" spans="1:1" x14ac:dyDescent="0.45">
      <c r="A4" s="22" t="str">
        <f>+'18A'!A5</f>
        <v>May 2021</v>
      </c>
    </row>
    <row r="7" spans="1:1" x14ac:dyDescent="0.4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2021-07-13T17:18:16Z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