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0\09 September Report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7" i="5"/>
  <c r="C29" i="12" l="1"/>
  <c r="C29" i="11"/>
  <c r="C26" i="12" l="1"/>
  <c r="C20" i="12"/>
  <c r="C4" i="12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6" i="4" l="1"/>
  <c r="A4" i="10" l="1"/>
  <c r="A4" i="9"/>
  <c r="A5" i="8"/>
  <c r="A4" i="7"/>
  <c r="A5" i="6"/>
  <c r="C20" i="4" l="1"/>
  <c r="C27" i="4" l="1"/>
  <c r="C30" i="4" s="1"/>
  <c r="C32" i="4" s="1"/>
</calcChain>
</file>

<file path=xl/sharedStrings.xml><?xml version="1.0" encoding="utf-8"?>
<sst xmlns="http://schemas.openxmlformats.org/spreadsheetml/2006/main" count="156" uniqueCount="73">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</sst>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44104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-600492.69999999995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-600492.69999999995</v>
      </c>
    </row>
    <row r="27" spans="1:3" ht="15.75" thickBot="1" x14ac:dyDescent="0.3">
      <c r="A27" s="13" t="s">
        <v>18</v>
      </c>
      <c r="B27" s="25"/>
      <c r="C27" s="59">
        <f>C26+C20</f>
        <v>-600492.69999999995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(0.123916/12)/100</f>
        <v>1.0326333333333334E-4</v>
      </c>
    </row>
    <row r="30" spans="1:3" x14ac:dyDescent="0.25">
      <c r="A30" s="16" t="s">
        <v>20</v>
      </c>
      <c r="B30" s="53"/>
      <c r="C30" s="53">
        <f>(C27+B32)*C29</f>
        <v>291.22016867661972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3420662.8347036997</v>
      </c>
      <c r="C32" s="61">
        <f t="shared" ref="C32" si="1">C27+C30+B32</f>
        <v>2820461.3548723762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A22" sqref="A22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44104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>
        <v>0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0</v>
      </c>
    </row>
    <row r="27" spans="1:3" ht="15.75" thickBot="1" x14ac:dyDescent="0.3">
      <c r="A27" s="13" t="s">
        <v>18</v>
      </c>
      <c r="B27" s="25"/>
      <c r="C27" s="59">
        <f t="shared" ref="C27" si="2">-C26+C20</f>
        <v>0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v>1.0326333333333334E-4</v>
      </c>
    </row>
    <row r="30" spans="1:3" x14ac:dyDescent="0.25">
      <c r="A30" s="16" t="s">
        <v>20</v>
      </c>
      <c r="B30" s="53"/>
      <c r="C30" s="53">
        <f>(C27+B32)*C29</f>
        <v>50.172385241929575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485868.34864194685</v>
      </c>
      <c r="C32" s="61">
        <f t="shared" ref="C32" si="3">C27+C30+B32</f>
        <v>485918.52102718881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AP1'!C4</f>
        <v>44104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6444.2600000000093</v>
      </c>
    </row>
    <row r="7" spans="1:14" x14ac:dyDescent="0.25">
      <c r="A7" s="5" t="s">
        <v>4</v>
      </c>
      <c r="B7" s="6"/>
      <c r="C7" s="53">
        <v>447.49000000000024</v>
      </c>
    </row>
    <row r="8" spans="1:14" x14ac:dyDescent="0.25">
      <c r="A8" s="5" t="s">
        <v>5</v>
      </c>
      <c r="B8" s="6"/>
      <c r="C8" s="53">
        <v>29517.650000000023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104817.5</v>
      </c>
    </row>
    <row r="14" spans="1:14" x14ac:dyDescent="0.25">
      <c r="A14" s="5" t="s">
        <v>11</v>
      </c>
      <c r="B14" s="6"/>
      <c r="C14" s="53">
        <v>-6338132.21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-6196905.3099999996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602903.54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602903.54</v>
      </c>
    </row>
    <row r="27" spans="1:3" ht="15.75" thickBot="1" x14ac:dyDescent="0.3">
      <c r="A27" s="13" t="s">
        <v>18</v>
      </c>
      <c r="B27" s="25"/>
      <c r="C27" s="59">
        <f t="shared" ref="C27" si="2">-C26+C20</f>
        <v>-6799808.8499999996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(0.123916/12)/100</f>
        <v>1.0326333333333334E-4</v>
      </c>
    </row>
    <row r="30" spans="1:3" x14ac:dyDescent="0.25">
      <c r="A30" s="16" t="s">
        <v>20</v>
      </c>
      <c r="B30" s="53"/>
      <c r="C30" s="53">
        <f>(C27+B32)*C29</f>
        <v>-736.04182574640049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-328005.07956261153</v>
      </c>
      <c r="C32" s="61">
        <f t="shared" ref="C32" si="3">C27+C30+B32</f>
        <v>-7128549.9713883577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D39" sqref="D39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72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520114.03</v>
      </c>
    </row>
    <row r="10" spans="1:4" x14ac:dyDescent="0.25">
      <c r="A10" s="45" t="s">
        <v>43</v>
      </c>
      <c r="B10" s="36" t="s">
        <v>42</v>
      </c>
      <c r="C10" s="46">
        <v>119140.19</v>
      </c>
      <c r="D10" s="8"/>
    </row>
    <row r="11" spans="1:4" x14ac:dyDescent="0.25">
      <c r="A11" s="45" t="s">
        <v>44</v>
      </c>
      <c r="B11" s="36" t="s">
        <v>42</v>
      </c>
      <c r="C11" s="46">
        <v>290117.59999999998</v>
      </c>
      <c r="D11" s="8"/>
    </row>
    <row r="12" spans="1:4" x14ac:dyDescent="0.25">
      <c r="A12" s="45" t="s">
        <v>45</v>
      </c>
      <c r="B12" s="36" t="s">
        <v>46</v>
      </c>
      <c r="C12" s="46">
        <v>145561.19</v>
      </c>
      <c r="D12" s="8"/>
    </row>
    <row r="13" spans="1:4" x14ac:dyDescent="0.25">
      <c r="A13" s="45" t="s">
        <v>47</v>
      </c>
      <c r="B13" s="36" t="s">
        <v>42</v>
      </c>
      <c r="C13" s="46">
        <f>3553.48+79.76+1719.43</f>
        <v>5352.67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6843.32</v>
      </c>
      <c r="D15" s="32"/>
    </row>
    <row r="16" spans="1:4" x14ac:dyDescent="0.25">
      <c r="A16" s="47" t="s">
        <v>50</v>
      </c>
      <c r="B16" s="36" t="s">
        <v>46</v>
      </c>
      <c r="C16" s="46">
        <v>79808.850000000006</v>
      </c>
      <c r="D16" s="32"/>
    </row>
    <row r="17" spans="1:4" x14ac:dyDescent="0.25">
      <c r="A17" s="47" t="s">
        <v>51</v>
      </c>
      <c r="B17" s="36" t="s">
        <v>46</v>
      </c>
      <c r="C17" s="46">
        <f>1302.73+61905.87</f>
        <v>63208.600000000006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1230146.4500000002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Sep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Sep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E8" sqref="E8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Sep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520114.03</v>
      </c>
      <c r="D8" s="49">
        <v>869202166.66666663</v>
      </c>
      <c r="E8" s="41">
        <v>4.4383892792511826E-4</v>
      </c>
      <c r="F8" s="46">
        <f>D8*E8</f>
        <v>385785.75780352327</v>
      </c>
      <c r="G8" s="46">
        <f>F8-C8</f>
        <v>-134328.27219647676</v>
      </c>
    </row>
    <row r="9" spans="1:7" x14ac:dyDescent="0.25">
      <c r="A9" s="36" t="s">
        <v>43</v>
      </c>
      <c r="B9" s="36" t="s">
        <v>42</v>
      </c>
      <c r="C9" s="46">
        <f>'18A'!C10</f>
        <v>119140.19</v>
      </c>
      <c r="D9" s="49">
        <v>265309522.50000003</v>
      </c>
      <c r="E9" s="41">
        <v>4.4383892792511826E-4</v>
      </c>
      <c r="F9" s="46">
        <f t="shared" ref="F9:F16" si="0">D9*E9</f>
        <v>117754.69403472505</v>
      </c>
      <c r="G9" s="46">
        <f t="shared" ref="G9:G16" si="1">F9-C9</f>
        <v>-1385.4959652749531</v>
      </c>
    </row>
    <row r="10" spans="1:7" x14ac:dyDescent="0.25">
      <c r="A10" s="36" t="s">
        <v>44</v>
      </c>
      <c r="B10" s="36" t="s">
        <v>42</v>
      </c>
      <c r="C10" s="46">
        <f>'18A'!C11</f>
        <v>290117.59999999998</v>
      </c>
      <c r="D10" s="49">
        <v>649166992.49999988</v>
      </c>
      <c r="E10" s="41">
        <v>4.4383892792511826E-4</v>
      </c>
      <c r="F10" s="46">
        <f t="shared" si="0"/>
        <v>288125.58199557324</v>
      </c>
      <c r="G10" s="46">
        <f t="shared" si="1"/>
        <v>-1992.0180044267327</v>
      </c>
    </row>
    <row r="11" spans="1:7" x14ac:dyDescent="0.25">
      <c r="A11" s="36" t="s">
        <v>45</v>
      </c>
      <c r="B11" s="36" t="s">
        <v>46</v>
      </c>
      <c r="C11" s="46">
        <f>'18A'!C12</f>
        <v>145561.19</v>
      </c>
      <c r="D11" s="49">
        <v>322332232.50000006</v>
      </c>
      <c r="E11" s="41">
        <v>4.4383892792511826E-4</v>
      </c>
      <c r="F11" s="46">
        <f t="shared" si="0"/>
        <v>143063.59250850999</v>
      </c>
      <c r="G11" s="46">
        <f t="shared" si="1"/>
        <v>-2497.5974914900144</v>
      </c>
    </row>
    <row r="12" spans="1:7" x14ac:dyDescent="0.25">
      <c r="A12" s="36" t="s">
        <v>55</v>
      </c>
      <c r="B12" s="36" t="s">
        <v>42</v>
      </c>
      <c r="C12" s="46">
        <f>'18A'!C13</f>
        <v>5352.67</v>
      </c>
      <c r="D12" s="49">
        <v>14589369.999999998</v>
      </c>
      <c r="E12" s="41">
        <v>4.4383892792511826E-4</v>
      </c>
      <c r="F12" s="46">
        <f t="shared" si="0"/>
        <v>6475.3303399028819</v>
      </c>
      <c r="G12" s="46">
        <f t="shared" si="1"/>
        <v>1122.6603399028818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6843.32</v>
      </c>
      <c r="D14" s="49">
        <v>17032177.981771559</v>
      </c>
      <c r="E14" s="41">
        <v>4.4383892792511826E-4</v>
      </c>
      <c r="F14" s="46">
        <f t="shared" si="0"/>
        <v>7559.5436156592932</v>
      </c>
      <c r="G14" s="46">
        <f t="shared" si="1"/>
        <v>716.2236156592935</v>
      </c>
    </row>
    <row r="15" spans="1:7" x14ac:dyDescent="0.25">
      <c r="A15" s="37" t="s">
        <v>50</v>
      </c>
      <c r="B15" s="36" t="s">
        <v>46</v>
      </c>
      <c r="C15" s="46">
        <f>'18A'!C16</f>
        <v>79808.850000000006</v>
      </c>
      <c r="D15" s="49">
        <v>192013296.87131846</v>
      </c>
      <c r="E15" s="41">
        <v>4.4383892792511826E-4</v>
      </c>
      <c r="F15" s="46">
        <f t="shared" si="0"/>
        <v>85222.975830733441</v>
      </c>
      <c r="G15" s="46">
        <f t="shared" si="1"/>
        <v>5414.1258307334356</v>
      </c>
    </row>
    <row r="16" spans="1:7" x14ac:dyDescent="0.25">
      <c r="A16" s="37" t="s">
        <v>51</v>
      </c>
      <c r="B16" s="36" t="s">
        <v>46</v>
      </c>
      <c r="C16" s="46">
        <f>'18A'!C17</f>
        <v>63208.600000000006</v>
      </c>
      <c r="D16" s="49">
        <v>139546407.64690998</v>
      </c>
      <c r="E16" s="41">
        <v>4.4383892792511826E-4</v>
      </c>
      <c r="F16" s="46">
        <f t="shared" si="0"/>
        <v>61936.127965806052</v>
      </c>
      <c r="G16" s="46">
        <f t="shared" si="1"/>
        <v>-1272.4720341939537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1230146.4500000002</v>
      </c>
      <c r="D18" s="51">
        <f>SUM(D8:D17)</f>
        <v>2469192166.6666665</v>
      </c>
      <c r="E18" s="39"/>
      <c r="F18" s="44">
        <f>SUM(F8:F17)</f>
        <v>1095923.6040944331</v>
      </c>
      <c r="G18" s="44">
        <f>SUM(G8:G17)</f>
        <v>-134222.84590556679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Sep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Sep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2020-11-20T18:39:27Z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