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MPSC Cases\RESRAM Monthly FIling\2020\02 FEB Report\"/>
    </mc:Choice>
  </mc:AlternateContent>
  <bookViews>
    <workbookView xWindow="0" yWindow="0" windowWidth="28800" windowHeight="11700"/>
  </bookViews>
  <sheets>
    <sheet name="Monthly Cost Tracker AP1" sheetId="11" r:id="rId1"/>
    <sheet name="Monthly Cost Tracker AP2" sheetId="4" r:id="rId2"/>
    <sheet name="18A" sheetId="5" r:id="rId3"/>
    <sheet name="18B" sheetId="6" r:id="rId4"/>
    <sheet name="18C" sheetId="7" r:id="rId5"/>
    <sheet name="18D" sheetId="8" r:id="rId6"/>
    <sheet name="18E" sheetId="9" r:id="rId7"/>
    <sheet name="18F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0" hidden="1">#REF!</definedName>
    <definedName name="_pcSlicerSheet_Slicer1" localSheetId="1" hidden="1">#REF!</definedName>
    <definedName name="_pcSlicerSheet_Slicer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0" hidden="1">#REF!</definedName>
    <definedName name="_pcSlicerSheet1_Slicer1" localSheetId="1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0">#REF!</definedName>
    <definedName name="_pg1" localSheetId="1">#REF!</definedName>
    <definedName name="_pg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0">#REF!</definedName>
    <definedName name="_PG2" localSheetId="1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1" hidden="1">#REF!</definedName>
    <definedName name="_Sort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0" hidden="1">#REF!</definedName>
    <definedName name="a" localSheetId="1" hidden="1">#REF!</definedName>
    <definedName name="a" hidden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0">#REF!</definedName>
    <definedName name="cosales" localSheetId="1">#REF!</definedName>
    <definedName name="cosales">#REF!</definedName>
    <definedName name="d" hidden="1">[6]_pcSlicerSheet5!$A$2:$A$7</definedName>
    <definedName name="p" localSheetId="2">[9]ACCOUNTING!#REF!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0">[9]ACCOUNTING!#REF!</definedName>
    <definedName name="p" localSheetId="1">[9]ACCOUNTING!#REF!</definedName>
    <definedName name="p">[9]ACCOUNTING!#REF!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0">#REF!</definedName>
    <definedName name="POOL" localSheetId="1">#REF!</definedName>
    <definedName name="POOL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0">#REF!</definedName>
    <definedName name="PUR" localSheetId="1">#REF!</definedName>
    <definedName name="PUR">#REF!</definedName>
    <definedName name="q" localSheetId="2">[10]ACCOUNTING!#REF!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0">[10]ACCOUNTING!#REF!</definedName>
    <definedName name="q" localSheetId="1">[10]ACCOUNTING!#REF!</definedName>
    <definedName name="q">[10]ACCOUNTING!#REF!</definedName>
    <definedName name="rr" localSheetId="2">[9]ACCOUNTING!#REF!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0">[9]ACCOUNTING!#REF!</definedName>
    <definedName name="rr" localSheetId="1">[9]ACCOUNTING!#REF!</definedName>
    <definedName name="rr">[9]ACCOUNTING!#REF!</definedName>
    <definedName name="rrr">[9]Purchase!$A$1:$E$120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0">#REF!</definedName>
    <definedName name="SALES" localSheetId="1">#REF!</definedName>
    <definedName name="SALES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0">#REF!</definedName>
    <definedName name="SPA" localSheetId="1">#REF!</definedName>
    <definedName name="SPA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0">#REF!</definedName>
    <definedName name="UL" localSheetId="1">#REF!</definedName>
    <definedName name="UL">#REF!</definedName>
    <definedName name="ULOAD">#N/A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0">#REF!</definedName>
    <definedName name="upload" localSheetId="1">#REF!</definedName>
    <definedName name="upload">#REF!</definedName>
    <definedName name="z" localSheetId="2" hidden="1">[9]ACCOUNTING!#REF!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0" hidden="1">[9]ACCOUNTING!#REF!</definedName>
    <definedName name="z" localSheetId="1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20" i="5"/>
  <c r="D16" i="8" l="1"/>
  <c r="D15" i="8"/>
  <c r="D14" i="8"/>
  <c r="F8" i="8"/>
  <c r="F9" i="8" l="1"/>
  <c r="F10" i="8"/>
  <c r="F11" i="8"/>
  <c r="F12" i="8"/>
  <c r="F14" i="8"/>
  <c r="F15" i="8"/>
  <c r="F16" i="8"/>
  <c r="F17" i="8"/>
  <c r="F19" i="8" l="1"/>
  <c r="C9" i="8" l="1"/>
  <c r="G9" i="8" s="1"/>
  <c r="C10" i="8"/>
  <c r="G10" i="8" s="1"/>
  <c r="C11" i="8"/>
  <c r="G11" i="8" s="1"/>
  <c r="C14" i="8"/>
  <c r="G14" i="8" s="1"/>
  <c r="C15" i="8"/>
  <c r="G15" i="8" s="1"/>
  <c r="C16" i="8"/>
  <c r="G16" i="8" s="1"/>
  <c r="C17" i="8"/>
  <c r="G17" i="8" s="1"/>
  <c r="C8" i="8"/>
  <c r="G8" i="8" s="1"/>
  <c r="D19" i="8"/>
  <c r="C13" i="5" l="1"/>
  <c r="C12" i="8" s="1"/>
  <c r="G12" i="8" l="1"/>
  <c r="G19" i="8" s="1"/>
  <c r="C19" i="8"/>
  <c r="C27" i="4"/>
  <c r="C4" i="4"/>
  <c r="C27" i="11"/>
  <c r="C29" i="11"/>
  <c r="C26" i="11"/>
  <c r="C20" i="11" l="1"/>
  <c r="C30" i="11" l="1"/>
  <c r="C32" i="11" s="1"/>
  <c r="C24" i="4" l="1"/>
  <c r="A4" i="10" l="1"/>
  <c r="A4" i="9"/>
  <c r="A5" i="8"/>
  <c r="A4" i="7"/>
  <c r="A5" i="6"/>
  <c r="C20" i="4" l="1"/>
  <c r="C25" i="4" l="1"/>
  <c r="C28" i="4" s="1"/>
  <c r="C30" i="4" s="1"/>
</calcChain>
</file>

<file path=xl/sharedStrings.xml><?xml version="1.0" encoding="utf-8"?>
<sst xmlns="http://schemas.openxmlformats.org/spreadsheetml/2006/main" count="131" uniqueCount="70">
  <si>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</si>
  <si>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</si>
  <si>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</si>
  <si>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</si>
  <si>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</si>
  <si>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</si>
  <si>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</si>
  <si>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</si>
  <si>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</si>
  <si>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</si>
  <si>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</si>
  <si>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</si>
  <si>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</si>
  <si>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</si>
  <si>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</si>
  <si>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</si>
  <si>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</si>
  <si>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</si>
  <si>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</si>
  <si>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</si>
  <si>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</si>
  <si>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</si>
  <si>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</si>
  <si>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</si>
  <si>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</si>
  <si>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</si>
  <si>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</si>
  <si>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</si>
  <si>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</si>
  <si>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</si>
  <si>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</si>
  <si>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</si>
  <si>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</si>
  <si>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</si>
  <si>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</si>
  <si>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</si>
  <si>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</si>
  <si>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</si>
  <si>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</si>
  <si>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February 2020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</si>
  <si>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</si>
  <si>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</si>
  <si>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</si>
  <si>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</si>
  <si>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</si>
  <si>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</si>
  <si>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</si>
  <si>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</si>
  <si>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</si>
  <si>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</si>
  <si>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</si>
  <si>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</si>
  <si>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</si>
  <si>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Transmission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</si>
  <si>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</si>
  <si>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</si>
  <si>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</si>
  <si>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</si>
  <si>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12m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</si>
  <si>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</si>
  <si>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</si>
  <si>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</si>
  <si>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</si>
  <si>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Revenues</t>
  </si>
  <si>
    <r>
      <t>12m</t>
    </r>
    <r>
      <rPr>
        <vertAlign val="superscript"/>
        <sz val="8"/>
        <color rgb="FFFF0000"/>
        <rFont val="Arial"/>
        <family val="2"/>
      </rPr>
      <t xml:space="preserve"> </t>
    </r>
  </si>
  <si>
    <t>Projected RESRAM kWh</t>
  </si>
  <si>
    <t>Projected RESRAM Revenues</t>
  </si>
  <si>
    <t>RESRAM Rate</t>
  </si>
  <si>
    <t>Report 18(F)</t>
  </si>
  <si>
    <t>Report 18(E)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</si>
</sst>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vertAlign val="superscript"/>
      <sz val="8"/>
      <color rgb="FFFF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44" fontId="0" fillId="2" borderId="1" xfId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1" fillId="0" borderId="0" xfId="1" quotePrefix="1" applyFont="1" applyFill="1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169" fontId="8" fillId="0" borderId="0" xfId="5" applyNumberFormat="1" applyFont="1" applyFill="1" applyBorder="1" applyAlignment="1"/>
    <xf numFmtId="169" fontId="8" fillId="0" borderId="4" xfId="5" applyNumberFormat="1" applyFont="1" applyFill="1" applyBorder="1" applyAlignment="1"/>
    <xf numFmtId="168" fontId="8" fillId="0" borderId="0" xfId="1" applyNumberFormat="1" applyFont="1" applyFill="1" applyBorder="1" applyAlignment="1"/>
    <xf numFmtId="168" fontId="0" fillId="0" borderId="0" xfId="1" applyNumberFormat="1" applyFont="1" applyFill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0" fontId="8" fillId="0" borderId="0" xfId="6" applyFont="1" applyFill="1" applyBorder="1" applyAlignment="1">
      <alignment horizontal="left" indent="2"/>
    </xf>
    <xf numFmtId="0" fontId="10" fillId="0" borderId="4" xfId="0" applyFont="1" applyFill="1" applyBorder="1"/>
    <xf numFmtId="0" fontId="10" fillId="3" borderId="5" xfId="6" applyFont="1" applyFill="1" applyBorder="1" applyAlignment="1">
      <alignment horizontal="center"/>
    </xf>
    <xf numFmtId="0" fontId="10" fillId="3" borderId="5" xfId="6" applyFont="1" applyFill="1" applyBorder="1" applyAlignment="1">
      <alignment horizontal="center" wrapText="1"/>
    </xf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2"/>
  <sheetViews>
    <sheetView tabSelected="1" zoomScaleNormal="100" workbookViewId="0">
      <pane ySplit="4" topLeftCell="A5" activePane="bottomLeft" state="frozen"/>
      <selection pane="bottomLeft" activeCell="A33" sqref="A33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32</v>
      </c>
      <c r="C4" s="2">
        <v>43890</v>
      </c>
    </row>
    <row r="5" spans="1:14" s="30" customFormat="1" x14ac:dyDescent="0.25">
      <c r="A5" s="28" t="s">
        <v>33</v>
      </c>
      <c r="B5" s="29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5" t="s">
        <v>3</v>
      </c>
      <c r="B6" s="6"/>
      <c r="C6" s="6">
        <v>0</v>
      </c>
    </row>
    <row r="7" spans="1:14" x14ac:dyDescent="0.25">
      <c r="A7" s="5" t="s">
        <v>4</v>
      </c>
      <c r="B7" s="6"/>
      <c r="C7" s="6">
        <v>0</v>
      </c>
    </row>
    <row r="8" spans="1:14" x14ac:dyDescent="0.25">
      <c r="A8" s="5" t="s">
        <v>5</v>
      </c>
      <c r="B8" s="6"/>
      <c r="C8" s="6">
        <v>0</v>
      </c>
    </row>
    <row r="9" spans="1:14" x14ac:dyDescent="0.25">
      <c r="A9" s="5" t="s">
        <v>6</v>
      </c>
      <c r="B9" s="6"/>
      <c r="C9" s="6">
        <v>0</v>
      </c>
    </row>
    <row r="10" spans="1:14" x14ac:dyDescent="0.25">
      <c r="A10" s="5" t="s">
        <v>7</v>
      </c>
      <c r="B10" s="6"/>
      <c r="C10" s="6">
        <v>0</v>
      </c>
    </row>
    <row r="11" spans="1:14" x14ac:dyDescent="0.25">
      <c r="A11" s="5" t="s">
        <v>8</v>
      </c>
      <c r="B11" s="6"/>
      <c r="C11" s="6">
        <v>0</v>
      </c>
    </row>
    <row r="12" spans="1:14" x14ac:dyDescent="0.25">
      <c r="A12" s="5" t="s">
        <v>9</v>
      </c>
      <c r="B12" s="6"/>
      <c r="C12" s="6">
        <v>0</v>
      </c>
    </row>
    <row r="13" spans="1:14" x14ac:dyDescent="0.25">
      <c r="A13" s="5" t="s">
        <v>10</v>
      </c>
      <c r="B13" s="7"/>
      <c r="C13" s="7">
        <v>0</v>
      </c>
    </row>
    <row r="14" spans="1:14" x14ac:dyDescent="0.25">
      <c r="A14" s="5" t="s">
        <v>11</v>
      </c>
      <c r="B14" s="6"/>
      <c r="C14" s="6">
        <v>0</v>
      </c>
    </row>
    <row r="15" spans="1:14" x14ac:dyDescent="0.25">
      <c r="A15" s="5" t="s">
        <v>12</v>
      </c>
      <c r="B15" s="6"/>
      <c r="C15" s="6">
        <v>0</v>
      </c>
    </row>
    <row r="16" spans="1:14" x14ac:dyDescent="0.25">
      <c r="A16" s="5" t="s">
        <v>13</v>
      </c>
      <c r="B16" s="6"/>
      <c r="C16" s="6">
        <v>0</v>
      </c>
    </row>
    <row r="17" spans="1:3" x14ac:dyDescent="0.25">
      <c r="A17" s="5" t="s">
        <v>14</v>
      </c>
      <c r="B17" s="6"/>
      <c r="C17" s="6">
        <v>0</v>
      </c>
    </row>
    <row r="18" spans="1:3" x14ac:dyDescent="0.25">
      <c r="A18" s="5" t="s">
        <v>15</v>
      </c>
      <c r="B18" s="6"/>
      <c r="C18" s="6">
        <v>0</v>
      </c>
    </row>
    <row r="19" spans="1:3" x14ac:dyDescent="0.25">
      <c r="A19" s="5" t="s">
        <v>16</v>
      </c>
      <c r="B19" s="6"/>
      <c r="C19" s="6">
        <v>0</v>
      </c>
    </row>
    <row r="20" spans="1:3" ht="15.75" thickBot="1" x14ac:dyDescent="0.3">
      <c r="A20" s="3" t="s">
        <v>17</v>
      </c>
      <c r="B20" s="9"/>
      <c r="C20" s="9">
        <f t="shared" ref="C20" si="0">SUM(C6:C15)</f>
        <v>0</v>
      </c>
    </row>
    <row r="21" spans="1:3" x14ac:dyDescent="0.25">
      <c r="A21" s="3"/>
      <c r="B21" s="33"/>
      <c r="C21" s="33"/>
    </row>
    <row r="22" spans="1:3" x14ac:dyDescent="0.25">
      <c r="A22" s="3" t="s">
        <v>38</v>
      </c>
      <c r="B22" s="33"/>
      <c r="C22" s="33">
        <v>-241928.96389358316</v>
      </c>
    </row>
    <row r="23" spans="1:3" x14ac:dyDescent="0.25">
      <c r="B23" s="10"/>
      <c r="C23" s="10"/>
    </row>
    <row r="24" spans="1:3" x14ac:dyDescent="0.25">
      <c r="A24" s="11" t="s">
        <v>34</v>
      </c>
      <c r="B24" s="12"/>
      <c r="C24" s="31">
        <v>0</v>
      </c>
    </row>
    <row r="25" spans="1:3" x14ac:dyDescent="0.25">
      <c r="A25" s="5" t="s">
        <v>35</v>
      </c>
      <c r="B25" s="25"/>
      <c r="C25" s="31">
        <v>0</v>
      </c>
    </row>
    <row r="26" spans="1:3" x14ac:dyDescent="0.25">
      <c r="A26" s="3" t="s">
        <v>36</v>
      </c>
      <c r="B26" s="6"/>
      <c r="C26" s="32">
        <f>+C24+C25+C22</f>
        <v>-241928.96389358316</v>
      </c>
    </row>
    <row r="27" spans="1:3" ht="15.75" thickBot="1" x14ac:dyDescent="0.3">
      <c r="A27" s="13" t="s">
        <v>18</v>
      </c>
      <c r="B27" s="26"/>
      <c r="C27" s="26">
        <f>C26+C20</f>
        <v>-241928.96389358316</v>
      </c>
    </row>
    <row r="28" spans="1:3" x14ac:dyDescent="0.25">
      <c r="A28" s="3"/>
      <c r="B28" s="4"/>
      <c r="C28" s="4"/>
    </row>
    <row r="29" spans="1:3" x14ac:dyDescent="0.25">
      <c r="A29" s="14" t="s">
        <v>19</v>
      </c>
      <c r="B29" s="15"/>
      <c r="C29" s="15">
        <f>(1.803583/12)/100</f>
        <v>1.5029858333333332E-3</v>
      </c>
    </row>
    <row r="30" spans="1:3" x14ac:dyDescent="0.25">
      <c r="A30" s="16" t="s">
        <v>20</v>
      </c>
      <c r="B30" s="6"/>
      <c r="C30" s="6">
        <f>(C27+B32)*C29</f>
        <v>9978.5098529662318</v>
      </c>
    </row>
    <row r="31" spans="1:3" x14ac:dyDescent="0.25">
      <c r="A31" s="3"/>
    </row>
    <row r="32" spans="1:3" ht="15.75" thickBot="1" x14ac:dyDescent="0.3">
      <c r="A32" s="13" t="s">
        <v>21</v>
      </c>
      <c r="B32" s="17">
        <v>6881053.3200000003</v>
      </c>
      <c r="C32" s="17">
        <f t="shared" ref="C32" si="1">C27+C30+B32</f>
        <v>6649102.8659593835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0"/>
  <sheetViews>
    <sheetView zoomScaleNormal="100" workbookViewId="0">
      <pane ySplit="4" topLeftCell="A5" activePane="bottomLeft" state="frozen"/>
      <selection pane="bottomLeft" activeCell="C31" sqref="C31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37</v>
      </c>
    </row>
    <row r="4" spans="1:14" x14ac:dyDescent="0.25">
      <c r="A4" s="1"/>
      <c r="B4" s="2" t="s">
        <v>32</v>
      </c>
      <c r="C4" s="2">
        <f>'Monthly Cost Tracker AP1'!C4</f>
        <v>43890</v>
      </c>
    </row>
    <row r="5" spans="1:14" s="30" customFormat="1" x14ac:dyDescent="0.25">
      <c r="A5" s="28" t="s">
        <v>33</v>
      </c>
      <c r="B5" s="29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5" t="s">
        <v>3</v>
      </c>
      <c r="B6" s="6"/>
      <c r="C6" s="6">
        <v>53303.72</v>
      </c>
    </row>
    <row r="7" spans="1:14" x14ac:dyDescent="0.25">
      <c r="A7" s="5" t="s">
        <v>4</v>
      </c>
      <c r="B7" s="6"/>
      <c r="C7" s="6">
        <v>500</v>
      </c>
    </row>
    <row r="8" spans="1:14" x14ac:dyDescent="0.25">
      <c r="A8" s="5" t="s">
        <v>5</v>
      </c>
      <c r="B8" s="6"/>
      <c r="C8" s="6">
        <v>100078.85</v>
      </c>
    </row>
    <row r="9" spans="1:14" x14ac:dyDescent="0.25">
      <c r="A9" s="5" t="s">
        <v>6</v>
      </c>
      <c r="B9" s="6"/>
      <c r="C9" s="6"/>
    </row>
    <row r="10" spans="1:14" x14ac:dyDescent="0.25">
      <c r="A10" s="5" t="s">
        <v>7</v>
      </c>
      <c r="B10" s="6"/>
      <c r="C10" s="6">
        <v>53303.72</v>
      </c>
    </row>
    <row r="11" spans="1:14" x14ac:dyDescent="0.25">
      <c r="A11" s="5" t="s">
        <v>8</v>
      </c>
      <c r="B11" s="6"/>
      <c r="C11" s="6"/>
    </row>
    <row r="12" spans="1:14" x14ac:dyDescent="0.25">
      <c r="A12" s="5" t="s">
        <v>9</v>
      </c>
      <c r="B12" s="6"/>
      <c r="C12" s="6"/>
    </row>
    <row r="13" spans="1:14" x14ac:dyDescent="0.25">
      <c r="A13" s="5" t="s">
        <v>10</v>
      </c>
      <c r="B13" s="7"/>
      <c r="C13" s="7">
        <v>244072.5</v>
      </c>
    </row>
    <row r="14" spans="1:14" x14ac:dyDescent="0.25">
      <c r="A14" s="5" t="s">
        <v>11</v>
      </c>
      <c r="B14" s="6"/>
      <c r="C14" s="6">
        <v>0</v>
      </c>
    </row>
    <row r="15" spans="1:14" x14ac:dyDescent="0.25">
      <c r="A15" s="5" t="s">
        <v>12</v>
      </c>
      <c r="B15" s="6"/>
      <c r="C15" s="6">
        <v>0</v>
      </c>
    </row>
    <row r="16" spans="1:14" x14ac:dyDescent="0.25">
      <c r="A16" s="5" t="s">
        <v>13</v>
      </c>
      <c r="B16" s="6"/>
      <c r="C16" s="6">
        <v>0</v>
      </c>
    </row>
    <row r="17" spans="1:3" x14ac:dyDescent="0.25">
      <c r="A17" s="5" t="s">
        <v>14</v>
      </c>
      <c r="B17" s="6"/>
      <c r="C17" s="6">
        <v>0</v>
      </c>
    </row>
    <row r="18" spans="1:3" x14ac:dyDescent="0.25">
      <c r="A18" s="5" t="s">
        <v>15</v>
      </c>
      <c r="B18" s="6"/>
      <c r="C18" s="6">
        <v>0</v>
      </c>
    </row>
    <row r="19" spans="1:3" x14ac:dyDescent="0.25">
      <c r="A19" s="5" t="s">
        <v>16</v>
      </c>
      <c r="B19" s="6"/>
      <c r="C19" s="6">
        <v>0</v>
      </c>
    </row>
    <row r="20" spans="1:3" ht="15.75" thickBot="1" x14ac:dyDescent="0.3">
      <c r="A20" s="3" t="s">
        <v>17</v>
      </c>
      <c r="B20" s="9"/>
      <c r="C20" s="9">
        <f t="shared" ref="C20" si="0">SUM(C6:C15)</f>
        <v>451258.79000000004</v>
      </c>
    </row>
    <row r="21" spans="1:3" x14ac:dyDescent="0.25">
      <c r="B21" s="10"/>
      <c r="C21" s="10"/>
    </row>
    <row r="22" spans="1:3" x14ac:dyDescent="0.25">
      <c r="A22" s="11" t="s">
        <v>34</v>
      </c>
      <c r="B22" s="12"/>
      <c r="C22" s="31">
        <v>602903.54</v>
      </c>
    </row>
    <row r="23" spans="1:3" x14ac:dyDescent="0.25">
      <c r="A23" s="5" t="s">
        <v>35</v>
      </c>
      <c r="B23" s="25"/>
      <c r="C23" s="31">
        <v>0</v>
      </c>
    </row>
    <row r="24" spans="1:3" x14ac:dyDescent="0.25">
      <c r="A24" s="3" t="s">
        <v>36</v>
      </c>
      <c r="B24" s="6"/>
      <c r="C24" s="32">
        <f t="shared" ref="C24" si="1">+C22+C23</f>
        <v>602903.54</v>
      </c>
    </row>
    <row r="25" spans="1:3" ht="15.75" thickBot="1" x14ac:dyDescent="0.3">
      <c r="A25" s="13" t="s">
        <v>18</v>
      </c>
      <c r="B25" s="26"/>
      <c r="C25" s="26">
        <f t="shared" ref="C25" si="2">-C24+C20</f>
        <v>-151644.75</v>
      </c>
    </row>
    <row r="26" spans="1:3" x14ac:dyDescent="0.25">
      <c r="A26" s="3"/>
      <c r="B26" s="4"/>
      <c r="C26" s="4"/>
    </row>
    <row r="27" spans="1:3" x14ac:dyDescent="0.25">
      <c r="A27" s="14" t="s">
        <v>19</v>
      </c>
      <c r="B27" s="15"/>
      <c r="C27" s="15">
        <f>(1.803583/12)/100</f>
        <v>1.5029858333333332E-3</v>
      </c>
    </row>
    <row r="28" spans="1:3" x14ac:dyDescent="0.25">
      <c r="A28" s="16" t="s">
        <v>20</v>
      </c>
      <c r="B28" s="6"/>
      <c r="C28" s="6">
        <f>(C25+B30)*C27</f>
        <v>3920.6306341920081</v>
      </c>
    </row>
    <row r="29" spans="1:3" x14ac:dyDescent="0.25">
      <c r="A29" s="3"/>
    </row>
    <row r="30" spans="1:3" ht="15.75" thickBot="1" x14ac:dyDescent="0.3">
      <c r="A30" s="13" t="s">
        <v>21</v>
      </c>
      <c r="B30" s="17">
        <v>2760206.02</v>
      </c>
      <c r="C30" s="17">
        <f t="shared" ref="C30" si="3">C25+C28+B30</f>
        <v>2612481.9006341919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8"/>
  <sheetViews>
    <sheetView zoomScaleNormal="100" workbookViewId="0">
      <selection activeCell="D17" sqref="D17"/>
    </sheetView>
  </sheetViews>
  <sheetFormatPr defaultRowHeight="15" x14ac:dyDescent="0.25"/>
  <cols>
    <col min="1" max="1" width="32" customWidth="1"/>
    <col min="2" max="2" width="16.28515625" customWidth="1"/>
    <col min="3" max="3" width="15.1406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21" t="s">
        <v>0</v>
      </c>
    </row>
    <row r="2" spans="1:4" x14ac:dyDescent="0.25">
      <c r="A2" s="21" t="s">
        <v>25</v>
      </c>
    </row>
    <row r="3" spans="1:4" x14ac:dyDescent="0.25">
      <c r="A3" s="21" t="s">
        <v>59</v>
      </c>
    </row>
    <row r="4" spans="1:4" x14ac:dyDescent="0.25">
      <c r="A4" s="21" t="s">
        <v>22</v>
      </c>
    </row>
    <row r="5" spans="1:4" x14ac:dyDescent="0.25">
      <c r="A5" s="22" t="s">
        <v>39</v>
      </c>
    </row>
    <row r="7" spans="1:4" ht="15.75" thickBot="1" x14ac:dyDescent="0.3">
      <c r="A7" s="20"/>
      <c r="D7" s="8"/>
    </row>
    <row r="8" spans="1:4" x14ac:dyDescent="0.25">
      <c r="A8" s="53" t="s">
        <v>54</v>
      </c>
      <c r="B8" s="53" t="s">
        <v>41</v>
      </c>
      <c r="C8" s="53" t="s">
        <v>63</v>
      </c>
      <c r="D8" s="8"/>
    </row>
    <row r="9" spans="1:4" x14ac:dyDescent="0.25">
      <c r="A9" s="50" t="s">
        <v>42</v>
      </c>
      <c r="B9" s="38" t="s">
        <v>43</v>
      </c>
      <c r="C9" s="47">
        <v>253004.82</v>
      </c>
    </row>
    <row r="10" spans="1:4" x14ac:dyDescent="0.25">
      <c r="A10" s="50" t="s">
        <v>44</v>
      </c>
      <c r="B10" s="38" t="s">
        <v>43</v>
      </c>
      <c r="C10" s="47">
        <v>55897.88</v>
      </c>
      <c r="D10" s="8"/>
    </row>
    <row r="11" spans="1:4" x14ac:dyDescent="0.25">
      <c r="A11" s="50" t="s">
        <v>45</v>
      </c>
      <c r="B11" s="38" t="s">
        <v>43</v>
      </c>
      <c r="C11" s="47">
        <v>114866.98</v>
      </c>
      <c r="D11" s="8"/>
    </row>
    <row r="12" spans="1:4" x14ac:dyDescent="0.25">
      <c r="A12" s="50" t="s">
        <v>46</v>
      </c>
      <c r="B12" s="38" t="s">
        <v>47</v>
      </c>
      <c r="C12" s="47">
        <v>50146.720000000001</v>
      </c>
      <c r="D12" s="8"/>
    </row>
    <row r="13" spans="1:4" x14ac:dyDescent="0.25">
      <c r="A13" s="50" t="s">
        <v>48</v>
      </c>
      <c r="B13" s="38" t="s">
        <v>43</v>
      </c>
      <c r="C13" s="47">
        <f>1331.05+45.09+823.19</f>
        <v>2199.33</v>
      </c>
      <c r="D13" s="34"/>
    </row>
    <row r="14" spans="1:4" x14ac:dyDescent="0.25">
      <c r="A14" s="50" t="s">
        <v>49</v>
      </c>
      <c r="B14" s="38"/>
      <c r="C14" s="47"/>
      <c r="D14" s="34"/>
    </row>
    <row r="15" spans="1:4" x14ac:dyDescent="0.25">
      <c r="A15" s="51" t="s">
        <v>50</v>
      </c>
      <c r="B15" s="38" t="s">
        <v>47</v>
      </c>
      <c r="C15" s="47">
        <v>3101.57</v>
      </c>
      <c r="D15" s="34"/>
    </row>
    <row r="16" spans="1:4" x14ac:dyDescent="0.25">
      <c r="A16" s="51" t="s">
        <v>51</v>
      </c>
      <c r="B16" s="38" t="s">
        <v>47</v>
      </c>
      <c r="C16" s="47">
        <v>7432.44</v>
      </c>
      <c r="D16" s="34"/>
    </row>
    <row r="17" spans="1:4" x14ac:dyDescent="0.25">
      <c r="A17" s="51" t="s">
        <v>52</v>
      </c>
      <c r="B17" s="38" t="s">
        <v>47</v>
      </c>
      <c r="C17" s="47">
        <f>7839.42+1117.29</f>
        <v>8956.7099999999991</v>
      </c>
      <c r="D17" s="34"/>
    </row>
    <row r="18" spans="1:4" x14ac:dyDescent="0.25">
      <c r="A18" s="38" t="s">
        <v>64</v>
      </c>
      <c r="B18" s="38" t="s">
        <v>53</v>
      </c>
      <c r="C18" s="47"/>
      <c r="D18" s="34"/>
    </row>
    <row r="19" spans="1:4" x14ac:dyDescent="0.25">
      <c r="D19" s="34"/>
    </row>
    <row r="20" spans="1:4" ht="15.75" thickBot="1" x14ac:dyDescent="0.3">
      <c r="A20" s="52" t="s">
        <v>40</v>
      </c>
      <c r="B20" s="44"/>
      <c r="C20" s="49">
        <f>SUM(C9:C19)</f>
        <v>495606.45000000007</v>
      </c>
      <c r="D20" s="34"/>
    </row>
    <row r="21" spans="1:4" ht="15.75" thickTop="1" x14ac:dyDescent="0.25">
      <c r="D21" s="34"/>
    </row>
    <row r="22" spans="1:4" x14ac:dyDescent="0.25">
      <c r="D22" s="34"/>
    </row>
    <row r="23" spans="1:4" x14ac:dyDescent="0.25">
      <c r="D23" s="34"/>
    </row>
    <row r="24" spans="1:4" x14ac:dyDescent="0.25">
      <c r="A24" s="36"/>
      <c r="B24" s="37"/>
      <c r="C24" s="37"/>
    </row>
    <row r="25" spans="1:4" x14ac:dyDescent="0.25">
      <c r="A25" s="36"/>
      <c r="B25" s="37"/>
      <c r="C25" s="37"/>
    </row>
    <row r="26" spans="1:4" x14ac:dyDescent="0.25">
      <c r="A26" s="36"/>
      <c r="B26" s="37"/>
      <c r="C26" s="37"/>
    </row>
    <row r="27" spans="1:4" x14ac:dyDescent="0.25">
      <c r="A27" s="36"/>
      <c r="B27" s="37"/>
      <c r="C27" s="37"/>
    </row>
    <row r="28" spans="1:4" x14ac:dyDescent="0.25">
      <c r="A28" s="35"/>
      <c r="B28" s="35"/>
      <c r="C28" s="35"/>
    </row>
    <row r="29" spans="1:4" x14ac:dyDescent="0.25">
      <c r="A29" s="35"/>
      <c r="B29" s="35"/>
    </row>
    <row r="30" spans="1:4" x14ac:dyDescent="0.25">
      <c r="A30" s="35"/>
      <c r="B30" s="35"/>
    </row>
    <row r="31" spans="1:4" x14ac:dyDescent="0.25">
      <c r="A31" s="35"/>
      <c r="B31" s="35"/>
    </row>
    <row r="32" spans="1:4" x14ac:dyDescent="0.25">
      <c r="A32" s="35"/>
      <c r="B32" s="35"/>
    </row>
    <row r="33" spans="1:2" x14ac:dyDescent="0.25">
      <c r="A33" s="35"/>
      <c r="B33" s="35"/>
    </row>
    <row r="34" spans="1:2" x14ac:dyDescent="0.25">
      <c r="A34" s="35"/>
      <c r="B34" s="35"/>
    </row>
    <row r="35" spans="1:2" x14ac:dyDescent="0.25">
      <c r="A35" s="35"/>
      <c r="B35" s="35"/>
    </row>
    <row r="36" spans="1:2" x14ac:dyDescent="0.25">
      <c r="A36" s="35"/>
      <c r="B36" s="35"/>
    </row>
    <row r="37" spans="1:2" x14ac:dyDescent="0.25">
      <c r="A37" s="35"/>
      <c r="B37" s="35"/>
    </row>
    <row r="38" spans="1:2" x14ac:dyDescent="0.25">
      <c r="A38" s="35"/>
      <c r="B38" s="35"/>
    </row>
    <row r="39" spans="1:2" x14ac:dyDescent="0.25">
      <c r="A39" s="35"/>
      <c r="B39" s="35"/>
    </row>
    <row r="40" spans="1:2" x14ac:dyDescent="0.25">
      <c r="A40" s="35"/>
      <c r="B40" s="35"/>
    </row>
    <row r="41" spans="1:2" x14ac:dyDescent="0.25">
      <c r="A41" s="35"/>
      <c r="B41" s="35"/>
    </row>
    <row r="42" spans="1:2" x14ac:dyDescent="0.25">
      <c r="A42" s="35"/>
      <c r="B42" s="35"/>
    </row>
    <row r="43" spans="1:2" x14ac:dyDescent="0.25">
      <c r="A43" s="35"/>
      <c r="B43" s="35"/>
    </row>
    <row r="44" spans="1:2" x14ac:dyDescent="0.25">
      <c r="A44" s="35"/>
      <c r="B44" s="35"/>
    </row>
    <row r="45" spans="1:2" x14ac:dyDescent="0.25">
      <c r="A45" s="35"/>
      <c r="B45" s="35"/>
    </row>
    <row r="46" spans="1:2" x14ac:dyDescent="0.25">
      <c r="A46" s="35"/>
      <c r="B46" s="35"/>
    </row>
    <row r="47" spans="1:2" x14ac:dyDescent="0.25">
      <c r="A47" s="35"/>
      <c r="B47" s="35"/>
    </row>
    <row r="48" spans="1:2" x14ac:dyDescent="0.25">
      <c r="B48" s="3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61</v>
      </c>
    </row>
    <row r="3" spans="1:4" x14ac:dyDescent="0.25">
      <c r="A3" s="21" t="s">
        <v>59</v>
      </c>
    </row>
    <row r="4" spans="1:4" x14ac:dyDescent="0.25">
      <c r="A4" s="21" t="s">
        <v>23</v>
      </c>
    </row>
    <row r="5" spans="1:4" x14ac:dyDescent="0.25">
      <c r="A5" s="23" t="str">
        <f>+'18A'!A5</f>
        <v>February 2020</v>
      </c>
    </row>
    <row r="7" spans="1:4" x14ac:dyDescent="0.25">
      <c r="A7" s="19" t="s">
        <v>62</v>
      </c>
      <c r="B7" s="18"/>
      <c r="D7" s="8"/>
    </row>
    <row r="8" spans="1:4" x14ac:dyDescent="0.25">
      <c r="A8" s="2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7"/>
  <sheetViews>
    <sheetView workbookViewId="0">
      <selection activeCell="A7" sqref="A7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27</v>
      </c>
    </row>
    <row r="3" spans="1:4" x14ac:dyDescent="0.25">
      <c r="A3" s="21" t="s">
        <v>60</v>
      </c>
    </row>
    <row r="4" spans="1:4" x14ac:dyDescent="0.25">
      <c r="A4" s="23" t="str">
        <f>+'18A'!A5</f>
        <v>February 2020</v>
      </c>
    </row>
    <row r="6" spans="1:4" x14ac:dyDescent="0.25">
      <c r="A6" s="19"/>
      <c r="B6" s="18"/>
      <c r="D6" s="8"/>
    </row>
    <row r="7" spans="1:4" x14ac:dyDescent="0.25">
      <c r="A7" t="s">
        <v>55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1"/>
  <sheetViews>
    <sheetView zoomScaleNormal="100" workbookViewId="0">
      <selection activeCell="E8" sqref="E8"/>
    </sheetView>
  </sheetViews>
  <sheetFormatPr defaultRowHeight="15" x14ac:dyDescent="0.25"/>
  <cols>
    <col min="1" max="1" width="20.28515625" customWidth="1"/>
    <col min="2" max="2" width="21.85546875" customWidth="1"/>
    <col min="3" max="3" width="14" customWidth="1"/>
    <col min="4" max="4" width="17.140625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21" t="s">
        <v>0</v>
      </c>
    </row>
    <row r="2" spans="1:7" x14ac:dyDescent="0.25">
      <c r="A2" s="21" t="s">
        <v>26</v>
      </c>
    </row>
    <row r="3" spans="1:7" x14ac:dyDescent="0.25">
      <c r="A3" s="21" t="s">
        <v>59</v>
      </c>
    </row>
    <row r="4" spans="1:7" x14ac:dyDescent="0.25">
      <c r="A4" s="21" t="s">
        <v>24</v>
      </c>
    </row>
    <row r="5" spans="1:7" x14ac:dyDescent="0.25">
      <c r="A5" s="23" t="str">
        <f>+'18A'!A5</f>
        <v>February 2020</v>
      </c>
    </row>
    <row r="6" spans="1:7" ht="15.75" thickBot="1" x14ac:dyDescent="0.3"/>
    <row r="7" spans="1:7" ht="42.75" customHeight="1" x14ac:dyDescent="0.25">
      <c r="A7" s="54" t="s">
        <v>54</v>
      </c>
      <c r="B7" s="54" t="s">
        <v>41</v>
      </c>
      <c r="C7" s="54" t="s">
        <v>25</v>
      </c>
      <c r="D7" s="54" t="s">
        <v>65</v>
      </c>
      <c r="E7" s="54" t="s">
        <v>67</v>
      </c>
      <c r="F7" s="54" t="s">
        <v>66</v>
      </c>
      <c r="G7" s="54" t="s">
        <v>56</v>
      </c>
    </row>
    <row r="8" spans="1:7" x14ac:dyDescent="0.25">
      <c r="A8" s="38" t="s">
        <v>42</v>
      </c>
      <c r="B8" s="38" t="s">
        <v>43</v>
      </c>
      <c r="C8" s="47">
        <f>'18A'!C9</f>
        <v>253004.82</v>
      </c>
      <c r="D8" s="45">
        <v>1209767166.6666667</v>
      </c>
      <c r="E8" s="43">
        <v>4.4000000000000002E-4</v>
      </c>
      <c r="F8" s="47">
        <f>D8*E8</f>
        <v>532297.55333333334</v>
      </c>
      <c r="G8" s="47">
        <f>F8-C8</f>
        <v>279292.73333333334</v>
      </c>
    </row>
    <row r="9" spans="1:7" x14ac:dyDescent="0.25">
      <c r="A9" s="38" t="s">
        <v>44</v>
      </c>
      <c r="B9" s="38" t="s">
        <v>43</v>
      </c>
      <c r="C9" s="47">
        <f>'18A'!C10</f>
        <v>55897.88</v>
      </c>
      <c r="D9" s="45">
        <v>282572852.5</v>
      </c>
      <c r="E9" s="43">
        <v>4.4000000000000002E-4</v>
      </c>
      <c r="F9" s="47">
        <f t="shared" ref="F9:F17" si="0">D9*E9</f>
        <v>124332.0551</v>
      </c>
      <c r="G9" s="47">
        <f t="shared" ref="G9:G17" si="1">F9-C9</f>
        <v>68434.175099999993</v>
      </c>
    </row>
    <row r="10" spans="1:7" x14ac:dyDescent="0.25">
      <c r="A10" s="38" t="s">
        <v>45</v>
      </c>
      <c r="B10" s="38" t="s">
        <v>43</v>
      </c>
      <c r="C10" s="47">
        <f>'18A'!C11</f>
        <v>114866.98</v>
      </c>
      <c r="D10" s="45">
        <v>637373372.49999988</v>
      </c>
      <c r="E10" s="43">
        <v>4.4000000000000002E-4</v>
      </c>
      <c r="F10" s="47">
        <f t="shared" si="0"/>
        <v>280444.28389999998</v>
      </c>
      <c r="G10" s="47">
        <f t="shared" si="1"/>
        <v>165577.3039</v>
      </c>
    </row>
    <row r="11" spans="1:7" x14ac:dyDescent="0.25">
      <c r="A11" s="38" t="s">
        <v>46</v>
      </c>
      <c r="B11" s="38" t="s">
        <v>47</v>
      </c>
      <c r="C11" s="47">
        <f>'18A'!C12</f>
        <v>50146.720000000001</v>
      </c>
      <c r="D11" s="45">
        <v>294513262.5</v>
      </c>
      <c r="E11" s="43">
        <v>4.4000000000000002E-4</v>
      </c>
      <c r="F11" s="47">
        <f t="shared" si="0"/>
        <v>129585.8355</v>
      </c>
      <c r="G11" s="47">
        <f t="shared" si="1"/>
        <v>79439.1155</v>
      </c>
    </row>
    <row r="12" spans="1:7" x14ac:dyDescent="0.25">
      <c r="A12" s="38" t="s">
        <v>57</v>
      </c>
      <c r="B12" s="38" t="s">
        <v>43</v>
      </c>
      <c r="C12" s="47">
        <f>'18A'!C13</f>
        <v>2199.33</v>
      </c>
      <c r="D12" s="45">
        <v>19229280</v>
      </c>
      <c r="E12" s="43">
        <v>4.4000000000000002E-4</v>
      </c>
      <c r="F12" s="47">
        <f t="shared" si="0"/>
        <v>8460.8832000000002</v>
      </c>
      <c r="G12" s="47">
        <f t="shared" si="1"/>
        <v>6261.5532000000003</v>
      </c>
    </row>
    <row r="13" spans="1:7" x14ac:dyDescent="0.25">
      <c r="A13" s="38" t="s">
        <v>49</v>
      </c>
      <c r="B13" s="38"/>
      <c r="C13" s="47"/>
      <c r="D13" s="45"/>
      <c r="E13" s="43"/>
      <c r="F13" s="47"/>
      <c r="G13" s="47"/>
    </row>
    <row r="14" spans="1:7" x14ac:dyDescent="0.25">
      <c r="A14" s="39" t="s">
        <v>50</v>
      </c>
      <c r="B14" s="38" t="s">
        <v>47</v>
      </c>
      <c r="C14" s="47">
        <f>'18A'!C15</f>
        <v>3101.57</v>
      </c>
      <c r="D14" s="45">
        <f>14393*1000</f>
        <v>14393000</v>
      </c>
      <c r="E14" s="43">
        <v>4.4000000000000002E-4</v>
      </c>
      <c r="F14" s="47">
        <f t="shared" si="0"/>
        <v>6332.92</v>
      </c>
      <c r="G14" s="47">
        <f t="shared" si="1"/>
        <v>3231.35</v>
      </c>
    </row>
    <row r="15" spans="1:7" x14ac:dyDescent="0.25">
      <c r="A15" s="39" t="s">
        <v>51</v>
      </c>
      <c r="B15" s="38" t="s">
        <v>47</v>
      </c>
      <c r="C15" s="47">
        <f>'18A'!C16</f>
        <v>7432.44</v>
      </c>
      <c r="D15" s="45">
        <f>162266*1000</f>
        <v>162266000</v>
      </c>
      <c r="E15" s="43">
        <v>4.4000000000000002E-4</v>
      </c>
      <c r="F15" s="47">
        <f t="shared" si="0"/>
        <v>71397.040000000008</v>
      </c>
      <c r="G15" s="47">
        <f t="shared" si="1"/>
        <v>63964.600000000006</v>
      </c>
    </row>
    <row r="16" spans="1:7" x14ac:dyDescent="0.25">
      <c r="A16" s="39" t="s">
        <v>52</v>
      </c>
      <c r="B16" s="38" t="s">
        <v>47</v>
      </c>
      <c r="C16" s="47">
        <f>'18A'!C17</f>
        <v>8956.7099999999991</v>
      </c>
      <c r="D16" s="45">
        <f>117927*1000</f>
        <v>117927000</v>
      </c>
      <c r="E16" s="43">
        <v>4.4000000000000002E-4</v>
      </c>
      <c r="F16" s="47">
        <f t="shared" si="0"/>
        <v>51887.880000000005</v>
      </c>
      <c r="G16" s="47">
        <f t="shared" si="1"/>
        <v>42931.170000000006</v>
      </c>
    </row>
    <row r="17" spans="1:7" x14ac:dyDescent="0.25">
      <c r="A17" s="38" t="s">
        <v>58</v>
      </c>
      <c r="B17" s="38" t="s">
        <v>53</v>
      </c>
      <c r="C17" s="47">
        <f>'18A'!C18</f>
        <v>0</v>
      </c>
      <c r="D17" s="45">
        <v>0</v>
      </c>
      <c r="E17" s="43">
        <v>4.4000000000000002E-4</v>
      </c>
      <c r="F17" s="47">
        <f t="shared" si="0"/>
        <v>0</v>
      </c>
      <c r="G17" s="47">
        <f t="shared" si="1"/>
        <v>0</v>
      </c>
    </row>
    <row r="18" spans="1:7" x14ac:dyDescent="0.25">
      <c r="C18" s="48"/>
      <c r="D18" s="45"/>
      <c r="E18" s="40"/>
      <c r="F18" s="47"/>
      <c r="G18" s="47"/>
    </row>
    <row r="19" spans="1:7" ht="15.75" thickBot="1" x14ac:dyDescent="0.3">
      <c r="A19" s="52" t="s">
        <v>40</v>
      </c>
      <c r="B19" s="44"/>
      <c r="C19" s="49">
        <f>SUM(C8:C18)</f>
        <v>495606.45000000007</v>
      </c>
      <c r="D19" s="46">
        <f>SUM(D8:D18)</f>
        <v>2738041934.1666665</v>
      </c>
      <c r="E19" s="41"/>
      <c r="F19" s="49">
        <f>SUM(F8:F18)</f>
        <v>1204738.4510333333</v>
      </c>
      <c r="G19" s="49">
        <f>SUM(G8:G18)</f>
        <v>709132.00103333325</v>
      </c>
    </row>
    <row r="20" spans="1:7" ht="15.75" thickTop="1" x14ac:dyDescent="0.25">
      <c r="G20" s="42"/>
    </row>
    <row r="21" spans="1:7" x14ac:dyDescent="0.25">
      <c r="D21" s="42"/>
    </row>
  </sheetData>
  <pageMargins left="0.7" right="0.7" top="0.75" bottom="0.75" header="0.3" footer="0.3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1" t="s">
        <v>0</v>
      </c>
    </row>
    <row r="2" spans="1:1" x14ac:dyDescent="0.25">
      <c r="A2" s="21" t="s">
        <v>28</v>
      </c>
    </row>
    <row r="3" spans="1:1" x14ac:dyDescent="0.25">
      <c r="A3" s="21" t="s">
        <v>69</v>
      </c>
    </row>
    <row r="4" spans="1:1" x14ac:dyDescent="0.25">
      <c r="A4" s="23" t="str">
        <f>+'18A'!A5</f>
        <v>February 2020</v>
      </c>
    </row>
    <row r="7" spans="1:1" x14ac:dyDescent="0.25">
      <c r="A7" t="s">
        <v>29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1" t="s">
        <v>0</v>
      </c>
    </row>
    <row r="2" spans="1:1" x14ac:dyDescent="0.25">
      <c r="A2" s="21" t="s">
        <v>30</v>
      </c>
    </row>
    <row r="3" spans="1:1" x14ac:dyDescent="0.25">
      <c r="A3" s="21" t="s">
        <v>68</v>
      </c>
    </row>
    <row r="4" spans="1:1" x14ac:dyDescent="0.25">
      <c r="A4" s="23" t="str">
        <f>+'18A'!A5</f>
        <v>February 2020</v>
      </c>
    </row>
    <row r="7" spans="1:1" x14ac:dyDescent="0.25">
      <c r="A7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Cost Tracker AP1</vt:lpstr>
      <vt:lpstr>Monthly Cost Tracker AP2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Best, Geri A</cp:lastModifiedBy>
  <dcterms:created xsi:type="dcterms:W3CDTF">2019-08-15T19:17:26Z</dcterms:created>
  <dcterms:modified xsi:type="dcterms:W3CDTF">2020-04-17T14:20:29Z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