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07 - Data Requests\OPC\RESPONSES\1000\"/>
    </mc:Choice>
  </mc:AlternateContent>
  <bookViews>
    <workbookView xWindow="0" yWindow="0" windowWidth="23040" windowHeight="9390" tabRatio="798" activeTab="7"/>
  </bookViews>
  <sheets>
    <sheet name="Sch 4 - Operating Income" sheetId="3" r:id="rId1"/>
    <sheet name="WP 4.1 - Revenue Detail" sheetId="1" r:id="rId2"/>
    <sheet name="WP 4.2 - Expense Detail" sheetId="2" r:id="rId3"/>
    <sheet name="WP 4.3 Depreciation Exp" sheetId="8" r:id="rId4"/>
    <sheet name="WP 4.4 - Amortization Exp" sheetId="9" r:id="rId5"/>
    <sheet name="WP 4.5- Taxes Other" sheetId="5" r:id="rId6"/>
    <sheet name="WP - 4.6 Income Taxes" sheetId="10" r:id="rId7"/>
    <sheet name="Sch 5 - Adjustment Summary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\A">'[1]Jun 99'!#REF!</definedName>
    <definedName name="\P">#REF!</definedName>
    <definedName name="\t">'[1]Jun 99'!#REF!</definedName>
    <definedName name="_____div10">'[2]WP 1-2'!#REF!</definedName>
    <definedName name="_____div21">'[2]WP 1-2'!#REF!</definedName>
    <definedName name="_____EXH1">#REF!</definedName>
    <definedName name="_____swe80">[3]Input!$E$29</definedName>
    <definedName name="_____ucg80">[3]Input!$E$31</definedName>
    <definedName name="____a1">'[4]WP Input '!$F$29</definedName>
    <definedName name="____a2">'[4]WP Input '!$C$16</definedName>
    <definedName name="____a3">'[4]WP Input '!$D$38</definedName>
    <definedName name="____Div02">'[5]Alloc factors'!$D$12</definedName>
    <definedName name="____div10">'[2]WP 1-2'!#REF!</definedName>
    <definedName name="____DIV12">'[6]Alloc factors'!$D$13</definedName>
    <definedName name="____div21">'[2]WP 1-2'!#REF!</definedName>
    <definedName name="____EXH1">#REF!</definedName>
    <definedName name="____EXH6">#REF!</definedName>
    <definedName name="____swe80">[3]Input!$E$29</definedName>
    <definedName name="____ucg80">[3]Input!$E$31</definedName>
    <definedName name="___a1">'[4]WP Input '!$F$29</definedName>
    <definedName name="___a2">'[4]WP Input '!$C$16</definedName>
    <definedName name="___a3">'[4]WP Input '!$D$38</definedName>
    <definedName name="___Div02">'[7]Alloc factors'!$D$12</definedName>
    <definedName name="___div10">'[2]WP 1-2'!#REF!</definedName>
    <definedName name="___DIV12">'[8]Alloc factors'!$D$13</definedName>
    <definedName name="___div21">'[2]WP 1-2'!#REF!</definedName>
    <definedName name="___EXH1">#REF!</definedName>
    <definedName name="___EXH6">#REF!</definedName>
    <definedName name="___swe80">[3]Input!$E$29</definedName>
    <definedName name="___ucg80">[3]Input!$E$31</definedName>
    <definedName name="__123Graph_A" hidden="1">[9]pwcc!#REF!</definedName>
    <definedName name="__a1">'[4]WP Input '!$F$29</definedName>
    <definedName name="__a2">'[4]WP Input '!$C$16</definedName>
    <definedName name="__a3">'[4]WP Input '!$D$38</definedName>
    <definedName name="__Div02">'[5]Alloc factors'!$D$12</definedName>
    <definedName name="__div10">'[10]WP 1-2'!#REF!</definedName>
    <definedName name="__DIV12">'[6]Alloc factors'!$D$13</definedName>
    <definedName name="__div21">'[10]WP 1-2'!#REF!</definedName>
    <definedName name="__EXH1">#REF!</definedName>
    <definedName name="__EXH6">#REF!</definedName>
    <definedName name="__swe80">[3]Input!$E$29</definedName>
    <definedName name="__ucg80">[3]Input!$E$31</definedName>
    <definedName name="_a1">'[4]WP Input '!$F$29</definedName>
    <definedName name="_a2">'[4]WP Input '!$C$16</definedName>
    <definedName name="_a3">'[4]WP Input '!$D$38</definedName>
    <definedName name="_Div02">'[5]Alloc factors'!$D$12</definedName>
    <definedName name="_div10">'[2]WP 1-2'!#REF!</definedName>
    <definedName name="_DIV12">'[6]Alloc factors'!$D$13</definedName>
    <definedName name="_div21">'[2]WP 1-2'!#REF!</definedName>
    <definedName name="_EXH1">#REF!</definedName>
    <definedName name="_EXH6">#REF!</definedName>
    <definedName name="_xlnm._FilterDatabase" localSheetId="2" hidden="1">'WP 4.2 - Expense Detail'!$E$4:$E$830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swe80">[3]Input!$E$29</definedName>
    <definedName name="_ucg80">[3]Input!$E$31</definedName>
    <definedName name="adjustment1">'[11]C-2p1Depr'!$K$57</definedName>
    <definedName name="adjustment10">[11]schc2!$F$260</definedName>
    <definedName name="Adjustment11">[11]schc2!$F$295</definedName>
    <definedName name="adjustment12">[11]schc2!$F$328</definedName>
    <definedName name="adjustment13">[11]schc2!$F$363</definedName>
    <definedName name="adjustment3">[11]schc2!$F$23</definedName>
    <definedName name="adjustment4">[11]schc2!$F$55</definedName>
    <definedName name="adjustment5">[11]schc2!$F$85</definedName>
    <definedName name="adjustment6">[11]schc2!$F$121</definedName>
    <definedName name="adjustment7">[11]schc2!$F$158</definedName>
    <definedName name="adjustment8">[11]schc2!$F$193</definedName>
    <definedName name="adjustment9">[11]schc2!$F$227</definedName>
    <definedName name="AVG_RESIDUAL_PROFORMA">'[12]DATA INPUT'!$D$43</definedName>
    <definedName name="b2adjustment4a">'[11]B2p5 CIAC Amort'!$C$21</definedName>
    <definedName name="b2adjustment4b">'[11]B2p5 CIAC Amort'!$F$21</definedName>
    <definedName name="BudEndPer">#REF!</definedName>
    <definedName name="BudStartPer">#REF!</definedName>
    <definedName name="BUSUNIT">'[13]WP Input '!#REF!</definedName>
    <definedName name="BUSUNIT2">#REF!</definedName>
    <definedName name="BUTLER">#REF!</definedName>
    <definedName name="C_">'[6]Schedule 4 O&amp;M'!#REF!</definedName>
    <definedName name="Central_Only">'[6]Alloc factors'!#REF!</definedName>
    <definedName name="Clarity.Template.ExpandCollapse.ColIndicator">#REF!</definedName>
    <definedName name="Clarity.Template.ExpandCollapse.RowIndicator">#REF!</definedName>
    <definedName name="Clarity.Template.ExpandCollapse.Rows.Range_0">#REF!</definedName>
    <definedName name="Clarity.Template.ExpandCollapse.Rows.Range_0.Expanded">FALSE</definedName>
    <definedName name="Clarity.Template.ExpandCollapse.Rows.Range_1">#REF!</definedName>
    <definedName name="Clarity.Template.ExpandCollapse.Rows.Range_1.Expanded">TRUE</definedName>
    <definedName name="Clarity.Template.ExpandCollapse.Rows.Range_2">#REF!</definedName>
    <definedName name="Clarity.Template.ExpandCollapse.Rows.Range_2.Expanded">TRUE</definedName>
    <definedName name="Clarity.Template.ExpandCollapse.Rows.Range_3">#REF!</definedName>
    <definedName name="Clarity.Template.ExpandCollapse.Rows.Range_3.Expanded">TRUE</definedName>
    <definedName name="Clarity.Template.ExpandCollapse.Rows.Range_4">#REF!</definedName>
    <definedName name="Clarity.Template.ExpandCollapse.Rows.Range_4.Expanded">TRUE</definedName>
    <definedName name="Clarity.Template.ExpandCollapse.Rows.Range_5">#REF!</definedName>
    <definedName name="Clarity.Template.ExpandCollapse.Rows.Range_5.Expanded">TRUE</definedName>
    <definedName name="Clarity.Template.ExpandCollapse.Rows.Range_6">#REF!</definedName>
    <definedName name="Clarity.Template.ExpandCollapse.Rows.Range_6.Expanded">TRUE</definedName>
    <definedName name="CO_KS_SSRESIDUAL">#REF!</definedName>
    <definedName name="COKS_DIV30_EXP">#REF!</definedName>
    <definedName name="COKS_SSRESIDUAL">#REF!</definedName>
    <definedName name="ColumnRanges.ColActual">#REF!</definedName>
    <definedName name="ColumnRanges.ColBudget">#REF!</definedName>
    <definedName name="ColumnRanges.Column_Actual">#REF!</definedName>
    <definedName name="ColumnRanges.ColumnColBegBal">#REF!</definedName>
    <definedName name="ColumnRanges.ColumnMeta">#REF!</definedName>
    <definedName name="ColumnRanges.ColumnPageFilter">#REF!</definedName>
    <definedName name="COMPANY">'[13]Schedule COS-1'!$A$2</definedName>
    <definedName name="CompositTaxRate">#REF!</definedName>
    <definedName name="Cortez">'[6]Alloc factors'!#REF!</definedName>
    <definedName name="csDesignMode">1</definedName>
    <definedName name="customerinput">#REF!</definedName>
    <definedName name="DEPRECIATION">'[1]Jun 99'!#REF!</definedName>
    <definedName name="Div02_Butler_Exp">'[13]WP Input '!#REF!</definedName>
    <definedName name="Div02_Butler_Plant">#REF!</definedName>
    <definedName name="Div02_Kirk_Exp">'[13]WP Input '!#REF!</definedName>
    <definedName name="Div02_Kirk_Plant">#REF!</definedName>
    <definedName name="Div02_MO_Exp">'[13]WP Input '!#REF!</definedName>
    <definedName name="Div02_MO_Plant">#REF!</definedName>
    <definedName name="Div02_MS_Exp">'[13]WP Input '!#REF!</definedName>
    <definedName name="Div02_MS_Plant">#REF!</definedName>
    <definedName name="Div02_SEMO_Exp">'[13]WP Input '!#REF!</definedName>
    <definedName name="Div02_SEMO_Plant">#REF!</definedName>
    <definedName name="Div88_Butler_Exp">'[13]WP Input '!#REF!</definedName>
    <definedName name="Div88_Butler_Plant">'[13]WP Input '!#REF!</definedName>
    <definedName name="Div88_Kirk_Exp">'[13]WP Input '!#REF!</definedName>
    <definedName name="Div88_Kirk_Plant">'[13]WP Input '!#REF!</definedName>
    <definedName name="Div88_MS_Exp">'[13]WP Input '!#REF!</definedName>
    <definedName name="Div88_MS_Plant">'[13]WP Input '!#REF!</definedName>
    <definedName name="Div88_SEMO_Exp">'[13]WP Input '!#REF!</definedName>
    <definedName name="Div88_SEMO_Plant">'[13]WP Input '!#REF!</definedName>
    <definedName name="Div91_Butler_Exp">'[13]WP Input '!#REF!</definedName>
    <definedName name="Div91_Butler_Plant">'[13]WP Input '!#REF!</definedName>
    <definedName name="Div91_Kirk_Exp">#REF!</definedName>
    <definedName name="Div91_Kirk_Plant">#REF!</definedName>
    <definedName name="Div91_MO_Exp">#REF!</definedName>
    <definedName name="Div91_MO_Plant">#REF!</definedName>
    <definedName name="Div91_MS_Exp">#REF!</definedName>
    <definedName name="Div91_MS_Plant">#REF!</definedName>
    <definedName name="Div91_SEMO_Exp">#REF!</definedName>
    <definedName name="Div91_SEMO_Plant">#REF!</definedName>
    <definedName name="Durango">'[6]Alloc factors'!#REF!</definedName>
    <definedName name="EXH1A">#REF!</definedName>
    <definedName name="FEDTAX">#REF!</definedName>
    <definedName name="Fremont">'[6]Alloc factors'!#REF!</definedName>
    <definedName name="GGC_DIV24_METER">#REF!</definedName>
    <definedName name="GGC_DIV30_EXP">#REF!</definedName>
    <definedName name="GGC_DIV30_PLANT">#REF!</definedName>
    <definedName name="GGC_SSEXP">#REF!</definedName>
    <definedName name="GGC_SSPLANT">#REF!</definedName>
    <definedName name="GGC_SSRESIDUAL">#REF!</definedName>
    <definedName name="GOEXP">'[13]WP Input '!#REF!</definedName>
    <definedName name="GOEXP_PROFORMA">'[12]DATA INPUT'!$D$53</definedName>
    <definedName name="GOPLANT">'[13]WP Input '!#REF!</definedName>
    <definedName name="GOPLANT_PROFORMA">'[12]DATA INPUT'!$D$57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URISDICTION">#REF!</definedName>
    <definedName name="k">'[4]WP Input '!$F$29</definedName>
    <definedName name="KIRK">#REF!</definedName>
    <definedName name="Kirk_Plant">#REF!</definedName>
    <definedName name="LTD_Rate">#REF!</definedName>
    <definedName name="LTDcostrate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>#REF!</definedName>
    <definedName name="Maps.OlapDataMap.OlapDataMap1.Columns.1.Caption">#REF!</definedName>
    <definedName name="Maps.OlapDataMap.OlapDataMap1.Columns.1.Dimension">"Year"</definedName>
    <definedName name="Maps.OlapDataMap.OlapDataMap1.Columns.1.Key">#REF!</definedName>
    <definedName name="Maps.OlapDataMap.OlapDataMap1.Columns.2.Caption">#REF!</definedName>
    <definedName name="Maps.OlapDataMap.OlapDataMap1.Columns.2.Dimension">"Period"</definedName>
    <definedName name="Maps.OlapDataMap.OlapDataMap1.Columns.2.Key">#REF!</definedName>
    <definedName name="Maps.OlapDataMap.OlapDataMap1.Pages.0.Dimension">"Company"</definedName>
    <definedName name="Maps.OlapDataMap.OlapDataMap1.Pages.0.Key">#REF!</definedName>
    <definedName name="Maps.OlapDataMap.OlapDataMap1.Pages.1.Dimension">"Currency"</definedName>
    <definedName name="Maps.OlapDataMap.OlapDataMap1.Pages.1.Key">#REF!</definedName>
    <definedName name="Maps.OlapDataMap.OlapDataMap1.Pages.2.Dimension">"FutureUseDim"</definedName>
    <definedName name="Maps.OlapDataMap.OlapDataMap1.Pages.2.Key">#REF!</definedName>
    <definedName name="Maps.OlapDataMap.OlapDataMap1.Pages.3.Dimension">"Value"</definedName>
    <definedName name="Maps.OlapDataMap.OlapDataMap1.Pages.3.Key">#REF!</definedName>
    <definedName name="Maps.OlapDataMap.OlapDataMap1.Pages.4.Dimension">"Reporting Currency"</definedName>
    <definedName name="Maps.OlapDataMap.OlapDataMap1.Pages.4.Key">#REF!</definedName>
    <definedName name="Maps.OlapDataMap.OlapDataMap1.Pages.5.Dimension">"Measures"</definedName>
    <definedName name="Maps.OlapDataMap.OlapDataMap1.Pages.5.Key">#REF!</definedName>
    <definedName name="Maps.OlapDataMap.OlapDataMap1.Pages.6.Dimension">"UtilityType"</definedName>
    <definedName name="Maps.OlapDataMap.OlapDataMap1.Pages.6.Key">#REF!</definedName>
    <definedName name="Maps.OlapDataMap.OlapDataMap1.Pages.7.Dimension">"RevenueType"</definedName>
    <definedName name="Maps.OlapDataMap.OlapDataMap1.Pages.7.Key">#REF!</definedName>
    <definedName name="Maps.OlapDataMap.OlapDataMap1.Rows.0.Caption">#REF!</definedName>
    <definedName name="Maps.OlapDataMap.OlapDataMap1.Rows.0.Dimension">"Account"</definedName>
    <definedName name="Maps.OlapDataMap.OlapDataMap1.Rows.0.GenerationNumber">#REF!</definedName>
    <definedName name="Maps.OlapDataMap.OlapDataMap1.Rows.0.Key">#REF!</definedName>
    <definedName name="MenuItem.Caption">"BS by Month - Act + Bud (Region) with GL Details"</definedName>
    <definedName name="MS">#REF!</definedName>
    <definedName name="MS_Plant">#REF!</definedName>
    <definedName name="NEadit">#REF!</definedName>
    <definedName name="NEadv">#REF!</definedName>
    <definedName name="NEcash">#REF!</definedName>
    <definedName name="NEcwip">#REF!</definedName>
    <definedName name="NEdep">#REF!</definedName>
    <definedName name="NEmatsup">#REF!</definedName>
    <definedName name="NEplant">#REF!</definedName>
    <definedName name="NEpp">#REF!</definedName>
    <definedName name="NEstorg">#REF!</definedName>
    <definedName name="NvsASD" localSheetId="7">"V2017-09-30"</definedName>
    <definedName name="NvsASD">"V2017-12-31"</definedName>
    <definedName name="NvsAutoDrillOk">"VN"</definedName>
    <definedName name="NvsElapsedTime" localSheetId="7">0.0000694444461259991</definedName>
    <definedName name="NvsElapsedTime">0.0000578703693463467</definedName>
    <definedName name="NvsEndTime" localSheetId="7">43021.6072106482</definedName>
    <definedName name="NvsEndTime">43167.569375</definedName>
    <definedName name="NvsInstLang">"VENG"</definedName>
    <definedName name="NvsInstSpec" localSheetId="7">"%,FBUSINESS_UNIT,TEMPIRE_BU,NCORPORATE"</definedName>
    <definedName name="NvsInstSpec">"%,FBUSINESS_UNIT,TCONSOLIDATION_CORP,NEDE_ELEC"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Effdt">"V1999-01-01"</definedName>
    <definedName name="NvsPanelSetid">"VECORP"</definedName>
    <definedName name="NvsReqBU">"VGL001"</definedName>
    <definedName name="NvsReqBUOnly">"VN"</definedName>
    <definedName name="NvsTransLed">"VN"</definedName>
    <definedName name="NvsTreeASD" localSheetId="7">"V2017-09-30"</definedName>
    <definedName name="NvsTreeASD">"V2017-12-31"</definedName>
    <definedName name="NW_Only">'[6]Alloc factors'!#REF!</definedName>
    <definedName name="NWadit">#REF!</definedName>
    <definedName name="NWadv">#REF!</definedName>
    <definedName name="NWcash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PageOptions.PageCompany.Caption">"LU Mid-States - Missouri"</definedName>
    <definedName name="PageOptions.PageCompany.Caption.1">"LU Mid-States - Missouri"</definedName>
    <definedName name="PageOptions.PageCompany.Caption.Count">1</definedName>
    <definedName name="PageOptions.PageCompany.Caption.Display">"LU Mid-States - Missouri"</definedName>
    <definedName name="PageOptions.PageCompany.Key">"[Company].[Atmos - Missouri Consol]"</definedName>
    <definedName name="PageOptions.PageCompany.Key.1">"[Company].[Atmos - Missouri Consol]"</definedName>
    <definedName name="PageOptions.PageCompany.Key.Count">1</definedName>
    <definedName name="PageOptions.PageCompany.Key.Display">"[Company].[Atmos - Missouri Consol]"</definedName>
    <definedName name="PageOptions.PageCompany.Name">"Atmos - Missouri Consol"</definedName>
    <definedName name="PageOptions.PageCompany.Name.1">"Atmos - Missouri Consol"</definedName>
    <definedName name="PageOptions.PageCompany.Name.Count">1</definedName>
    <definedName name="PageOptions.PageCompany.Name.Display">"Atmos - Missouri Consol"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RepCurr.Caption">"USD"</definedName>
    <definedName name="PageOptions.PageRepCurr.Caption.1">"USD"</definedName>
    <definedName name="PageOptions.PageRepCurr.Caption.Count">1</definedName>
    <definedName name="PageOptions.PageRepCurr.Caption.Display">"USD"</definedName>
    <definedName name="PageOptions.PageRepCurr.Key">"[Reporting Currency].[USD]"</definedName>
    <definedName name="PageOptions.PageRepCurr.Key.1">"[Reporting Currency].[USD]"</definedName>
    <definedName name="PageOptions.PageRepCurr.Key.Count">1</definedName>
    <definedName name="PageOptions.PageRepCurr.Key.Display">"[Reporting Currency].[USD]"</definedName>
    <definedName name="PageOptions.PageRepCurr.Name">"USD"</definedName>
    <definedName name="PageOptions.PageRepCurr.Name.1">"USD"</definedName>
    <definedName name="PageOptions.PageRepCurr.Name.Count">1</definedName>
    <definedName name="PageOptions.PageRepCurr.Name.Display">"USD"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rint_Area_MI">'[1]Jun 99'!#REF!</definedName>
    <definedName name="_xlnm.Print_Titles" localSheetId="7">'Sch 5 - Adjustment Summary'!$A:$D,'Sch 5 - Adjustment Summary'!$1:$8</definedName>
    <definedName name="_xlnm.Print_Titles" localSheetId="1">'WP 4.1 - Revenue Detail'!$A:$I,'WP 4.1 - Revenue Detail'!$1:$14</definedName>
    <definedName name="_xlnm.Print_Titles" localSheetId="2">'WP 4.2 - Expense Detail'!$A:$I,'WP 4.2 - Expense Detail'!$1:$13</definedName>
    <definedName name="_xlnm.Print_Titles" localSheetId="3">'WP 4.3 Depreciation Exp'!$1:$12</definedName>
    <definedName name="Proj_LTDrate">#REF!</definedName>
    <definedName name="Proj_STDrate">'[13]WP Input '!#REF!</definedName>
    <definedName name="PROPERTY">'[1]Jun 99'!#REF!</definedName>
    <definedName name="RefVar2PriorYear">#REF!</definedName>
    <definedName name="RefVarPriorYear">#REF!</definedName>
    <definedName name="ROEXP">'[13]WP Input '!#REF!</definedName>
    <definedName name="ROPLANT">'[13]WP Input '!#REF!</definedName>
    <definedName name="ROR_Rate">#REF!</definedName>
    <definedName name="RowRanges.Assets">#REF!</definedName>
    <definedName name="RowRanges.CA">#REF!</definedName>
    <definedName name="RowRanges.CA_SubTotal">#REF!</definedName>
    <definedName name="RowRanges.CL">#REF!</definedName>
    <definedName name="RowRanges.CL_SubTotal">#REF!</definedName>
    <definedName name="RowRanges.Earnings">#REF!</definedName>
    <definedName name="RowRanges.EquityBudget">#REF!</definedName>
    <definedName name="RowRanges.EquityExcl.RetEarnings">#REF!</definedName>
    <definedName name="RowRanges.Liabilities">#REF!</definedName>
    <definedName name="RowRanges.NetPPE">#REF!</definedName>
    <definedName name="RowRanges.NetPPE_SubTotal">#REF!</definedName>
    <definedName name="RowRanges.OtherNonCA">#REF!</definedName>
    <definedName name="RowRanges.OtherNonCL">#REF!</definedName>
    <definedName name="RowRanges.RE">#REF!</definedName>
    <definedName name="RowRanges.RowAllocationDetail">#REF!</definedName>
    <definedName name="RowRanges.RowAllocationTotal">#REF!</definedName>
    <definedName name="RowRanges.RowBS_Assets_Other_Delta">#REF!</definedName>
    <definedName name="RowRanges.RowBS_CA_Delta">#REF!</definedName>
    <definedName name="RowRanges.RowBS_CA_Detail">#REF!</definedName>
    <definedName name="RowRanges.RowBS_CL_Delta">#REF!</definedName>
    <definedName name="RowRanges.RowBS_Equity">#REF!</definedName>
    <definedName name="RowRanges.RowBS_Equity_Delta">#REF!</definedName>
    <definedName name="RowRanges.RowBS_L_Other_Delta">#REF!</definedName>
    <definedName name="RowRanges.RowBS_MinInt">#REF!</definedName>
    <definedName name="RowRanges.RowBS_Plant_Delta">#REF!</definedName>
    <definedName name="RowRanges.RowCheck">#REF!</definedName>
    <definedName name="RowRanges.RowDepAmortDetail">#REF!</definedName>
    <definedName name="RowRanges.RowDepAmortTotal">#REF!</definedName>
    <definedName name="RowRanges.RowEnergyCostDetail">#REF!</definedName>
    <definedName name="RowRanges.RowEnergyCostTotal">#REF!</definedName>
    <definedName name="RowRanges.RowMeta">#REF!</definedName>
    <definedName name="RowRanges.RowMinInt">#REF!</definedName>
    <definedName name="RowRanges.RowOpExExcDetail">#REF!</definedName>
    <definedName name="RowRanges.RowOpExExcTotal">#REF!</definedName>
    <definedName name="RowRanges.RowOtherDetail">#REF!</definedName>
    <definedName name="RowRanges.RowOtherEBITDADetail">#REF!</definedName>
    <definedName name="RowRanges.RowOtherEBITDATotal">#REF!</definedName>
    <definedName name="RowRanges.RowOtherTotal">#REF!</definedName>
    <definedName name="RowRanges.RowPageFilter">#REF!</definedName>
    <definedName name="RowRanges.RowRetainedEarnings">#REF!</definedName>
    <definedName name="RowRanges.RowRevGrossDetail">#REF!</definedName>
    <definedName name="RowRanges.RowRevGrossTotal">#REF!</definedName>
    <definedName name="RowRanges.RowTaxDetail">#REF!</definedName>
    <definedName name="RowRanges.RowTaxTotal">#REF!</definedName>
    <definedName name="SE_Only">'[6]Alloc factors'!#REF!</definedName>
    <definedName name="SEadit">#REF!</definedName>
    <definedName name="SEadv">#REF!</definedName>
    <definedName name="SEcash">#REF!</definedName>
    <definedName name="SEcwip">#REF!</definedName>
    <definedName name="SEdep">#REF!</definedName>
    <definedName name="SEmatsup">#REF!</definedName>
    <definedName name="SEMO">#REF!</definedName>
    <definedName name="SEMO_Plant">#REF!</definedName>
    <definedName name="SEplant">#REF!</definedName>
    <definedName name="SEpp">#REF!</definedName>
    <definedName name="SEstorg">#REF!</definedName>
    <definedName name="SSExp">'[13]WP Input '!#REF!</definedName>
    <definedName name="SSPlant">'[13]WP Input '!#REF!</definedName>
    <definedName name="SSRESIDUAL">#REF!</definedName>
    <definedName name="STD_Rate">'[13]WP Input '!#REF!</definedName>
    <definedName name="Sttax">#REF!</definedName>
    <definedName name="SWadit">#REF!</definedName>
    <definedName name="SWadv">#REF!</definedName>
    <definedName name="SWcash">#REF!</definedName>
    <definedName name="SWcwip">#REF!</definedName>
    <definedName name="SWdep">#REF!</definedName>
    <definedName name="SWmatsup">#REF!</definedName>
    <definedName name="SWplant">#REF!</definedName>
    <definedName name="SWpp">#REF!</definedName>
    <definedName name="SWstorg">#REF!</definedName>
    <definedName name="Template.Build.End">42928.4388175579</definedName>
    <definedName name="Template.Build.Start">42928.4387393287</definedName>
    <definedName name="Template.LastSaveTime">""</definedName>
    <definedName name="Template.LastSaveUser">""</definedName>
    <definedName name="Template.Name">"PL_BS_Trend_Month_By_Legal"</definedName>
    <definedName name="Template.SaveAll">"false"</definedName>
    <definedName name="TESTPERIOD">#REF!</definedName>
    <definedName name="TESTPERIOD1">#REF!</definedName>
    <definedName name="TestPeriodDate">[14]Inputs!$D$20</definedName>
    <definedName name="TESTYEAR">'[12]DATA INPUT'!$C$9</definedName>
    <definedName name="testyeardate">[11]titlepage!$C$10</definedName>
    <definedName name="TOTadit">#REF!</definedName>
    <definedName name="TOTadv">#REF!</definedName>
    <definedName name="TOTcash">#REF!</definedName>
    <definedName name="TOTcwip">#REF!</definedName>
    <definedName name="TOTdep">#REF!</definedName>
    <definedName name="TOTmatsup">#REF!</definedName>
    <definedName name="TOTplant">#REF!</definedName>
    <definedName name="TOTpp">#REF!</definedName>
    <definedName name="TOTstorg">#REF!</definedName>
    <definedName name="User.Language">"en-US"</definedName>
    <definedName name="User.Name">"cbarbee"</definedName>
    <definedName name="User.Session">"l0g0nji4ms2kgsa54h4iku45"</definedName>
    <definedName name="Uxrwoff_with_Pban_Query">#REF!</definedName>
    <definedName name="witness1">[11]titlepage!$B$7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1">'WP 4.3 Depreciation Exp'!$A$5:$G$196</definedName>
    <definedName name="WP_7_2">#REF!</definedName>
    <definedName name="WP_7_3">#REF!</definedName>
    <definedName name="WP_7_4">#REF!</definedName>
    <definedName name="WP_7_5">#REF!</definedName>
    <definedName name="WP_7_6">#REF!</definedName>
    <definedName name="WP_7_7">#REF!</definedName>
    <definedName name="WP_9_1">#REF!</definedName>
    <definedName name="yeardateplus1">[11]titlepage!$C$15</definedName>
    <definedName name="yeardateprior1">[11]titlepage!$C$11</definedName>
    <definedName name="yeardateprior2">[11]titlepage!$C$12</definedName>
    <definedName name="yeardateprior3">[11]titlepage!$C$13</definedName>
    <definedName name="yeardateprior4">[11]titlepage!$C$14</definedName>
    <definedName name="Z_5E6932D1_5036_4294_A9ED_F9AE8E3D2B05_.wvu.PrintArea" localSheetId="3" hidden="1">'WP 4.3 Depreciation Exp'!$A$5:$I$196</definedName>
    <definedName name="Z_DE15B2BA_40F5_45E6_8522_CEC75071027D_.wvu.PrintArea" localSheetId="3" hidden="1">'WP 4.3 Depreciation Exp'!$A$4:$G$196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05" i="2" l="1"/>
  <c r="S17" i="5" l="1"/>
  <c r="S18" i="5"/>
  <c r="S19" i="5"/>
  <c r="S20" i="5"/>
  <c r="S16" i="5"/>
  <c r="S30" i="5"/>
  <c r="S25" i="5"/>
  <c r="S21" i="5" l="1"/>
  <c r="S33" i="5" s="1"/>
  <c r="S35" i="5" s="1"/>
  <c r="M40" i="4" l="1"/>
  <c r="AQ549" i="2"/>
  <c r="S19" i="9" l="1"/>
  <c r="S22" i="9" l="1"/>
  <c r="S39" i="4" s="1"/>
  <c r="K192" i="8" l="1"/>
  <c r="K191" i="8"/>
  <c r="K190" i="8"/>
  <c r="K189" i="8"/>
  <c r="K188" i="8"/>
  <c r="K187" i="8"/>
  <c r="K186" i="8"/>
  <c r="K185" i="8"/>
  <c r="K184" i="8"/>
  <c r="K183" i="8"/>
  <c r="K182" i="8"/>
  <c r="K181" i="8"/>
  <c r="K180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1" i="8"/>
  <c r="K160" i="8"/>
  <c r="K159" i="8"/>
  <c r="K158" i="8"/>
  <c r="K157" i="8"/>
  <c r="K156" i="8"/>
  <c r="K155" i="8"/>
  <c r="K154" i="8"/>
  <c r="K153" i="8"/>
  <c r="K150" i="8"/>
  <c r="K147" i="8"/>
  <c r="K146" i="8"/>
  <c r="K145" i="8"/>
  <c r="K144" i="8"/>
  <c r="K143" i="8"/>
  <c r="K142" i="8"/>
  <c r="K141" i="8"/>
  <c r="K138" i="8"/>
  <c r="K137" i="8"/>
  <c r="K136" i="8"/>
  <c r="K135" i="8"/>
  <c r="K134" i="8"/>
  <c r="K131" i="8"/>
  <c r="K130" i="8"/>
  <c r="K129" i="8"/>
  <c r="K128" i="8"/>
  <c r="K127" i="8"/>
  <c r="K126" i="8"/>
  <c r="K125" i="8"/>
  <c r="K122" i="8"/>
  <c r="K121" i="8"/>
  <c r="K120" i="8"/>
  <c r="K119" i="8"/>
  <c r="K118" i="8"/>
  <c r="K117" i="8"/>
  <c r="K114" i="8"/>
  <c r="K113" i="8"/>
  <c r="K112" i="8"/>
  <c r="K111" i="8"/>
  <c r="K110" i="8"/>
  <c r="K109" i="8"/>
  <c r="K106" i="8"/>
  <c r="K103" i="8"/>
  <c r="K102" i="8"/>
  <c r="K101" i="8"/>
  <c r="K100" i="8"/>
  <c r="K99" i="8"/>
  <c r="K98" i="8"/>
  <c r="K95" i="8"/>
  <c r="K94" i="8"/>
  <c r="K93" i="8"/>
  <c r="K92" i="8"/>
  <c r="K91" i="8"/>
  <c r="K90" i="8"/>
  <c r="K89" i="8"/>
  <c r="K86" i="8"/>
  <c r="K85" i="8"/>
  <c r="K84" i="8"/>
  <c r="K83" i="8"/>
  <c r="K82" i="8"/>
  <c r="K81" i="8"/>
  <c r="K80" i="8"/>
  <c r="K78" i="8"/>
  <c r="K75" i="8"/>
  <c r="K74" i="8"/>
  <c r="K73" i="8"/>
  <c r="K72" i="8"/>
  <c r="K71" i="8"/>
  <c r="K70" i="8"/>
  <c r="K69" i="8"/>
  <c r="K68" i="8"/>
  <c r="K65" i="8"/>
  <c r="K64" i="8"/>
  <c r="K63" i="8"/>
  <c r="K62" i="8"/>
  <c r="K61" i="8"/>
  <c r="K60" i="8"/>
  <c r="K57" i="8"/>
  <c r="K56" i="8"/>
  <c r="K55" i="8"/>
  <c r="K54" i="8"/>
  <c r="K53" i="8"/>
  <c r="K52" i="8"/>
  <c r="K51" i="8"/>
  <c r="K50" i="8"/>
  <c r="K49" i="8"/>
  <c r="K48" i="8"/>
  <c r="K45" i="8"/>
  <c r="K44" i="8"/>
  <c r="K43" i="8"/>
  <c r="K42" i="8"/>
  <c r="K41" i="8"/>
  <c r="K40" i="8"/>
  <c r="K39" i="8"/>
  <c r="K36" i="8"/>
  <c r="K35" i="8"/>
  <c r="K34" i="8"/>
  <c r="K33" i="8"/>
  <c r="K32" i="8"/>
  <c r="K31" i="8"/>
  <c r="K30" i="8"/>
  <c r="K29" i="8"/>
  <c r="K26" i="8"/>
  <c r="K25" i="8"/>
  <c r="K24" i="8"/>
  <c r="K23" i="8"/>
  <c r="K22" i="8"/>
  <c r="K21" i="8"/>
  <c r="I18" i="8" l="1"/>
  <c r="I16" i="8"/>
  <c r="I15" i="8"/>
  <c r="K15" i="8" l="1"/>
  <c r="G21" i="9" l="1"/>
  <c r="BA45" i="4" l="1"/>
  <c r="Q21" i="9" l="1"/>
  <c r="A42" i="3" l="1"/>
  <c r="M65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0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2" i="10"/>
  <c r="M18" i="10"/>
  <c r="K65" i="10"/>
  <c r="I65" i="10"/>
  <c r="K61" i="10"/>
  <c r="O61" i="10" s="1"/>
  <c r="K60" i="10"/>
  <c r="K59" i="10"/>
  <c r="K58" i="10"/>
  <c r="K57" i="10"/>
  <c r="K56" i="10"/>
  <c r="K55" i="10"/>
  <c r="O55" i="10" s="1"/>
  <c r="K54" i="10"/>
  <c r="K53" i="10"/>
  <c r="O53" i="10" s="1"/>
  <c r="K52" i="10"/>
  <c r="K51" i="10"/>
  <c r="K50" i="10"/>
  <c r="K49" i="10"/>
  <c r="K48" i="10"/>
  <c r="K47" i="10"/>
  <c r="O47" i="10" s="1"/>
  <c r="K46" i="10"/>
  <c r="K45" i="10"/>
  <c r="O45" i="10" s="1"/>
  <c r="K44" i="10"/>
  <c r="I44" i="10"/>
  <c r="K40" i="10"/>
  <c r="K39" i="10"/>
  <c r="K38" i="10"/>
  <c r="K37" i="10"/>
  <c r="K36" i="10"/>
  <c r="K35" i="10"/>
  <c r="O35" i="10" s="1"/>
  <c r="K34" i="10"/>
  <c r="K33" i="10"/>
  <c r="O33" i="10" s="1"/>
  <c r="K32" i="10"/>
  <c r="K31" i="10"/>
  <c r="K30" i="10"/>
  <c r="K29" i="10"/>
  <c r="O29" i="10" s="1"/>
  <c r="K28" i="10"/>
  <c r="K27" i="10"/>
  <c r="O27" i="10" s="1"/>
  <c r="K26" i="10"/>
  <c r="K25" i="10"/>
  <c r="O25" i="10" s="1"/>
  <c r="I25" i="10"/>
  <c r="K22" i="10"/>
  <c r="O22" i="10" s="1"/>
  <c r="I22" i="10"/>
  <c r="A22" i="10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5" i="10" s="1"/>
  <c r="A68" i="10" s="1"/>
  <c r="K18" i="10"/>
  <c r="O18" i="10" s="1"/>
  <c r="O31" i="10" l="1"/>
  <c r="O40" i="10"/>
  <c r="O51" i="10"/>
  <c r="O59" i="10"/>
  <c r="O37" i="10"/>
  <c r="S37" i="10" s="1"/>
  <c r="O49" i="10"/>
  <c r="S49" i="10" s="1"/>
  <c r="O57" i="10"/>
  <c r="Q57" i="10" s="1"/>
  <c r="O65" i="10"/>
  <c r="W65" i="10" s="1"/>
  <c r="O26" i="10"/>
  <c r="U26" i="10" s="1"/>
  <c r="O28" i="10"/>
  <c r="Q28" i="10" s="1"/>
  <c r="O30" i="10"/>
  <c r="U30" i="10" s="1"/>
  <c r="O32" i="10"/>
  <c r="Q32" i="10" s="1"/>
  <c r="O34" i="10"/>
  <c r="U34" i="10" s="1"/>
  <c r="O36" i="10"/>
  <c r="W36" i="10" s="1"/>
  <c r="O38" i="10"/>
  <c r="Y38" i="10" s="1"/>
  <c r="O44" i="10"/>
  <c r="W44" i="10" s="1"/>
  <c r="O46" i="10"/>
  <c r="Q46" i="10" s="1"/>
  <c r="O48" i="10"/>
  <c r="W48" i="10" s="1"/>
  <c r="O50" i="10"/>
  <c r="Q50" i="10" s="1"/>
  <c r="O52" i="10"/>
  <c r="Y52" i="10" s="1"/>
  <c r="O54" i="10"/>
  <c r="Q54" i="10" s="1"/>
  <c r="O56" i="10"/>
  <c r="W56" i="10" s="1"/>
  <c r="O58" i="10"/>
  <c r="Q58" i="10" s="1"/>
  <c r="O60" i="10"/>
  <c r="U60" i="10" s="1"/>
  <c r="O39" i="10"/>
  <c r="AA39" i="10" s="1"/>
  <c r="W18" i="10"/>
  <c r="W32" i="10"/>
  <c r="W27" i="10"/>
  <c r="W29" i="10"/>
  <c r="W31" i="10"/>
  <c r="W33" i="10"/>
  <c r="K62" i="10"/>
  <c r="Q52" i="10"/>
  <c r="Y40" i="10"/>
  <c r="Q40" i="10"/>
  <c r="Y45" i="10"/>
  <c r="Q45" i="10"/>
  <c r="Y47" i="10"/>
  <c r="Q47" i="10"/>
  <c r="Y51" i="10"/>
  <c r="Q51" i="10"/>
  <c r="Y53" i="10"/>
  <c r="Q53" i="10"/>
  <c r="Y55" i="10"/>
  <c r="Q55" i="10"/>
  <c r="Y59" i="10"/>
  <c r="Q59" i="10"/>
  <c r="Y61" i="10"/>
  <c r="Q61" i="10"/>
  <c r="W35" i="10"/>
  <c r="Q18" i="10"/>
  <c r="U18" i="10"/>
  <c r="Y18" i="10"/>
  <c r="Q25" i="10"/>
  <c r="U25" i="10"/>
  <c r="Y25" i="10"/>
  <c r="Q27" i="10"/>
  <c r="U27" i="10"/>
  <c r="Y27" i="10"/>
  <c r="Q29" i="10"/>
  <c r="U29" i="10"/>
  <c r="Y29" i="10"/>
  <c r="Q31" i="10"/>
  <c r="U31" i="10"/>
  <c r="Y31" i="10"/>
  <c r="Y32" i="10"/>
  <c r="Q33" i="10"/>
  <c r="U33" i="10"/>
  <c r="Y33" i="10"/>
  <c r="S18" i="10"/>
  <c r="K41" i="10"/>
  <c r="S25" i="10"/>
  <c r="W25" i="10"/>
  <c r="S27" i="10"/>
  <c r="S28" i="10"/>
  <c r="S29" i="10"/>
  <c r="S31" i="10"/>
  <c r="S33" i="10"/>
  <c r="Y35" i="10"/>
  <c r="U35" i="10"/>
  <c r="Q35" i="10"/>
  <c r="S35" i="10"/>
  <c r="W40" i="10"/>
  <c r="S40" i="10"/>
  <c r="U40" i="10"/>
  <c r="Y65" i="10"/>
  <c r="W45" i="10"/>
  <c r="S45" i="10"/>
  <c r="U45" i="10"/>
  <c r="W47" i="10"/>
  <c r="S47" i="10"/>
  <c r="U47" i="10"/>
  <c r="W51" i="10"/>
  <c r="S51" i="10"/>
  <c r="U51" i="10"/>
  <c r="W52" i="10"/>
  <c r="W53" i="10"/>
  <c r="S53" i="10"/>
  <c r="U53" i="10"/>
  <c r="W55" i="10"/>
  <c r="S55" i="10"/>
  <c r="U55" i="10"/>
  <c r="W57" i="10"/>
  <c r="W59" i="10"/>
  <c r="S59" i="10"/>
  <c r="U59" i="10"/>
  <c r="W61" i="10"/>
  <c r="S61" i="10"/>
  <c r="U61" i="10"/>
  <c r="U578" i="2"/>
  <c r="U574" i="2"/>
  <c r="U571" i="2"/>
  <c r="U570" i="2"/>
  <c r="U568" i="2"/>
  <c r="U563" i="2"/>
  <c r="U562" i="2"/>
  <c r="U561" i="2"/>
  <c r="U560" i="2"/>
  <c r="U559" i="2"/>
  <c r="U558" i="2"/>
  <c r="U557" i="2"/>
  <c r="U556" i="2"/>
  <c r="U555" i="2"/>
  <c r="U554" i="2"/>
  <c r="U553" i="2"/>
  <c r="U552" i="2"/>
  <c r="U551" i="2"/>
  <c r="U550" i="2"/>
  <c r="U546" i="2"/>
  <c r="U544" i="2"/>
  <c r="U538" i="2"/>
  <c r="U536" i="2"/>
  <c r="U535" i="2"/>
  <c r="U533" i="2"/>
  <c r="U532" i="2"/>
  <c r="U531" i="2"/>
  <c r="U530" i="2"/>
  <c r="U529" i="2"/>
  <c r="U528" i="2"/>
  <c r="U526" i="2"/>
  <c r="U524" i="2"/>
  <c r="U522" i="2"/>
  <c r="U516" i="2"/>
  <c r="U515" i="2"/>
  <c r="U514" i="2"/>
  <c r="U513" i="2"/>
  <c r="U501" i="2"/>
  <c r="U497" i="2"/>
  <c r="U495" i="2"/>
  <c r="U494" i="2"/>
  <c r="U493" i="2"/>
  <c r="U491" i="2"/>
  <c r="U490" i="2"/>
  <c r="U489" i="2"/>
  <c r="U488" i="2"/>
  <c r="U484" i="2"/>
  <c r="U479" i="2"/>
  <c r="U478" i="2"/>
  <c r="U477" i="2"/>
  <c r="U474" i="2"/>
  <c r="U473" i="2"/>
  <c r="U466" i="2"/>
  <c r="U460" i="2"/>
  <c r="U455" i="2"/>
  <c r="U454" i="2"/>
  <c r="U451" i="2"/>
  <c r="U450" i="2"/>
  <c r="U448" i="2"/>
  <c r="U431" i="2"/>
  <c r="U424" i="2"/>
  <c r="U419" i="2"/>
  <c r="U415" i="2"/>
  <c r="U414" i="2"/>
  <c r="U407" i="2"/>
  <c r="U406" i="2"/>
  <c r="U405" i="2"/>
  <c r="U404" i="2"/>
  <c r="U403" i="2"/>
  <c r="U401" i="2"/>
  <c r="U400" i="2"/>
  <c r="U399" i="2"/>
  <c r="U398" i="2"/>
  <c r="U397" i="2"/>
  <c r="U396" i="2"/>
  <c r="U395" i="2"/>
  <c r="U394" i="2"/>
  <c r="U393" i="2"/>
  <c r="U392" i="2"/>
  <c r="U391" i="2"/>
  <c r="U390" i="2"/>
  <c r="U389" i="2"/>
  <c r="U388" i="2"/>
  <c r="U387" i="2"/>
  <c r="U386" i="2"/>
  <c r="U385" i="2"/>
  <c r="U384" i="2"/>
  <c r="U383" i="2"/>
  <c r="U382" i="2"/>
  <c r="U380" i="2"/>
  <c r="U379" i="2"/>
  <c r="U378" i="2"/>
  <c r="U377" i="2"/>
  <c r="U376" i="2"/>
  <c r="U374" i="2"/>
  <c r="U361" i="2"/>
  <c r="U358" i="2"/>
  <c r="U357" i="2"/>
  <c r="U355" i="2"/>
  <c r="U353" i="2"/>
  <c r="U352" i="2"/>
  <c r="U351" i="2"/>
  <c r="U341" i="2"/>
  <c r="U339" i="2"/>
  <c r="U336" i="2"/>
  <c r="U335" i="2"/>
  <c r="U334" i="2"/>
  <c r="U318" i="2"/>
  <c r="U315" i="2"/>
  <c r="U314" i="2"/>
  <c r="U311" i="2"/>
  <c r="U310" i="2"/>
  <c r="U302" i="2"/>
  <c r="U278" i="2"/>
  <c r="U277" i="2"/>
  <c r="U261" i="2"/>
  <c r="U250" i="2"/>
  <c r="U248" i="2"/>
  <c r="U242" i="2"/>
  <c r="U241" i="2"/>
  <c r="U230" i="2"/>
  <c r="U180" i="2"/>
  <c r="U167" i="2"/>
  <c r="U166" i="2"/>
  <c r="U162" i="2"/>
  <c r="U161" i="2"/>
  <c r="U160" i="2"/>
  <c r="U159" i="2"/>
  <c r="U158" i="2"/>
  <c r="U157" i="2"/>
  <c r="U150" i="2"/>
  <c r="U149" i="2"/>
  <c r="U147" i="2"/>
  <c r="U141" i="2"/>
  <c r="U140" i="2"/>
  <c r="U139" i="2"/>
  <c r="U138" i="2"/>
  <c r="U137" i="2"/>
  <c r="U135" i="2"/>
  <c r="U132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1" i="2"/>
  <c r="U100" i="2"/>
  <c r="U99" i="2"/>
  <c r="U98" i="2"/>
  <c r="U97" i="2"/>
  <c r="U96" i="2"/>
  <c r="U95" i="2"/>
  <c r="U94" i="2"/>
  <c r="U87" i="2"/>
  <c r="U66" i="2"/>
  <c r="U65" i="2"/>
  <c r="U59" i="2"/>
  <c r="U58" i="2"/>
  <c r="U57" i="2"/>
  <c r="U52" i="2"/>
  <c r="U51" i="2"/>
  <c r="U48" i="2"/>
  <c r="U45" i="2"/>
  <c r="U44" i="2"/>
  <c r="U39" i="2"/>
  <c r="U38" i="2"/>
  <c r="U37" i="2"/>
  <c r="U36" i="2"/>
  <c r="U35" i="2"/>
  <c r="U34" i="2"/>
  <c r="U32" i="2"/>
  <c r="U31" i="2"/>
  <c r="U30" i="2"/>
  <c r="U29" i="2"/>
  <c r="U28" i="2"/>
  <c r="U27" i="2"/>
  <c r="U26" i="2"/>
  <c r="U25" i="2"/>
  <c r="U24" i="2"/>
  <c r="U23" i="2"/>
  <c r="U22" i="2"/>
  <c r="U18" i="2"/>
  <c r="U17" i="2"/>
  <c r="U16" i="2"/>
  <c r="U820" i="2"/>
  <c r="U818" i="2"/>
  <c r="U817" i="2"/>
  <c r="U816" i="2"/>
  <c r="U815" i="2"/>
  <c r="U814" i="2"/>
  <c r="U813" i="2"/>
  <c r="U812" i="2"/>
  <c r="U810" i="2"/>
  <c r="U809" i="2"/>
  <c r="U807" i="2"/>
  <c r="U806" i="2"/>
  <c r="U805" i="2"/>
  <c r="U804" i="2"/>
  <c r="U803" i="2"/>
  <c r="U802" i="2"/>
  <c r="U801" i="2"/>
  <c r="U800" i="2"/>
  <c r="U799" i="2"/>
  <c r="U797" i="2"/>
  <c r="U790" i="2"/>
  <c r="U789" i="2"/>
  <c r="U788" i="2"/>
  <c r="U787" i="2"/>
  <c r="U786" i="2"/>
  <c r="U785" i="2"/>
  <c r="U783" i="2"/>
  <c r="U782" i="2"/>
  <c r="U781" i="2"/>
  <c r="U780" i="2"/>
  <c r="U779" i="2"/>
  <c r="U778" i="2"/>
  <c r="U777" i="2"/>
  <c r="U774" i="2"/>
  <c r="U773" i="2"/>
  <c r="U770" i="2"/>
  <c r="U769" i="2"/>
  <c r="U768" i="2"/>
  <c r="U766" i="2"/>
  <c r="U765" i="2"/>
  <c r="U764" i="2"/>
  <c r="U763" i="2"/>
  <c r="U762" i="2"/>
  <c r="U761" i="2"/>
  <c r="U760" i="2"/>
  <c r="U759" i="2"/>
  <c r="U758" i="2"/>
  <c r="U757" i="2"/>
  <c r="U756" i="2"/>
  <c r="U755" i="2"/>
  <c r="U754" i="2"/>
  <c r="U753" i="2"/>
  <c r="U752" i="2"/>
  <c r="U751" i="2"/>
  <c r="U750" i="2"/>
  <c r="U749" i="2"/>
  <c r="U748" i="2"/>
  <c r="U747" i="2"/>
  <c r="U746" i="2"/>
  <c r="U745" i="2"/>
  <c r="U743" i="2"/>
  <c r="U738" i="2"/>
  <c r="U737" i="2"/>
  <c r="U731" i="2"/>
  <c r="U730" i="2"/>
  <c r="U729" i="2"/>
  <c r="U726" i="2"/>
  <c r="U724" i="2"/>
  <c r="U723" i="2"/>
  <c r="U722" i="2"/>
  <c r="U720" i="2"/>
  <c r="U719" i="2"/>
  <c r="U717" i="2"/>
  <c r="U716" i="2"/>
  <c r="U715" i="2"/>
  <c r="U713" i="2"/>
  <c r="U711" i="2"/>
  <c r="U710" i="2"/>
  <c r="U709" i="2"/>
  <c r="U708" i="2"/>
  <c r="U703" i="2"/>
  <c r="U702" i="2"/>
  <c r="U701" i="2"/>
  <c r="U700" i="2"/>
  <c r="U699" i="2"/>
  <c r="U698" i="2"/>
  <c r="U697" i="2"/>
  <c r="U696" i="2"/>
  <c r="U695" i="2"/>
  <c r="U694" i="2"/>
  <c r="U693" i="2"/>
  <c r="U692" i="2"/>
  <c r="U691" i="2"/>
  <c r="U690" i="2"/>
  <c r="U689" i="2"/>
  <c r="U688" i="2"/>
  <c r="U687" i="2"/>
  <c r="U686" i="2"/>
  <c r="U685" i="2"/>
  <c r="U684" i="2"/>
  <c r="U683" i="2"/>
  <c r="U682" i="2"/>
  <c r="U681" i="2"/>
  <c r="U680" i="2"/>
  <c r="U679" i="2"/>
  <c r="U678" i="2"/>
  <c r="U677" i="2"/>
  <c r="U676" i="2"/>
  <c r="U675" i="2"/>
  <c r="U674" i="2"/>
  <c r="U673" i="2"/>
  <c r="U672" i="2"/>
  <c r="U671" i="2"/>
  <c r="U670" i="2"/>
  <c r="U669" i="2"/>
  <c r="U668" i="2"/>
  <c r="U667" i="2"/>
  <c r="U666" i="2"/>
  <c r="U665" i="2"/>
  <c r="U664" i="2"/>
  <c r="U663" i="2"/>
  <c r="U662" i="2"/>
  <c r="U661" i="2"/>
  <c r="U660" i="2"/>
  <c r="U659" i="2"/>
  <c r="U658" i="2"/>
  <c r="U657" i="2"/>
  <c r="U656" i="2"/>
  <c r="U655" i="2"/>
  <c r="U654" i="2"/>
  <c r="U653" i="2"/>
  <c r="U652" i="2"/>
  <c r="U651" i="2"/>
  <c r="U650" i="2"/>
  <c r="U649" i="2"/>
  <c r="U648" i="2"/>
  <c r="U647" i="2"/>
  <c r="U646" i="2"/>
  <c r="U645" i="2"/>
  <c r="U644" i="2"/>
  <c r="U643" i="2"/>
  <c r="U642" i="2"/>
  <c r="U641" i="2"/>
  <c r="U640" i="2"/>
  <c r="U639" i="2"/>
  <c r="U638" i="2"/>
  <c r="U637" i="2"/>
  <c r="U636" i="2"/>
  <c r="U635" i="2"/>
  <c r="U634" i="2"/>
  <c r="U633" i="2"/>
  <c r="U632" i="2"/>
  <c r="U631" i="2"/>
  <c r="U630" i="2"/>
  <c r="U629" i="2"/>
  <c r="U628" i="2"/>
  <c r="U627" i="2"/>
  <c r="U626" i="2"/>
  <c r="U625" i="2"/>
  <c r="U624" i="2"/>
  <c r="U622" i="2"/>
  <c r="U620" i="2"/>
  <c r="U619" i="2"/>
  <c r="U618" i="2"/>
  <c r="U615" i="2"/>
  <c r="U614" i="2"/>
  <c r="U607" i="2"/>
  <c r="U605" i="2"/>
  <c r="U604" i="2"/>
  <c r="U603" i="2"/>
  <c r="U601" i="2"/>
  <c r="U600" i="2"/>
  <c r="U599" i="2"/>
  <c r="U598" i="2"/>
  <c r="U597" i="2"/>
  <c r="U596" i="2"/>
  <c r="U595" i="2"/>
  <c r="U591" i="2"/>
  <c r="U589" i="2"/>
  <c r="U588" i="2"/>
  <c r="U586" i="2"/>
  <c r="U583" i="2"/>
  <c r="S65" i="10" l="1"/>
  <c r="Y60" i="10"/>
  <c r="U65" i="10"/>
  <c r="S58" i="10"/>
  <c r="U57" i="10"/>
  <c r="Y57" i="10"/>
  <c r="Y49" i="10"/>
  <c r="Y54" i="10"/>
  <c r="S50" i="10"/>
  <c r="U32" i="10"/>
  <c r="W49" i="10"/>
  <c r="W30" i="10"/>
  <c r="S32" i="10"/>
  <c r="S52" i="10"/>
  <c r="U36" i="10"/>
  <c r="Y30" i="10"/>
  <c r="Q30" i="10"/>
  <c r="AA30" i="10" s="1"/>
  <c r="W60" i="10"/>
  <c r="U56" i="10"/>
  <c r="S38" i="10"/>
  <c r="Q37" i="10"/>
  <c r="AA37" i="10" s="1"/>
  <c r="U38" i="10"/>
  <c r="Y48" i="10"/>
  <c r="S57" i="10"/>
  <c r="Y58" i="10"/>
  <c r="Y50" i="10"/>
  <c r="Q49" i="10"/>
  <c r="AA49" i="10" s="1"/>
  <c r="Q60" i="10"/>
  <c r="AA60" i="10" s="1"/>
  <c r="U49" i="10"/>
  <c r="S36" i="10"/>
  <c r="S60" i="10"/>
  <c r="Q65" i="10"/>
  <c r="AA65" i="10" s="1"/>
  <c r="Q36" i="10"/>
  <c r="AA36" i="10" s="1"/>
  <c r="Y56" i="10"/>
  <c r="S56" i="10"/>
  <c r="U48" i="10"/>
  <c r="U37" i="10"/>
  <c r="S48" i="10"/>
  <c r="Y37" i="10"/>
  <c r="W37" i="10"/>
  <c r="W28" i="10"/>
  <c r="Y26" i="10"/>
  <c r="Y28" i="10"/>
  <c r="Y34" i="10"/>
  <c r="U28" i="10"/>
  <c r="O41" i="10"/>
  <c r="Q34" i="10"/>
  <c r="AA34" i="10" s="1"/>
  <c r="Q48" i="10"/>
  <c r="AA48" i="10" s="1"/>
  <c r="S54" i="10"/>
  <c r="Y36" i="10"/>
  <c r="Q26" i="10"/>
  <c r="AA26" i="10" s="1"/>
  <c r="Q56" i="10"/>
  <c r="AA56" i="10" s="1"/>
  <c r="Y46" i="10"/>
  <c r="W34" i="10"/>
  <c r="U52" i="10"/>
  <c r="S46" i="10"/>
  <c r="W26" i="10"/>
  <c r="AC65" i="10"/>
  <c r="AE65" i="10" s="1"/>
  <c r="U58" i="10"/>
  <c r="W58" i="10"/>
  <c r="U54" i="10"/>
  <c r="W54" i="10"/>
  <c r="U50" i="10"/>
  <c r="W50" i="10"/>
  <c r="U46" i="10"/>
  <c r="W46" i="10"/>
  <c r="W38" i="10"/>
  <c r="S34" i="10"/>
  <c r="S30" i="10"/>
  <c r="S26" i="10"/>
  <c r="Q38" i="10"/>
  <c r="AA38" i="10" s="1"/>
  <c r="O62" i="10"/>
  <c r="K68" i="10"/>
  <c r="Y44" i="10"/>
  <c r="Y62" i="10" s="1"/>
  <c r="Q44" i="10"/>
  <c r="Q62" i="10" s="1"/>
  <c r="U44" i="10"/>
  <c r="U62" i="10" s="1"/>
  <c r="S44" i="10"/>
  <c r="S62" i="10" s="1"/>
  <c r="AA35" i="10"/>
  <c r="AA18" i="10"/>
  <c r="W41" i="10"/>
  <c r="AA25" i="10"/>
  <c r="Y22" i="10"/>
  <c r="U22" i="10"/>
  <c r="Q22" i="10"/>
  <c r="W22" i="10"/>
  <c r="S22" i="10"/>
  <c r="Y41" i="10"/>
  <c r="Q41" i="10"/>
  <c r="AA61" i="10"/>
  <c r="AA59" i="10"/>
  <c r="AA58" i="10"/>
  <c r="AA57" i="10"/>
  <c r="AA55" i="10"/>
  <c r="AA54" i="10"/>
  <c r="AA53" i="10"/>
  <c r="AA52" i="10"/>
  <c r="AA51" i="10"/>
  <c r="AA50" i="10"/>
  <c r="AA47" i="10"/>
  <c r="AA46" i="10"/>
  <c r="AA45" i="10"/>
  <c r="W62" i="10"/>
  <c r="AA40" i="10"/>
  <c r="AA33" i="10"/>
  <c r="AA32" i="10"/>
  <c r="AA31" i="10"/>
  <c r="AA29" i="10"/>
  <c r="AA28" i="10"/>
  <c r="AA27" i="10"/>
  <c r="S41" i="10"/>
  <c r="U41" i="10"/>
  <c r="O68" i="10" l="1"/>
  <c r="G42" i="3" s="1"/>
  <c r="AC41" i="10"/>
  <c r="AE41" i="10" s="1"/>
  <c r="AC62" i="10"/>
  <c r="AE62" i="10" s="1"/>
  <c r="AA44" i="10"/>
  <c r="AA62" i="10" s="1"/>
  <c r="U68" i="10"/>
  <c r="S68" i="10"/>
  <c r="AA41" i="10"/>
  <c r="AA22" i="10"/>
  <c r="W68" i="10"/>
  <c r="Q68" i="10"/>
  <c r="Y68" i="10"/>
  <c r="AO549" i="2"/>
  <c r="AA68" i="10" l="1"/>
  <c r="AB68" i="10" s="1"/>
  <c r="Y796" i="2"/>
  <c r="Y784" i="2"/>
  <c r="K148" i="8" l="1"/>
  <c r="AA776" i="2" l="1"/>
  <c r="AA775" i="2"/>
  <c r="AA794" i="2"/>
  <c r="U17" i="5" l="1"/>
  <c r="U18" i="5"/>
  <c r="U19" i="5"/>
  <c r="U20" i="5"/>
  <c r="U16" i="5"/>
  <c r="U30" i="5" l="1"/>
  <c r="U25" i="5"/>
  <c r="U21" i="5"/>
  <c r="U33" i="5" s="1"/>
  <c r="O40" i="4" l="1"/>
  <c r="U35" i="5"/>
  <c r="BG278" i="2"/>
  <c r="BG297" i="2"/>
  <c r="BG296" i="2"/>
  <c r="BG295" i="2"/>
  <c r="BG290" i="2"/>
  <c r="BG284" i="2"/>
  <c r="BG279" i="2"/>
  <c r="BG277" i="2"/>
  <c r="BG275" i="2"/>
  <c r="BG272" i="2"/>
  <c r="BG273" i="2"/>
  <c r="BG270" i="2"/>
  <c r="BG269" i="2"/>
  <c r="BG262" i="2"/>
  <c r="BG260" i="2"/>
  <c r="BG255" i="2"/>
  <c r="BG250" i="2"/>
  <c r="BG249" i="2"/>
  <c r="BG247" i="2"/>
  <c r="BG238" i="2"/>
  <c r="BG237" i="2"/>
  <c r="BG155" i="2"/>
  <c r="BG133" i="2"/>
  <c r="AC81" i="1" l="1"/>
  <c r="AC72" i="1"/>
  <c r="AC59" i="1"/>
  <c r="AC38" i="1"/>
  <c r="AC25" i="1"/>
  <c r="AG68" i="1" l="1"/>
  <c r="AG55" i="1"/>
  <c r="AG47" i="1"/>
  <c r="AG44" i="1"/>
  <c r="AG34" i="1"/>
  <c r="AG21" i="1"/>
  <c r="K158" i="1" l="1"/>
  <c r="K157" i="1"/>
  <c r="AG821" i="2" l="1"/>
  <c r="AG820" i="2"/>
  <c r="AG819" i="2"/>
  <c r="AG818" i="2"/>
  <c r="AG817" i="2"/>
  <c r="AG816" i="2"/>
  <c r="AG815" i="2"/>
  <c r="AG814" i="2"/>
  <c r="AG813" i="2"/>
  <c r="AG812" i="2"/>
  <c r="AG811" i="2"/>
  <c r="AG810" i="2"/>
  <c r="AG809" i="2"/>
  <c r="AG808" i="2"/>
  <c r="AG807" i="2"/>
  <c r="AG806" i="2"/>
  <c r="AG805" i="2"/>
  <c r="AG804" i="2"/>
  <c r="AG803" i="2"/>
  <c r="AG802" i="2"/>
  <c r="AG801" i="2"/>
  <c r="AG800" i="2"/>
  <c r="AG799" i="2"/>
  <c r="AG798" i="2"/>
  <c r="AG797" i="2"/>
  <c r="AG796" i="2"/>
  <c r="AG795" i="2"/>
  <c r="AG794" i="2"/>
  <c r="AG793" i="2"/>
  <c r="AG792" i="2"/>
  <c r="AG791" i="2"/>
  <c r="AG790" i="2"/>
  <c r="AG789" i="2"/>
  <c r="AG788" i="2"/>
  <c r="AG787" i="2"/>
  <c r="AG786" i="2"/>
  <c r="AG785" i="2"/>
  <c r="AG784" i="2"/>
  <c r="AG783" i="2"/>
  <c r="AG782" i="2"/>
  <c r="AG781" i="2"/>
  <c r="AG780" i="2"/>
  <c r="AG779" i="2"/>
  <c r="AG778" i="2"/>
  <c r="AG777" i="2"/>
  <c r="AG776" i="2"/>
  <c r="AG775" i="2"/>
  <c r="AG774" i="2"/>
  <c r="AG773" i="2"/>
  <c r="AG772" i="2"/>
  <c r="AG771" i="2"/>
  <c r="AG770" i="2"/>
  <c r="AG769" i="2"/>
  <c r="AG768" i="2"/>
  <c r="AG767" i="2"/>
  <c r="AG766" i="2"/>
  <c r="AG765" i="2"/>
  <c r="AG764" i="2"/>
  <c r="AG763" i="2"/>
  <c r="AG762" i="2"/>
  <c r="AG761" i="2"/>
  <c r="AG760" i="2"/>
  <c r="AG759" i="2"/>
  <c r="AG758" i="2"/>
  <c r="AG757" i="2"/>
  <c r="AG756" i="2"/>
  <c r="AG755" i="2"/>
  <c r="AG754" i="2"/>
  <c r="AG753" i="2"/>
  <c r="AG752" i="2"/>
  <c r="AG751" i="2"/>
  <c r="AG750" i="2"/>
  <c r="AG749" i="2"/>
  <c r="AG748" i="2"/>
  <c r="AG747" i="2"/>
  <c r="AG746" i="2"/>
  <c r="AG745" i="2"/>
  <c r="AG744" i="2"/>
  <c r="AG743" i="2"/>
  <c r="AG742" i="2"/>
  <c r="AG741" i="2"/>
  <c r="AG740" i="2"/>
  <c r="AG739" i="2"/>
  <c r="AG738" i="2"/>
  <c r="AG737" i="2"/>
  <c r="AG736" i="2"/>
  <c r="AG735" i="2"/>
  <c r="AG734" i="2"/>
  <c r="AG733" i="2"/>
  <c r="AG732" i="2"/>
  <c r="AG731" i="2"/>
  <c r="AG730" i="2"/>
  <c r="AG729" i="2"/>
  <c r="AG728" i="2"/>
  <c r="AG727" i="2"/>
  <c r="AG726" i="2"/>
  <c r="AG725" i="2"/>
  <c r="AG724" i="2"/>
  <c r="AG723" i="2"/>
  <c r="AG722" i="2"/>
  <c r="AG721" i="2"/>
  <c r="AG720" i="2"/>
  <c r="AG719" i="2"/>
  <c r="AG718" i="2"/>
  <c r="AG717" i="2"/>
  <c r="AG716" i="2"/>
  <c r="AG715" i="2"/>
  <c r="AG714" i="2"/>
  <c r="AG713" i="2"/>
  <c r="AG712" i="2"/>
  <c r="AG711" i="2"/>
  <c r="AG710" i="2"/>
  <c r="AG709" i="2"/>
  <c r="AG708" i="2"/>
  <c r="AG707" i="2"/>
  <c r="AG706" i="2"/>
  <c r="AG705" i="2"/>
  <c r="AG704" i="2"/>
  <c r="AG703" i="2"/>
  <c r="AG702" i="2"/>
  <c r="AG701" i="2"/>
  <c r="AG700" i="2"/>
  <c r="AG699" i="2"/>
  <c r="AG698" i="2"/>
  <c r="AG697" i="2"/>
  <c r="AG696" i="2"/>
  <c r="AG695" i="2"/>
  <c r="AG694" i="2"/>
  <c r="AG693" i="2"/>
  <c r="AG692" i="2"/>
  <c r="AG691" i="2"/>
  <c r="AG690" i="2"/>
  <c r="AG689" i="2"/>
  <c r="AG688" i="2"/>
  <c r="AG687" i="2"/>
  <c r="AG686" i="2"/>
  <c r="AG685" i="2"/>
  <c r="AG684" i="2"/>
  <c r="AG683" i="2"/>
  <c r="AG682" i="2"/>
  <c r="AG681" i="2"/>
  <c r="AG680" i="2"/>
  <c r="AG679" i="2"/>
  <c r="AG678" i="2"/>
  <c r="AG677" i="2"/>
  <c r="AG676" i="2"/>
  <c r="AG675" i="2"/>
  <c r="AG674" i="2"/>
  <c r="AG673" i="2"/>
  <c r="AG672" i="2"/>
  <c r="AG671" i="2"/>
  <c r="AG670" i="2"/>
  <c r="AG669" i="2"/>
  <c r="AG668" i="2"/>
  <c r="AG667" i="2"/>
  <c r="AG666" i="2"/>
  <c r="AG665" i="2"/>
  <c r="AG664" i="2"/>
  <c r="AG663" i="2"/>
  <c r="AG662" i="2"/>
  <c r="AG661" i="2"/>
  <c r="AG660" i="2"/>
  <c r="AG659" i="2"/>
  <c r="AG658" i="2"/>
  <c r="AG657" i="2"/>
  <c r="AG656" i="2"/>
  <c r="AG655" i="2"/>
  <c r="AG654" i="2"/>
  <c r="AG653" i="2"/>
  <c r="AG652" i="2"/>
  <c r="AG651" i="2"/>
  <c r="AG650" i="2"/>
  <c r="AG649" i="2"/>
  <c r="AG648" i="2"/>
  <c r="AG647" i="2"/>
  <c r="AG646" i="2"/>
  <c r="AG645" i="2"/>
  <c r="AG644" i="2"/>
  <c r="AG643" i="2"/>
  <c r="AG642" i="2"/>
  <c r="AG641" i="2"/>
  <c r="AG640" i="2"/>
  <c r="AG639" i="2"/>
  <c r="AG638" i="2"/>
  <c r="AG637" i="2"/>
  <c r="AG636" i="2"/>
  <c r="AG635" i="2"/>
  <c r="AG634" i="2"/>
  <c r="AG633" i="2"/>
  <c r="AG632" i="2"/>
  <c r="AG631" i="2"/>
  <c r="AG630" i="2"/>
  <c r="AG629" i="2"/>
  <c r="AG628" i="2"/>
  <c r="AG627" i="2"/>
  <c r="AG626" i="2"/>
  <c r="AG625" i="2"/>
  <c r="AG624" i="2"/>
  <c r="AG623" i="2"/>
  <c r="AG622" i="2"/>
  <c r="AG621" i="2"/>
  <c r="AG620" i="2"/>
  <c r="AG619" i="2"/>
  <c r="AG618" i="2"/>
  <c r="AG617" i="2"/>
  <c r="AG616" i="2"/>
  <c r="AG615" i="2"/>
  <c r="AG614" i="2"/>
  <c r="AG613" i="2"/>
  <c r="AG612" i="2"/>
  <c r="AG611" i="2"/>
  <c r="AG610" i="2"/>
  <c r="AG609" i="2"/>
  <c r="AG608" i="2"/>
  <c r="AG607" i="2"/>
  <c r="AG606" i="2"/>
  <c r="AG605" i="2"/>
  <c r="AG604" i="2"/>
  <c r="AG603" i="2"/>
  <c r="AG602" i="2"/>
  <c r="AG601" i="2"/>
  <c r="AG600" i="2"/>
  <c r="AG599" i="2"/>
  <c r="AG598" i="2"/>
  <c r="AG597" i="2"/>
  <c r="AG596" i="2"/>
  <c r="AG595" i="2"/>
  <c r="AG594" i="2"/>
  <c r="AG593" i="2"/>
  <c r="AG592" i="2"/>
  <c r="AG591" i="2"/>
  <c r="AG590" i="2"/>
  <c r="AG589" i="2"/>
  <c r="AG588" i="2"/>
  <c r="AG587" i="2"/>
  <c r="AG586" i="2"/>
  <c r="AG585" i="2"/>
  <c r="AG584" i="2"/>
  <c r="AG583" i="2"/>
  <c r="AG582" i="2"/>
  <c r="AG578" i="2"/>
  <c r="AG574" i="2"/>
  <c r="AG571" i="2"/>
  <c r="AG570" i="2"/>
  <c r="AG569" i="2"/>
  <c r="AG568" i="2"/>
  <c r="AG567" i="2"/>
  <c r="AG563" i="2"/>
  <c r="AG562" i="2"/>
  <c r="AG561" i="2"/>
  <c r="AG560" i="2"/>
  <c r="AG559" i="2"/>
  <c r="AG558" i="2"/>
  <c r="AG557" i="2"/>
  <c r="AG556" i="2"/>
  <c r="AG555" i="2"/>
  <c r="AG554" i="2"/>
  <c r="AG553" i="2"/>
  <c r="AG552" i="2"/>
  <c r="AG551" i="2"/>
  <c r="AG550" i="2"/>
  <c r="AG549" i="2"/>
  <c r="AG548" i="2"/>
  <c r="AG547" i="2"/>
  <c r="AG546" i="2"/>
  <c r="AG545" i="2"/>
  <c r="AG544" i="2"/>
  <c r="AG543" i="2"/>
  <c r="AG542" i="2"/>
  <c r="AG538" i="2"/>
  <c r="AG537" i="2"/>
  <c r="AG536" i="2"/>
  <c r="AG535" i="2"/>
  <c r="AG534" i="2"/>
  <c r="AG533" i="2"/>
  <c r="AG532" i="2"/>
  <c r="AG531" i="2"/>
  <c r="AG530" i="2"/>
  <c r="AG529" i="2"/>
  <c r="AG528" i="2"/>
  <c r="AG527" i="2"/>
  <c r="AG526" i="2"/>
  <c r="AG525" i="2"/>
  <c r="AG524" i="2"/>
  <c r="AG523" i="2"/>
  <c r="AG522" i="2"/>
  <c r="AG521" i="2"/>
  <c r="AG520" i="2"/>
  <c r="AG519" i="2"/>
  <c r="AG518" i="2"/>
  <c r="AG517" i="2"/>
  <c r="AG516" i="2"/>
  <c r="AG515" i="2"/>
  <c r="AG514" i="2"/>
  <c r="AG513" i="2"/>
  <c r="AG512" i="2"/>
  <c r="AG508" i="2"/>
  <c r="AG507" i="2"/>
  <c r="AG506" i="2"/>
  <c r="AG505" i="2"/>
  <c r="AG504" i="2"/>
  <c r="AG503" i="2"/>
  <c r="AG502" i="2"/>
  <c r="AG501" i="2"/>
  <c r="AG500" i="2"/>
  <c r="AG499" i="2"/>
  <c r="AG498" i="2"/>
  <c r="AG497" i="2"/>
  <c r="AG496" i="2"/>
  <c r="AG495" i="2"/>
  <c r="AG494" i="2"/>
  <c r="AG493" i="2"/>
  <c r="AG492" i="2"/>
  <c r="AG491" i="2"/>
  <c r="AG490" i="2"/>
  <c r="AG489" i="2"/>
  <c r="AG488" i="2"/>
  <c r="AG487" i="2"/>
  <c r="AG486" i="2"/>
  <c r="AG485" i="2"/>
  <c r="AG484" i="2"/>
  <c r="AG483" i="2"/>
  <c r="AG482" i="2"/>
  <c r="AG481" i="2"/>
  <c r="AG480" i="2"/>
  <c r="AG479" i="2"/>
  <c r="AG478" i="2"/>
  <c r="AG477" i="2"/>
  <c r="AG476" i="2"/>
  <c r="AG475" i="2"/>
  <c r="AG474" i="2"/>
  <c r="AG473" i="2"/>
  <c r="AG472" i="2"/>
  <c r="AG471" i="2"/>
  <c r="AG470" i="2"/>
  <c r="AG469" i="2"/>
  <c r="AG468" i="2"/>
  <c r="AG467" i="2"/>
  <c r="AG466" i="2"/>
  <c r="AG465" i="2"/>
  <c r="AG464" i="2"/>
  <c r="AG463" i="2"/>
  <c r="AG462" i="2"/>
  <c r="AG461" i="2"/>
  <c r="AG460" i="2"/>
  <c r="AG459" i="2"/>
  <c r="AG458" i="2"/>
  <c r="AG457" i="2"/>
  <c r="AG456" i="2"/>
  <c r="AG455" i="2"/>
  <c r="AG454" i="2"/>
  <c r="AG453" i="2"/>
  <c r="AG452" i="2"/>
  <c r="AG451" i="2"/>
  <c r="AG450" i="2"/>
  <c r="AG449" i="2"/>
  <c r="AG448" i="2"/>
  <c r="AG447" i="2"/>
  <c r="AG446" i="2"/>
  <c r="AG445" i="2"/>
  <c r="AG444" i="2"/>
  <c r="AG443" i="2"/>
  <c r="AG442" i="2"/>
  <c r="AG441" i="2"/>
  <c r="AG440" i="2"/>
  <c r="AG439" i="2"/>
  <c r="AG438" i="2"/>
  <c r="AG437" i="2"/>
  <c r="AG436" i="2"/>
  <c r="AG435" i="2"/>
  <c r="AG434" i="2"/>
  <c r="AG433" i="2"/>
  <c r="AG432" i="2"/>
  <c r="AG431" i="2"/>
  <c r="AG430" i="2"/>
  <c r="AG429" i="2"/>
  <c r="AG428" i="2"/>
  <c r="AG427" i="2"/>
  <c r="AG426" i="2"/>
  <c r="AG425" i="2"/>
  <c r="AG424" i="2"/>
  <c r="AG423" i="2"/>
  <c r="AG422" i="2"/>
  <c r="AG421" i="2"/>
  <c r="AG420" i="2"/>
  <c r="AG419" i="2"/>
  <c r="AG418" i="2"/>
  <c r="AG417" i="2"/>
  <c r="AG416" i="2"/>
  <c r="AG415" i="2"/>
  <c r="AG414" i="2"/>
  <c r="AG413" i="2"/>
  <c r="AG412" i="2"/>
  <c r="AG411" i="2"/>
  <c r="AG407" i="2"/>
  <c r="AG406" i="2"/>
  <c r="AG405" i="2"/>
  <c r="AG404" i="2"/>
  <c r="AG403" i="2"/>
  <c r="AG402" i="2"/>
  <c r="AG401" i="2"/>
  <c r="AG400" i="2"/>
  <c r="AG399" i="2"/>
  <c r="AG398" i="2"/>
  <c r="AG397" i="2"/>
  <c r="AG396" i="2"/>
  <c r="AG395" i="2"/>
  <c r="AG394" i="2"/>
  <c r="AG393" i="2"/>
  <c r="AG392" i="2"/>
  <c r="AG391" i="2"/>
  <c r="AG390" i="2"/>
  <c r="AG389" i="2"/>
  <c r="AG388" i="2"/>
  <c r="AG387" i="2"/>
  <c r="AG386" i="2"/>
  <c r="AG385" i="2"/>
  <c r="AG384" i="2"/>
  <c r="AG383" i="2"/>
  <c r="AG382" i="2"/>
  <c r="AG381" i="2"/>
  <c r="AG380" i="2"/>
  <c r="AG379" i="2"/>
  <c r="AG378" i="2"/>
  <c r="AG377" i="2"/>
  <c r="AG376" i="2"/>
  <c r="AG375" i="2"/>
  <c r="AG374" i="2"/>
  <c r="AG373" i="2"/>
  <c r="AG372" i="2"/>
  <c r="AG371" i="2"/>
  <c r="AG370" i="2"/>
  <c r="AG369" i="2"/>
  <c r="AG368" i="2"/>
  <c r="AG367" i="2"/>
  <c r="AG366" i="2"/>
  <c r="AG365" i="2"/>
  <c r="AG364" i="2"/>
  <c r="AG363" i="2"/>
  <c r="AG362" i="2"/>
  <c r="AG361" i="2"/>
  <c r="AG360" i="2"/>
  <c r="AG359" i="2"/>
  <c r="AG358" i="2"/>
  <c r="AG357" i="2"/>
  <c r="AG356" i="2"/>
  <c r="AG355" i="2"/>
  <c r="AG354" i="2"/>
  <c r="AG353" i="2"/>
  <c r="AG352" i="2"/>
  <c r="AG351" i="2"/>
  <c r="AG350" i="2"/>
  <c r="AG349" i="2"/>
  <c r="AG348" i="2"/>
  <c r="AG347" i="2"/>
  <c r="AG346" i="2"/>
  <c r="AG345" i="2"/>
  <c r="AG344" i="2"/>
  <c r="AG343" i="2"/>
  <c r="AG342" i="2"/>
  <c r="AG341" i="2"/>
  <c r="AG340" i="2"/>
  <c r="AG339" i="2"/>
  <c r="AG338" i="2"/>
  <c r="AG337" i="2"/>
  <c r="AG336" i="2"/>
  <c r="AG335" i="2"/>
  <c r="AG334" i="2"/>
  <c r="AG333" i="2"/>
  <c r="AG323" i="2"/>
  <c r="AG322" i="2"/>
  <c r="AG318" i="2"/>
  <c r="AG317" i="2"/>
  <c r="AG316" i="2"/>
  <c r="AG315" i="2"/>
  <c r="AG314" i="2"/>
  <c r="AG313" i="2"/>
  <c r="AG312" i="2"/>
  <c r="AG311" i="2"/>
  <c r="AG310" i="2"/>
  <c r="AG309" i="2"/>
  <c r="AG308" i="2"/>
  <c r="AG307" i="2"/>
  <c r="AG306" i="2"/>
  <c r="AG302" i="2"/>
  <c r="AG298" i="2"/>
  <c r="AG297" i="2"/>
  <c r="AG296" i="2"/>
  <c r="AG295" i="2"/>
  <c r="AG291" i="2"/>
  <c r="AG290" i="2"/>
  <c r="AG289" i="2"/>
  <c r="AG288" i="2"/>
  <c r="AG287" i="2"/>
  <c r="AG286" i="2"/>
  <c r="AG285" i="2"/>
  <c r="AG284" i="2"/>
  <c r="AG283" i="2"/>
  <c r="AG282" i="2"/>
  <c r="AG281" i="2"/>
  <c r="AG280" i="2"/>
  <c r="AG279" i="2"/>
  <c r="AG278" i="2"/>
  <c r="AG277" i="2"/>
  <c r="AG276" i="2"/>
  <c r="AG275" i="2"/>
  <c r="AG274" i="2"/>
  <c r="AG273" i="2"/>
  <c r="AG272" i="2"/>
  <c r="AG271" i="2"/>
  <c r="AG270" i="2"/>
  <c r="AG269" i="2"/>
  <c r="AG268" i="2"/>
  <c r="AG264" i="2"/>
  <c r="AG263" i="2"/>
  <c r="AG262" i="2"/>
  <c r="AG261" i="2"/>
  <c r="AG260" i="2"/>
  <c r="AG256" i="2"/>
  <c r="AG255" i="2"/>
  <c r="AG251" i="2"/>
  <c r="AG250" i="2"/>
  <c r="AG249" i="2"/>
  <c r="AG248" i="2"/>
  <c r="AG247" i="2"/>
  <c r="AG243" i="2"/>
  <c r="AG242" i="2"/>
  <c r="AG241" i="2"/>
  <c r="AG240" i="2"/>
  <c r="AG239" i="2"/>
  <c r="AG238" i="2"/>
  <c r="AG237" i="2"/>
  <c r="AG233" i="2"/>
  <c r="AG232" i="2"/>
  <c r="AG231" i="2"/>
  <c r="AG230" i="2"/>
  <c r="AG225" i="2"/>
  <c r="AG224" i="2"/>
  <c r="AG220" i="2"/>
  <c r="AG216" i="2"/>
  <c r="AG212" i="2"/>
  <c r="AG211" i="2"/>
  <c r="AG207" i="2"/>
  <c r="AG203" i="2"/>
  <c r="AG202" i="2"/>
  <c r="AG198" i="2"/>
  <c r="AG194" i="2"/>
  <c r="AG190" i="2"/>
  <c r="AG189" i="2"/>
  <c r="AG184" i="2"/>
  <c r="AG183" i="2"/>
  <c r="AG182" i="2"/>
  <c r="AG181" i="2"/>
  <c r="AG180" i="2"/>
  <c r="AG179" i="2"/>
  <c r="AG178" i="2"/>
  <c r="AG177" i="2"/>
  <c r="AG173" i="2"/>
  <c r="AG172" i="2"/>
  <c r="AG171" i="2"/>
  <c r="AG166" i="2"/>
  <c r="AG163" i="2"/>
  <c r="AG162" i="2"/>
  <c r="AG161" i="2"/>
  <c r="AG160" i="2"/>
  <c r="AG159" i="2"/>
  <c r="AG158" i="2"/>
  <c r="AG157" i="2"/>
  <c r="AG156" i="2"/>
  <c r="AG155" i="2"/>
  <c r="AG154" i="2"/>
  <c r="AG150" i="2"/>
  <c r="AG149" i="2"/>
  <c r="AG148" i="2"/>
  <c r="AG147" i="2"/>
  <c r="AG146" i="2"/>
  <c r="AG145" i="2"/>
  <c r="AG141" i="2"/>
  <c r="AG140" i="2"/>
  <c r="AG139" i="2"/>
  <c r="AG138" i="2"/>
  <c r="AG137" i="2"/>
  <c r="AG136" i="2"/>
  <c r="AG135" i="2"/>
  <c r="AG134" i="2"/>
  <c r="AG133" i="2"/>
  <c r="AG132" i="2"/>
  <c r="AG131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1" i="2"/>
  <c r="AG100" i="2"/>
  <c r="AG99" i="2"/>
  <c r="AG98" i="2"/>
  <c r="AG97" i="2"/>
  <c r="AG95" i="2"/>
  <c r="AG94" i="2"/>
  <c r="AG90" i="2"/>
  <c r="AG89" i="2"/>
  <c r="AG88" i="2"/>
  <c r="AG87" i="2"/>
  <c r="AG86" i="2"/>
  <c r="AG85" i="2"/>
  <c r="AG84" i="2"/>
  <c r="AG83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59" i="2"/>
  <c r="AG58" i="2"/>
  <c r="AG57" i="2"/>
  <c r="AG56" i="2"/>
  <c r="AG55" i="2"/>
  <c r="AG52" i="2"/>
  <c r="AG51" i="2"/>
  <c r="AG50" i="2"/>
  <c r="AG49" i="2"/>
  <c r="AG48" i="2"/>
  <c r="AG47" i="2"/>
  <c r="AG46" i="2"/>
  <c r="AG45" i="2"/>
  <c r="AG44" i="2"/>
  <c r="AG43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2" i="2"/>
  <c r="AG17" i="2"/>
  <c r="AG18" i="2"/>
  <c r="AG16" i="2"/>
  <c r="W157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98" i="1"/>
  <c r="W97" i="1"/>
  <c r="W96" i="1"/>
  <c r="W92" i="1"/>
  <c r="W91" i="1"/>
  <c r="W90" i="1"/>
  <c r="W89" i="1"/>
  <c r="W88" i="1"/>
  <c r="W87" i="1"/>
  <c r="W86" i="1"/>
  <c r="W85" i="1"/>
  <c r="W81" i="1"/>
  <c r="W80" i="1"/>
  <c r="W79" i="1"/>
  <c r="W78" i="1"/>
  <c r="W77" i="1"/>
  <c r="W76" i="1"/>
  <c r="W72" i="1"/>
  <c r="W71" i="1"/>
  <c r="W70" i="1"/>
  <c r="W69" i="1"/>
  <c r="W68" i="1"/>
  <c r="W67" i="1"/>
  <c r="W66" i="1"/>
  <c r="W65" i="1"/>
  <c r="W64" i="1"/>
  <c r="W63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38" i="1"/>
  <c r="W37" i="1"/>
  <c r="W36" i="1"/>
  <c r="W35" i="1"/>
  <c r="W34" i="1"/>
  <c r="W33" i="1"/>
  <c r="W32" i="1"/>
  <c r="W31" i="1"/>
  <c r="W30" i="1"/>
  <c r="W29" i="1"/>
  <c r="W28" i="1"/>
  <c r="W18" i="1"/>
  <c r="W19" i="1"/>
  <c r="W20" i="1"/>
  <c r="W21" i="1"/>
  <c r="W22" i="1"/>
  <c r="W23" i="1"/>
  <c r="W24" i="1"/>
  <c r="W25" i="1"/>
  <c r="W17" i="1"/>
  <c r="W16" i="1"/>
  <c r="W99" i="1" l="1"/>
  <c r="K29" i="5" l="1"/>
  <c r="K28" i="5"/>
  <c r="K24" i="5"/>
  <c r="K20" i="5"/>
  <c r="K19" i="5"/>
  <c r="K18" i="5"/>
  <c r="K17" i="5"/>
  <c r="K16" i="5"/>
  <c r="K20" i="9"/>
  <c r="K19" i="9"/>
  <c r="K18" i="9"/>
  <c r="K17" i="9"/>
  <c r="K16" i="9"/>
  <c r="K15" i="9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78" i="2"/>
  <c r="K579" i="2" s="1"/>
  <c r="K575" i="2"/>
  <c r="K571" i="2"/>
  <c r="K570" i="2"/>
  <c r="K569" i="2"/>
  <c r="K568" i="2"/>
  <c r="K567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07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23" i="2"/>
  <c r="K322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2" i="2"/>
  <c r="K303" i="2" s="1"/>
  <c r="K298" i="2"/>
  <c r="K297" i="2"/>
  <c r="K296" i="2"/>
  <c r="K295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4" i="2"/>
  <c r="K263" i="2"/>
  <c r="K262" i="2"/>
  <c r="K261" i="2"/>
  <c r="K260" i="2"/>
  <c r="K256" i="2"/>
  <c r="K255" i="2"/>
  <c r="K251" i="2"/>
  <c r="K250" i="2"/>
  <c r="K249" i="2"/>
  <c r="K248" i="2"/>
  <c r="K247" i="2"/>
  <c r="K243" i="2"/>
  <c r="K242" i="2"/>
  <c r="K241" i="2"/>
  <c r="K240" i="2"/>
  <c r="K239" i="2"/>
  <c r="K238" i="2"/>
  <c r="K237" i="2"/>
  <c r="K233" i="2"/>
  <c r="K232" i="2"/>
  <c r="K231" i="2"/>
  <c r="K230" i="2"/>
  <c r="K225" i="2"/>
  <c r="K224" i="2"/>
  <c r="K220" i="2"/>
  <c r="K221" i="2" s="1"/>
  <c r="K216" i="2"/>
  <c r="K212" i="2"/>
  <c r="K211" i="2"/>
  <c r="K207" i="2"/>
  <c r="K208" i="2" s="1"/>
  <c r="K203" i="2"/>
  <c r="K202" i="2"/>
  <c r="K198" i="2"/>
  <c r="K199" i="2" s="1"/>
  <c r="K194" i="2"/>
  <c r="K195" i="2" s="1"/>
  <c r="K190" i="2"/>
  <c r="K189" i="2"/>
  <c r="K184" i="2"/>
  <c r="K183" i="2"/>
  <c r="K182" i="2"/>
  <c r="K181" i="2"/>
  <c r="K180" i="2"/>
  <c r="K179" i="2"/>
  <c r="K178" i="2"/>
  <c r="K177" i="2"/>
  <c r="K173" i="2"/>
  <c r="K172" i="2"/>
  <c r="K171" i="2"/>
  <c r="K167" i="2"/>
  <c r="K168" i="2" s="1"/>
  <c r="K163" i="2"/>
  <c r="K162" i="2"/>
  <c r="K161" i="2"/>
  <c r="K160" i="2"/>
  <c r="K159" i="2"/>
  <c r="K158" i="2"/>
  <c r="K157" i="2"/>
  <c r="K156" i="2"/>
  <c r="K155" i="2"/>
  <c r="K154" i="2"/>
  <c r="K150" i="2"/>
  <c r="K149" i="2"/>
  <c r="K148" i="2"/>
  <c r="K147" i="2"/>
  <c r="K146" i="2"/>
  <c r="K145" i="2"/>
  <c r="K141" i="2"/>
  <c r="K140" i="2"/>
  <c r="K139" i="2"/>
  <c r="K138" i="2"/>
  <c r="K137" i="2"/>
  <c r="K136" i="2"/>
  <c r="K135" i="2"/>
  <c r="K134" i="2"/>
  <c r="K133" i="2"/>
  <c r="K132" i="2"/>
  <c r="K131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1" i="2"/>
  <c r="K100" i="2"/>
  <c r="K99" i="2"/>
  <c r="K98" i="2"/>
  <c r="K97" i="2"/>
  <c r="K96" i="2"/>
  <c r="K95" i="2"/>
  <c r="K94" i="2"/>
  <c r="K90" i="2"/>
  <c r="K89" i="2"/>
  <c r="K88" i="2"/>
  <c r="K87" i="2"/>
  <c r="K86" i="2"/>
  <c r="K85" i="2"/>
  <c r="K84" i="2"/>
  <c r="K83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59" i="2"/>
  <c r="K58" i="2"/>
  <c r="K57" i="2"/>
  <c r="K56" i="2"/>
  <c r="K52" i="2"/>
  <c r="K51" i="2"/>
  <c r="K50" i="2"/>
  <c r="K49" i="2"/>
  <c r="K48" i="2"/>
  <c r="K47" i="2"/>
  <c r="K46" i="2"/>
  <c r="K45" i="2"/>
  <c r="K44" i="2"/>
  <c r="K43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18" i="2"/>
  <c r="K17" i="2"/>
  <c r="K16" i="2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98" i="1"/>
  <c r="K97" i="1"/>
  <c r="K96" i="1"/>
  <c r="K92" i="1"/>
  <c r="K91" i="1"/>
  <c r="K90" i="1"/>
  <c r="K89" i="1"/>
  <c r="K88" i="1"/>
  <c r="K87" i="1"/>
  <c r="K86" i="1"/>
  <c r="K85" i="1"/>
  <c r="K81" i="1"/>
  <c r="K80" i="1"/>
  <c r="K79" i="1"/>
  <c r="K78" i="1"/>
  <c r="K77" i="1"/>
  <c r="K76" i="1"/>
  <c r="K72" i="1"/>
  <c r="K71" i="1"/>
  <c r="K70" i="1"/>
  <c r="K69" i="1"/>
  <c r="K68" i="1"/>
  <c r="K67" i="1"/>
  <c r="K66" i="1"/>
  <c r="K65" i="1"/>
  <c r="K64" i="1"/>
  <c r="K63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38" i="1"/>
  <c r="K37" i="1"/>
  <c r="K36" i="1"/>
  <c r="K35" i="1"/>
  <c r="K34" i="1"/>
  <c r="K33" i="1"/>
  <c r="K32" i="1"/>
  <c r="K31" i="1"/>
  <c r="K30" i="1"/>
  <c r="K29" i="1"/>
  <c r="K25" i="1"/>
  <c r="K24" i="1"/>
  <c r="K23" i="1"/>
  <c r="K22" i="1"/>
  <c r="K21" i="1"/>
  <c r="K20" i="1"/>
  <c r="K19" i="1"/>
  <c r="K18" i="1"/>
  <c r="K17" i="1"/>
  <c r="K16" i="1"/>
  <c r="AI822" i="2"/>
  <c r="AI579" i="2"/>
  <c r="AI572" i="2"/>
  <c r="AI564" i="2"/>
  <c r="AI539" i="2"/>
  <c r="AI509" i="2"/>
  <c r="AI408" i="2"/>
  <c r="AI324" i="2"/>
  <c r="AI319" i="2"/>
  <c r="AI303" i="2"/>
  <c r="AI299" i="2"/>
  <c r="AI292" i="2"/>
  <c r="AI265" i="2"/>
  <c r="AI257" i="2"/>
  <c r="AI252" i="2"/>
  <c r="AI244" i="2"/>
  <c r="AI234" i="2"/>
  <c r="AI226" i="2"/>
  <c r="AI221" i="2"/>
  <c r="AI217" i="2"/>
  <c r="AI213" i="2"/>
  <c r="AI208" i="2"/>
  <c r="AI204" i="2"/>
  <c r="AI199" i="2"/>
  <c r="AI191" i="2"/>
  <c r="AI185" i="2"/>
  <c r="AI174" i="2"/>
  <c r="AI168" i="2"/>
  <c r="AI164" i="2"/>
  <c r="AI142" i="2"/>
  <c r="AI328" i="2" s="1"/>
  <c r="K324" i="2" l="1"/>
  <c r="K22" i="9"/>
  <c r="K822" i="2"/>
  <c r="K257" i="2"/>
  <c r="K572" i="2"/>
  <c r="K564" i="2"/>
  <c r="K539" i="2"/>
  <c r="K509" i="2"/>
  <c r="K408" i="2"/>
  <c r="K319" i="2"/>
  <c r="K299" i="2"/>
  <c r="K292" i="2"/>
  <c r="K265" i="2"/>
  <c r="K252" i="2"/>
  <c r="K244" i="2"/>
  <c r="K234" i="2"/>
  <c r="K213" i="2"/>
  <c r="K204" i="2"/>
  <c r="K191" i="2"/>
  <c r="K185" i="2"/>
  <c r="K174" i="2"/>
  <c r="K164" i="2"/>
  <c r="K151" i="2"/>
  <c r="K142" i="2"/>
  <c r="K328" i="2" l="1"/>
  <c r="AI123" i="2" l="1"/>
  <c r="K123" i="2"/>
  <c r="AI102" i="2"/>
  <c r="K102" i="2"/>
  <c r="AI91" i="2"/>
  <c r="K91" i="2"/>
  <c r="AI80" i="2"/>
  <c r="K80" i="2"/>
  <c r="AI60" i="2"/>
  <c r="K60" i="2"/>
  <c r="AI53" i="2"/>
  <c r="K53" i="2"/>
  <c r="AI40" i="2"/>
  <c r="K40" i="2"/>
  <c r="K19" i="2"/>
  <c r="K159" i="1"/>
  <c r="K152" i="1"/>
  <c r="K99" i="1"/>
  <c r="K93" i="1"/>
  <c r="K82" i="1"/>
  <c r="AI127" i="2" l="1"/>
  <c r="K127" i="2"/>
  <c r="K330" i="2" s="1"/>
  <c r="K825" i="2" s="1"/>
  <c r="BE822" i="2"/>
  <c r="BE579" i="2"/>
  <c r="BE572" i="2"/>
  <c r="BE564" i="2"/>
  <c r="BE509" i="2"/>
  <c r="BE408" i="2"/>
  <c r="BE324" i="2"/>
  <c r="BE319" i="2"/>
  <c r="BE303" i="2"/>
  <c r="BE299" i="2"/>
  <c r="BE292" i="2"/>
  <c r="BE265" i="2"/>
  <c r="BE257" i="2"/>
  <c r="BE252" i="2"/>
  <c r="BE244" i="2"/>
  <c r="BE234" i="2"/>
  <c r="BE226" i="2"/>
  <c r="BE221" i="2"/>
  <c r="BE217" i="2"/>
  <c r="BE213" i="2"/>
  <c r="BE208" i="2"/>
  <c r="BE204" i="2"/>
  <c r="BE199" i="2"/>
  <c r="BE195" i="2"/>
  <c r="BE191" i="2"/>
  <c r="BE185" i="2"/>
  <c r="BE174" i="2"/>
  <c r="BE168" i="2"/>
  <c r="BE164" i="2"/>
  <c r="BE151" i="2"/>
  <c r="BE142" i="2"/>
  <c r="BE123" i="2"/>
  <c r="BE102" i="2"/>
  <c r="BE91" i="2"/>
  <c r="BE80" i="2"/>
  <c r="BC80" i="2"/>
  <c r="BC60" i="2"/>
  <c r="BE60" i="2"/>
  <c r="BE53" i="2"/>
  <c r="BC53" i="2"/>
  <c r="BE40" i="2"/>
  <c r="BC40" i="2"/>
  <c r="BE19" i="2"/>
  <c r="BE527" i="2"/>
  <c r="BE539" i="2" s="1"/>
  <c r="BM33" i="4" s="1"/>
  <c r="BE328" i="2" l="1"/>
  <c r="BE127" i="2"/>
  <c r="BE330" i="2" s="1"/>
  <c r="BE825" i="2" s="1"/>
  <c r="BE827" i="2" s="1"/>
  <c r="K73" i="1" l="1"/>
  <c r="K60" i="1"/>
  <c r="K39" i="1"/>
  <c r="K26" i="1" l="1"/>
  <c r="K154" i="1" l="1"/>
  <c r="K162" i="1"/>
  <c r="Y33" i="1"/>
  <c r="Y20" i="1"/>
  <c r="AI33" i="1" l="1"/>
  <c r="AI67" i="1"/>
  <c r="AI73" i="1" s="1"/>
  <c r="AI54" i="1"/>
  <c r="AI42" i="1"/>
  <c r="AI20" i="1"/>
  <c r="BA546" i="2" l="1"/>
  <c r="BA141" i="2"/>
  <c r="BA140" i="2"/>
  <c r="BA139" i="2"/>
  <c r="BA59" i="2"/>
  <c r="BA58" i="2"/>
  <c r="BA57" i="2"/>
  <c r="AY278" i="2" l="1"/>
  <c r="AY250" i="2"/>
  <c r="AW549" i="2" l="1"/>
  <c r="BC105" i="2" l="1"/>
  <c r="AC76" i="2" l="1"/>
  <c r="AM744" i="2" l="1"/>
  <c r="AM727" i="2"/>
  <c r="AM705" i="2"/>
  <c r="AM627" i="2"/>
  <c r="AI824" i="2" l="1"/>
  <c r="AI827" i="2" l="1"/>
  <c r="S808" i="2" l="1"/>
  <c r="AK767" i="2" l="1"/>
  <c r="AK765" i="2"/>
  <c r="AE793" i="2" l="1"/>
  <c r="AE792" i="2"/>
  <c r="AE791" i="2"/>
  <c r="AE772" i="2"/>
  <c r="AE771" i="2"/>
  <c r="AE769" i="2"/>
  <c r="AE584" i="2"/>
  <c r="AE583" i="2"/>
  <c r="AE582" i="2"/>
  <c r="CC20" i="4" l="1"/>
  <c r="AA33" i="1"/>
  <c r="AA20" i="1"/>
  <c r="BI326" i="2" l="1"/>
  <c r="BG299" i="2"/>
  <c r="BG303" i="2"/>
  <c r="BG324" i="2"/>
  <c r="BG319" i="2"/>
  <c r="BG408" i="2"/>
  <c r="BG509" i="2"/>
  <c r="BG539" i="2"/>
  <c r="BG579" i="2"/>
  <c r="BG572" i="2"/>
  <c r="BG564" i="2"/>
  <c r="BG822" i="2"/>
  <c r="BG123" i="2" l="1"/>
  <c r="BG102" i="2"/>
  <c r="BG91" i="2"/>
  <c r="BG80" i="2"/>
  <c r="BG60" i="2"/>
  <c r="BG53" i="2"/>
  <c r="BG40" i="2"/>
  <c r="BG19" i="2"/>
  <c r="BG151" i="2"/>
  <c r="BG168" i="2"/>
  <c r="BG204" i="2"/>
  <c r="BG199" i="2"/>
  <c r="BG195" i="2"/>
  <c r="BG191" i="2"/>
  <c r="BG185" i="2"/>
  <c r="BG174" i="2"/>
  <c r="BG226" i="2"/>
  <c r="BG221" i="2"/>
  <c r="BG217" i="2"/>
  <c r="BG213" i="2"/>
  <c r="BG208" i="2"/>
  <c r="BG234" i="2"/>
  <c r="BG127" i="2" l="1"/>
  <c r="BG164" i="2" l="1"/>
  <c r="BG257" i="2"/>
  <c r="BG142" i="2"/>
  <c r="BG292" i="2" l="1"/>
  <c r="BG244" i="2"/>
  <c r="BG265" i="2"/>
  <c r="BG252" i="2"/>
  <c r="BG328" i="2" l="1"/>
  <c r="BG330" i="2" s="1"/>
  <c r="BG825" i="2" s="1"/>
  <c r="BG827" i="2" s="1"/>
  <c r="BY30" i="4" l="1"/>
  <c r="BY42" i="4" s="1"/>
  <c r="Q22" i="9"/>
  <c r="BY46" i="4" l="1"/>
  <c r="BW39" i="4"/>
  <c r="U21" i="9"/>
  <c r="W820" i="2"/>
  <c r="W818" i="2"/>
  <c r="W817" i="2"/>
  <c r="W816" i="2"/>
  <c r="W815" i="2"/>
  <c r="W814" i="2"/>
  <c r="W813" i="2"/>
  <c r="W812" i="2"/>
  <c r="W810" i="2"/>
  <c r="W809" i="2"/>
  <c r="W808" i="2"/>
  <c r="W807" i="2"/>
  <c r="W806" i="2"/>
  <c r="W805" i="2"/>
  <c r="W804" i="2"/>
  <c r="W803" i="2"/>
  <c r="W802" i="2"/>
  <c r="W801" i="2"/>
  <c r="W800" i="2"/>
  <c r="W799" i="2"/>
  <c r="W797" i="2"/>
  <c r="W796" i="2"/>
  <c r="W794" i="2"/>
  <c r="W793" i="2"/>
  <c r="W792" i="2"/>
  <c r="W791" i="2"/>
  <c r="W790" i="2"/>
  <c r="W789" i="2"/>
  <c r="W788" i="2"/>
  <c r="W787" i="2"/>
  <c r="W786" i="2"/>
  <c r="W785" i="2"/>
  <c r="W784" i="2"/>
  <c r="W783" i="2"/>
  <c r="W782" i="2"/>
  <c r="W781" i="2"/>
  <c r="W780" i="2"/>
  <c r="W779" i="2"/>
  <c r="W778" i="2"/>
  <c r="W777" i="2"/>
  <c r="W776" i="2"/>
  <c r="W775" i="2"/>
  <c r="W774" i="2"/>
  <c r="W773" i="2"/>
  <c r="W772" i="2"/>
  <c r="W771" i="2"/>
  <c r="W770" i="2"/>
  <c r="W769" i="2"/>
  <c r="W768" i="2"/>
  <c r="W766" i="2"/>
  <c r="W765" i="2"/>
  <c r="W764" i="2"/>
  <c r="W763" i="2"/>
  <c r="W762" i="2"/>
  <c r="W761" i="2"/>
  <c r="W760" i="2"/>
  <c r="W759" i="2"/>
  <c r="W758" i="2"/>
  <c r="W757" i="2"/>
  <c r="W756" i="2"/>
  <c r="W755" i="2"/>
  <c r="W754" i="2"/>
  <c r="W753" i="2"/>
  <c r="W752" i="2"/>
  <c r="W751" i="2"/>
  <c r="W750" i="2"/>
  <c r="W749" i="2"/>
  <c r="W748" i="2"/>
  <c r="W747" i="2"/>
  <c r="W746" i="2"/>
  <c r="W745" i="2"/>
  <c r="W743" i="2"/>
  <c r="W738" i="2"/>
  <c r="W737" i="2"/>
  <c r="W731" i="2"/>
  <c r="W730" i="2"/>
  <c r="W729" i="2"/>
  <c r="W726" i="2"/>
  <c r="W724" i="2"/>
  <c r="W723" i="2"/>
  <c r="W722" i="2"/>
  <c r="W720" i="2"/>
  <c r="W719" i="2"/>
  <c r="W717" i="2"/>
  <c r="W716" i="2"/>
  <c r="W715" i="2"/>
  <c r="W713" i="2"/>
  <c r="W711" i="2"/>
  <c r="W710" i="2"/>
  <c r="W709" i="2"/>
  <c r="W708" i="2"/>
  <c r="W703" i="2"/>
  <c r="W702" i="2"/>
  <c r="W701" i="2"/>
  <c r="W700" i="2"/>
  <c r="W699" i="2"/>
  <c r="W698" i="2"/>
  <c r="W697" i="2"/>
  <c r="W696" i="2"/>
  <c r="W695" i="2"/>
  <c r="W694" i="2"/>
  <c r="W693" i="2"/>
  <c r="W692" i="2"/>
  <c r="W691" i="2"/>
  <c r="W690" i="2"/>
  <c r="W689" i="2"/>
  <c r="W688" i="2"/>
  <c r="W687" i="2"/>
  <c r="W686" i="2"/>
  <c r="W685" i="2"/>
  <c r="W684" i="2"/>
  <c r="W683" i="2"/>
  <c r="W682" i="2"/>
  <c r="W681" i="2"/>
  <c r="W680" i="2"/>
  <c r="W679" i="2"/>
  <c r="W678" i="2"/>
  <c r="W677" i="2"/>
  <c r="W676" i="2"/>
  <c r="W675" i="2"/>
  <c r="W674" i="2"/>
  <c r="W673" i="2"/>
  <c r="W672" i="2"/>
  <c r="W671" i="2"/>
  <c r="W670" i="2"/>
  <c r="W669" i="2"/>
  <c r="W668" i="2"/>
  <c r="W667" i="2"/>
  <c r="W666" i="2"/>
  <c r="W665" i="2"/>
  <c r="W664" i="2"/>
  <c r="W663" i="2"/>
  <c r="W662" i="2"/>
  <c r="W661" i="2"/>
  <c r="W660" i="2"/>
  <c r="W659" i="2"/>
  <c r="W658" i="2"/>
  <c r="W657" i="2"/>
  <c r="W656" i="2"/>
  <c r="W655" i="2"/>
  <c r="W654" i="2"/>
  <c r="W653" i="2"/>
  <c r="W652" i="2"/>
  <c r="W651" i="2"/>
  <c r="W650" i="2"/>
  <c r="W649" i="2"/>
  <c r="W648" i="2"/>
  <c r="W647" i="2"/>
  <c r="W646" i="2"/>
  <c r="W645" i="2"/>
  <c r="W644" i="2"/>
  <c r="W643" i="2"/>
  <c r="W642" i="2"/>
  <c r="W641" i="2"/>
  <c r="W640" i="2"/>
  <c r="W639" i="2"/>
  <c r="W638" i="2"/>
  <c r="W637" i="2"/>
  <c r="W636" i="2"/>
  <c r="W635" i="2"/>
  <c r="W634" i="2"/>
  <c r="W633" i="2"/>
  <c r="W632" i="2"/>
  <c r="W631" i="2"/>
  <c r="W630" i="2"/>
  <c r="W629" i="2"/>
  <c r="W628" i="2"/>
  <c r="W627" i="2"/>
  <c r="W626" i="2"/>
  <c r="W625" i="2"/>
  <c r="W624" i="2"/>
  <c r="W622" i="2"/>
  <c r="W620" i="2"/>
  <c r="W619" i="2"/>
  <c r="W618" i="2"/>
  <c r="W615" i="2"/>
  <c r="W614" i="2"/>
  <c r="W607" i="2"/>
  <c r="W605" i="2"/>
  <c r="W604" i="2"/>
  <c r="W603" i="2"/>
  <c r="W601" i="2"/>
  <c r="W600" i="2"/>
  <c r="W599" i="2"/>
  <c r="W598" i="2"/>
  <c r="W597" i="2"/>
  <c r="W596" i="2"/>
  <c r="W595" i="2"/>
  <c r="W591" i="2"/>
  <c r="W589" i="2"/>
  <c r="W588" i="2"/>
  <c r="W586" i="2"/>
  <c r="W584" i="2"/>
  <c r="W583" i="2"/>
  <c r="W582" i="2"/>
  <c r="W578" i="2"/>
  <c r="W574" i="2"/>
  <c r="W571" i="2"/>
  <c r="W570" i="2"/>
  <c r="W568" i="2"/>
  <c r="W563" i="2"/>
  <c r="W562" i="2"/>
  <c r="W561" i="2"/>
  <c r="W560" i="2"/>
  <c r="W559" i="2"/>
  <c r="W558" i="2"/>
  <c r="W557" i="2"/>
  <c r="W556" i="2"/>
  <c r="W555" i="2"/>
  <c r="W554" i="2"/>
  <c r="W553" i="2"/>
  <c r="W552" i="2"/>
  <c r="W551" i="2"/>
  <c r="W550" i="2"/>
  <c r="W546" i="2"/>
  <c r="W544" i="2"/>
  <c r="W538" i="2"/>
  <c r="W536" i="2"/>
  <c r="W535" i="2"/>
  <c r="W533" i="2"/>
  <c r="W532" i="2"/>
  <c r="W531" i="2"/>
  <c r="W530" i="2"/>
  <c r="W529" i="2"/>
  <c r="W528" i="2"/>
  <c r="W526" i="2"/>
  <c r="W524" i="2"/>
  <c r="W522" i="2"/>
  <c r="W516" i="2"/>
  <c r="W515" i="2"/>
  <c r="W514" i="2"/>
  <c r="W513" i="2"/>
  <c r="W501" i="2"/>
  <c r="W497" i="2"/>
  <c r="W495" i="2"/>
  <c r="W494" i="2"/>
  <c r="W493" i="2"/>
  <c r="W491" i="2"/>
  <c r="W490" i="2"/>
  <c r="W489" i="2"/>
  <c r="W488" i="2"/>
  <c r="W484" i="2"/>
  <c r="W479" i="2"/>
  <c r="W478" i="2"/>
  <c r="W477" i="2"/>
  <c r="W474" i="2"/>
  <c r="W473" i="2"/>
  <c r="W466" i="2"/>
  <c r="W460" i="2"/>
  <c r="W455" i="2"/>
  <c r="W454" i="2"/>
  <c r="W451" i="2"/>
  <c r="W450" i="2"/>
  <c r="W448" i="2"/>
  <c r="W431" i="2"/>
  <c r="W424" i="2"/>
  <c r="W419" i="2"/>
  <c r="W415" i="2"/>
  <c r="W414" i="2"/>
  <c r="W407" i="2"/>
  <c r="W406" i="2"/>
  <c r="W405" i="2"/>
  <c r="W404" i="2"/>
  <c r="W403" i="2"/>
  <c r="W401" i="2"/>
  <c r="W400" i="2"/>
  <c r="W399" i="2"/>
  <c r="W398" i="2"/>
  <c r="W397" i="2"/>
  <c r="W396" i="2"/>
  <c r="W395" i="2"/>
  <c r="W394" i="2"/>
  <c r="W393" i="2"/>
  <c r="W392" i="2"/>
  <c r="W391" i="2"/>
  <c r="W390" i="2"/>
  <c r="W389" i="2"/>
  <c r="W388" i="2"/>
  <c r="W387" i="2"/>
  <c r="W386" i="2"/>
  <c r="W385" i="2"/>
  <c r="W384" i="2"/>
  <c r="W383" i="2"/>
  <c r="W382" i="2"/>
  <c r="W380" i="2"/>
  <c r="W379" i="2"/>
  <c r="W378" i="2"/>
  <c r="W377" i="2"/>
  <c r="W376" i="2"/>
  <c r="W374" i="2"/>
  <c r="W361" i="2"/>
  <c r="W358" i="2"/>
  <c r="W357" i="2"/>
  <c r="W355" i="2"/>
  <c r="W353" i="2"/>
  <c r="W352" i="2"/>
  <c r="W351" i="2"/>
  <c r="W341" i="2"/>
  <c r="W339" i="2"/>
  <c r="W336" i="2"/>
  <c r="W335" i="2"/>
  <c r="W334" i="2"/>
  <c r="W323" i="2"/>
  <c r="W322" i="2"/>
  <c r="W318" i="2"/>
  <c r="W315" i="2"/>
  <c r="W314" i="2"/>
  <c r="W311" i="2"/>
  <c r="W310" i="2"/>
  <c r="W302" i="2"/>
  <c r="W278" i="2"/>
  <c r="W277" i="2"/>
  <c r="W261" i="2"/>
  <c r="W250" i="2"/>
  <c r="W248" i="2"/>
  <c r="W242" i="2"/>
  <c r="W241" i="2"/>
  <c r="W230" i="2"/>
  <c r="W180" i="2"/>
  <c r="W167" i="2"/>
  <c r="W166" i="2"/>
  <c r="W162" i="2"/>
  <c r="W161" i="2"/>
  <c r="W160" i="2"/>
  <c r="W159" i="2"/>
  <c r="W158" i="2"/>
  <c r="W157" i="2"/>
  <c r="W150" i="2"/>
  <c r="W149" i="2"/>
  <c r="W147" i="2"/>
  <c r="W141" i="2"/>
  <c r="W140" i="2"/>
  <c r="W139" i="2"/>
  <c r="W138" i="2"/>
  <c r="W137" i="2"/>
  <c r="W135" i="2"/>
  <c r="W132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1" i="2"/>
  <c r="W100" i="2"/>
  <c r="W99" i="2"/>
  <c r="W98" i="2"/>
  <c r="W97" i="2"/>
  <c r="W96" i="2"/>
  <c r="W95" i="2"/>
  <c r="W94" i="2"/>
  <c r="W87" i="2"/>
  <c r="W66" i="2"/>
  <c r="W65" i="2"/>
  <c r="W59" i="2"/>
  <c r="W58" i="2"/>
  <c r="W57" i="2"/>
  <c r="W52" i="2"/>
  <c r="W51" i="2"/>
  <c r="W48" i="2"/>
  <c r="W45" i="2"/>
  <c r="W44" i="2"/>
  <c r="W39" i="2"/>
  <c r="W38" i="2"/>
  <c r="W37" i="2"/>
  <c r="W36" i="2"/>
  <c r="W35" i="2"/>
  <c r="W34" i="2"/>
  <c r="W32" i="2"/>
  <c r="W31" i="2"/>
  <c r="W30" i="2"/>
  <c r="W29" i="2"/>
  <c r="W28" i="2"/>
  <c r="W27" i="2"/>
  <c r="W26" i="2"/>
  <c r="W25" i="2"/>
  <c r="W24" i="2"/>
  <c r="W23" i="2"/>
  <c r="W22" i="2"/>
  <c r="W18" i="2"/>
  <c r="W17" i="2"/>
  <c r="W16" i="2"/>
  <c r="BW23" i="4" l="1"/>
  <c r="BW26" i="4" s="1"/>
  <c r="BW42" i="4" l="1"/>
  <c r="BW46" i="4" s="1"/>
  <c r="AW564" i="2" l="1"/>
  <c r="BC34" i="4" s="1"/>
  <c r="AW822" i="2"/>
  <c r="AW579" i="2"/>
  <c r="AW572" i="2"/>
  <c r="AW539" i="2"/>
  <c r="AW509" i="2"/>
  <c r="AW408" i="2"/>
  <c r="AW324" i="2"/>
  <c r="AW319" i="2"/>
  <c r="AW303" i="2"/>
  <c r="AW299" i="2"/>
  <c r="AW292" i="2"/>
  <c r="AW265" i="2"/>
  <c r="AW257" i="2"/>
  <c r="AW252" i="2"/>
  <c r="AW244" i="2"/>
  <c r="AW234" i="2"/>
  <c r="AW226" i="2"/>
  <c r="AW221" i="2"/>
  <c r="AW217" i="2"/>
  <c r="AW213" i="2"/>
  <c r="AW208" i="2"/>
  <c r="AW204" i="2"/>
  <c r="AW199" i="2"/>
  <c r="AW195" i="2"/>
  <c r="AW191" i="2"/>
  <c r="AW185" i="2"/>
  <c r="AW174" i="2"/>
  <c r="AW168" i="2"/>
  <c r="AW164" i="2"/>
  <c r="AW151" i="2"/>
  <c r="AW142" i="2"/>
  <c r="AW123" i="2"/>
  <c r="AW102" i="2"/>
  <c r="AW91" i="2"/>
  <c r="AW80" i="2"/>
  <c r="AW60" i="2"/>
  <c r="AW53" i="2"/>
  <c r="AW40" i="2"/>
  <c r="AW19" i="2"/>
  <c r="BE23" i="4"/>
  <c r="BE26" i="4" s="1"/>
  <c r="AW127" i="2" l="1"/>
  <c r="AW328" i="2"/>
  <c r="AW330" i="2" s="1"/>
  <c r="AW825" i="2" s="1"/>
  <c r="AW827" i="2" s="1"/>
  <c r="BU15" i="4" l="1"/>
  <c r="AL825" i="2" l="1"/>
  <c r="AI825" i="2" l="1"/>
  <c r="BI824" i="2"/>
  <c r="AE41" i="4"/>
  <c r="CC41" i="4" l="1"/>
  <c r="U54" i="1" l="1"/>
  <c r="G19" i="8"/>
  <c r="BU42" i="4" l="1"/>
  <c r="AI159" i="1"/>
  <c r="AI152" i="1"/>
  <c r="AI99" i="1"/>
  <c r="AI93" i="1"/>
  <c r="AI82" i="1"/>
  <c r="BU18" i="4"/>
  <c r="AI60" i="1"/>
  <c r="BU17" i="4" s="1"/>
  <c r="AI39" i="1"/>
  <c r="BU16" i="4" s="1"/>
  <c r="AI26" i="1"/>
  <c r="O104" i="1"/>
  <c r="AK104" i="1" s="1"/>
  <c r="AI154" i="1" l="1"/>
  <c r="AI162" i="1"/>
  <c r="AI164" i="1" s="1"/>
  <c r="BU22" i="4"/>
  <c r="BI45" i="4"/>
  <c r="BU23" i="4" l="1"/>
  <c r="BU26" i="4" s="1"/>
  <c r="BU46" i="4" s="1"/>
  <c r="Y29" i="5"/>
  <c r="AA29" i="5" s="1"/>
  <c r="Y28" i="5"/>
  <c r="AA28" i="5" s="1"/>
  <c r="AA30" i="5" l="1"/>
  <c r="Y30" i="5"/>
  <c r="Y25" i="5"/>
  <c r="Y21" i="5"/>
  <c r="Y33" i="5" l="1"/>
  <c r="Y35" i="5" s="1"/>
  <c r="BQ40" i="4"/>
  <c r="BS42" i="4" l="1"/>
  <c r="BQ42" i="4"/>
  <c r="BQ23" i="4"/>
  <c r="BQ26" i="4" s="1"/>
  <c r="BO42" i="4"/>
  <c r="BM23" i="4"/>
  <c r="BM26" i="4" s="1"/>
  <c r="BK23" i="4"/>
  <c r="BK26" i="4" s="1"/>
  <c r="BI23" i="4"/>
  <c r="BI26" i="4" s="1"/>
  <c r="AU555" i="2"/>
  <c r="O555" i="2"/>
  <c r="O554" i="2"/>
  <c r="BQ46" i="4" l="1"/>
  <c r="BI555" i="2"/>
  <c r="AE45" i="1"/>
  <c r="AE33" i="1"/>
  <c r="AE20" i="1"/>
  <c r="AE26" i="1" l="1"/>
  <c r="BO15" i="4" s="1"/>
  <c r="AG159" i="1"/>
  <c r="AE159" i="1"/>
  <c r="AG152" i="1"/>
  <c r="AE152" i="1"/>
  <c r="AG99" i="1"/>
  <c r="AE99" i="1"/>
  <c r="AG93" i="1"/>
  <c r="AE93" i="1"/>
  <c r="AG82" i="1"/>
  <c r="AE82" i="1"/>
  <c r="AG73" i="1"/>
  <c r="AE73" i="1"/>
  <c r="AG60" i="1"/>
  <c r="BS17" i="4" s="1"/>
  <c r="AE60" i="1"/>
  <c r="BO17" i="4" s="1"/>
  <c r="AG39" i="1"/>
  <c r="BS16" i="4" s="1"/>
  <c r="AE39" i="1"/>
  <c r="BO16" i="4" s="1"/>
  <c r="AG26" i="1"/>
  <c r="BS15" i="4" s="1"/>
  <c r="BS18" i="4" l="1"/>
  <c r="AG162" i="1"/>
  <c r="AG164" i="1" s="1"/>
  <c r="AG154" i="1"/>
  <c r="BO23" i="4"/>
  <c r="BO26" i="4" s="1"/>
  <c r="BO46" i="4" s="1"/>
  <c r="AE162" i="1"/>
  <c r="AE164" i="1" s="1"/>
  <c r="AE154" i="1"/>
  <c r="BS23" i="4" l="1"/>
  <c r="BS26" i="4" s="1"/>
  <c r="BS46" i="4" s="1"/>
  <c r="BM42" i="4" l="1"/>
  <c r="BM46" i="4" s="1"/>
  <c r="BI42" i="4"/>
  <c r="BI46" i="4" s="1"/>
  <c r="I193" i="8" l="1"/>
  <c r="G193" i="8"/>
  <c r="I178" i="8"/>
  <c r="G178" i="8"/>
  <c r="I162" i="8"/>
  <c r="G162" i="8"/>
  <c r="I148" i="8"/>
  <c r="G148" i="8"/>
  <c r="I139" i="8"/>
  <c r="G139" i="8"/>
  <c r="I132" i="8"/>
  <c r="G132" i="8"/>
  <c r="I123" i="8"/>
  <c r="G123" i="8"/>
  <c r="I115" i="8"/>
  <c r="G115" i="8"/>
  <c r="K107" i="8"/>
  <c r="I107" i="8"/>
  <c r="I104" i="8"/>
  <c r="I96" i="8"/>
  <c r="G96" i="8"/>
  <c r="I87" i="8"/>
  <c r="G87" i="8"/>
  <c r="M78" i="8"/>
  <c r="I76" i="8"/>
  <c r="G76" i="8"/>
  <c r="I66" i="8"/>
  <c r="G66" i="8"/>
  <c r="M187" i="8"/>
  <c r="M191" i="8"/>
  <c r="M167" i="8"/>
  <c r="M168" i="8"/>
  <c r="M174" i="8"/>
  <c r="M175" i="8"/>
  <c r="M145" i="8"/>
  <c r="M135" i="8"/>
  <c r="M137" i="8"/>
  <c r="M118" i="8"/>
  <c r="M122" i="8"/>
  <c r="M110" i="8"/>
  <c r="M102" i="8"/>
  <c r="M91" i="8"/>
  <c r="M93" i="8"/>
  <c r="G58" i="8"/>
  <c r="M52" i="8"/>
  <c r="M45" i="8"/>
  <c r="I46" i="8"/>
  <c r="G46" i="8"/>
  <c r="I37" i="8"/>
  <c r="G37" i="8"/>
  <c r="I27" i="8"/>
  <c r="G27" i="8"/>
  <c r="I19" i="8"/>
  <c r="M181" i="8"/>
  <c r="M182" i="8"/>
  <c r="M183" i="8"/>
  <c r="M184" i="8"/>
  <c r="M185" i="8"/>
  <c r="M186" i="8"/>
  <c r="M188" i="8"/>
  <c r="M189" i="8"/>
  <c r="M190" i="8"/>
  <c r="M180" i="8"/>
  <c r="M165" i="8"/>
  <c r="M166" i="8"/>
  <c r="M169" i="8"/>
  <c r="M170" i="8"/>
  <c r="M171" i="8"/>
  <c r="M172" i="8"/>
  <c r="M173" i="8"/>
  <c r="M176" i="8"/>
  <c r="M164" i="8"/>
  <c r="M154" i="8"/>
  <c r="M155" i="8"/>
  <c r="M156" i="8"/>
  <c r="M157" i="8"/>
  <c r="M158" i="8"/>
  <c r="M159" i="8"/>
  <c r="M160" i="8"/>
  <c r="M153" i="8"/>
  <c r="M150" i="8"/>
  <c r="M142" i="8"/>
  <c r="M143" i="8"/>
  <c r="M144" i="8"/>
  <c r="M146" i="8"/>
  <c r="M147" i="8"/>
  <c r="M141" i="8"/>
  <c r="M136" i="8"/>
  <c r="M138" i="8"/>
  <c r="M134" i="8"/>
  <c r="M126" i="8"/>
  <c r="M127" i="8"/>
  <c r="M128" i="8"/>
  <c r="M129" i="8"/>
  <c r="M130" i="8"/>
  <c r="M131" i="8"/>
  <c r="M125" i="8"/>
  <c r="M119" i="8"/>
  <c r="M120" i="8"/>
  <c r="M121" i="8"/>
  <c r="M117" i="8"/>
  <c r="M111" i="8"/>
  <c r="M112" i="8"/>
  <c r="M113" i="8"/>
  <c r="M114" i="8"/>
  <c r="M109" i="8"/>
  <c r="M106" i="8"/>
  <c r="M107" i="8" s="1"/>
  <c r="M99" i="8"/>
  <c r="M100" i="8"/>
  <c r="M101" i="8"/>
  <c r="M103" i="8"/>
  <c r="M98" i="8"/>
  <c r="M90" i="8"/>
  <c r="M92" i="8"/>
  <c r="M94" i="8"/>
  <c r="M95" i="8"/>
  <c r="M89" i="8"/>
  <c r="M81" i="8"/>
  <c r="M82" i="8"/>
  <c r="M83" i="8"/>
  <c r="M84" i="8"/>
  <c r="M85" i="8"/>
  <c r="M80" i="8"/>
  <c r="M69" i="8"/>
  <c r="M70" i="8"/>
  <c r="M71" i="8"/>
  <c r="M72" i="8"/>
  <c r="M73" i="8"/>
  <c r="M74" i="8"/>
  <c r="M75" i="8"/>
  <c r="K76" i="8"/>
  <c r="M61" i="8"/>
  <c r="M62" i="8"/>
  <c r="M63" i="8"/>
  <c r="M64" i="8"/>
  <c r="M65" i="8"/>
  <c r="M49" i="8"/>
  <c r="M50" i="8"/>
  <c r="M51" i="8"/>
  <c r="M53" i="8"/>
  <c r="M54" i="8"/>
  <c r="M55" i="8"/>
  <c r="M56" i="8"/>
  <c r="M57" i="8"/>
  <c r="M48" i="8"/>
  <c r="M40" i="8"/>
  <c r="M41" i="8"/>
  <c r="M42" i="8"/>
  <c r="M43" i="8"/>
  <c r="M44" i="8"/>
  <c r="M39" i="8"/>
  <c r="M30" i="8"/>
  <c r="M31" i="8"/>
  <c r="M32" i="8"/>
  <c r="M33" i="8"/>
  <c r="M34" i="8"/>
  <c r="M35" i="8"/>
  <c r="M36" i="8"/>
  <c r="M29" i="8"/>
  <c r="M16" i="8"/>
  <c r="M17" i="8"/>
  <c r="M15" i="8"/>
  <c r="M139" i="8" l="1"/>
  <c r="M104" i="8"/>
  <c r="M96" i="8"/>
  <c r="M115" i="8"/>
  <c r="M132" i="8"/>
  <c r="M148" i="8"/>
  <c r="M123" i="8"/>
  <c r="M58" i="8"/>
  <c r="K115" i="8"/>
  <c r="K123" i="8"/>
  <c r="K132" i="8"/>
  <c r="K139" i="8"/>
  <c r="K104" i="8"/>
  <c r="K66" i="8"/>
  <c r="K96" i="8"/>
  <c r="M46" i="8"/>
  <c r="K46" i="8"/>
  <c r="K58" i="8"/>
  <c r="M68" i="8"/>
  <c r="M76" i="8" s="1"/>
  <c r="M60" i="8"/>
  <c r="M66" i="8" s="1"/>
  <c r="M37" i="8"/>
  <c r="K37" i="8"/>
  <c r="S54" i="1" l="1"/>
  <c r="S42" i="1"/>
  <c r="AS578" i="2" l="1"/>
  <c r="W24" i="5" l="1"/>
  <c r="I58" i="8" l="1"/>
  <c r="I151" i="8" s="1"/>
  <c r="I195" i="8" s="1"/>
  <c r="G107" i="8"/>
  <c r="G104" i="8"/>
  <c r="G151" i="8" s="1"/>
  <c r="G195" i="8" l="1"/>
  <c r="G36" i="3"/>
  <c r="AU19" i="2" l="1"/>
  <c r="AU822" i="2"/>
  <c r="AU572" i="2"/>
  <c r="AU564" i="2"/>
  <c r="AU539" i="2"/>
  <c r="AU509" i="2"/>
  <c r="AU408" i="2"/>
  <c r="AU324" i="2"/>
  <c r="AU319" i="2"/>
  <c r="AU303" i="2"/>
  <c r="AU299" i="2"/>
  <c r="AU292" i="2"/>
  <c r="AU265" i="2"/>
  <c r="AU257" i="2"/>
  <c r="AU252" i="2"/>
  <c r="AU244" i="2"/>
  <c r="AU234" i="2"/>
  <c r="AU226" i="2"/>
  <c r="AU221" i="2"/>
  <c r="AU217" i="2"/>
  <c r="AU213" i="2"/>
  <c r="AU208" i="2"/>
  <c r="AU204" i="2"/>
  <c r="AU199" i="2"/>
  <c r="AU195" i="2"/>
  <c r="AU191" i="2"/>
  <c r="AU185" i="2"/>
  <c r="AU174" i="2"/>
  <c r="AU168" i="2"/>
  <c r="AU164" i="2"/>
  <c r="AU151" i="2"/>
  <c r="AU142" i="2"/>
  <c r="AU123" i="2"/>
  <c r="AU102" i="2"/>
  <c r="AU91" i="2"/>
  <c r="AU80" i="2"/>
  <c r="AU60" i="2"/>
  <c r="AU53" i="2"/>
  <c r="AU40" i="2"/>
  <c r="O524" i="2"/>
  <c r="O167" i="2"/>
  <c r="O16" i="2"/>
  <c r="AY34" i="4" l="1"/>
  <c r="AU127" i="2"/>
  <c r="AU328" i="2"/>
  <c r="AU579" i="2"/>
  <c r="AC26" i="1" l="1"/>
  <c r="AU15" i="4" s="1"/>
  <c r="AU330" i="2"/>
  <c r="AC159" i="1"/>
  <c r="AC152" i="1"/>
  <c r="AC99" i="1"/>
  <c r="AC93" i="1"/>
  <c r="AC82" i="1"/>
  <c r="AC73" i="1"/>
  <c r="AC60" i="1"/>
  <c r="AU17" i="4" s="1"/>
  <c r="AC39" i="1"/>
  <c r="AU16" i="4" s="1"/>
  <c r="AU18" i="4" l="1"/>
  <c r="AU19" i="4"/>
  <c r="AU825" i="2"/>
  <c r="AU827" i="2" s="1"/>
  <c r="AC162" i="1"/>
  <c r="AC164" i="1" s="1"/>
  <c r="AC154" i="1"/>
  <c r="W21" i="5" l="1"/>
  <c r="W25" i="5"/>
  <c r="Q25" i="5"/>
  <c r="W30" i="5"/>
  <c r="Q30" i="5"/>
  <c r="W33" i="5" l="1"/>
  <c r="AO40" i="4" l="1"/>
  <c r="W35" i="5"/>
  <c r="AH17" i="4"/>
  <c r="AH16" i="4"/>
  <c r="AH15" i="4"/>
  <c r="AY42" i="4" l="1"/>
  <c r="AY23" i="4"/>
  <c r="AY26" i="4" s="1"/>
  <c r="AY46" i="4" l="1"/>
  <c r="S822" i="2"/>
  <c r="O808" i="2"/>
  <c r="BI808" i="2" s="1"/>
  <c r="I37" i="4" l="1"/>
  <c r="O406" i="2" l="1"/>
  <c r="BI406" i="2" s="1"/>
  <c r="Y821" i="2" l="1"/>
  <c r="Y820" i="2"/>
  <c r="Y819" i="2"/>
  <c r="Y818" i="2"/>
  <c r="Y817" i="2"/>
  <c r="Y816" i="2"/>
  <c r="Y815" i="2"/>
  <c r="Y814" i="2"/>
  <c r="Y813" i="2"/>
  <c r="Y812" i="2"/>
  <c r="Y811" i="2"/>
  <c r="Y810" i="2"/>
  <c r="Y809" i="2"/>
  <c r="Y807" i="2"/>
  <c r="Y806" i="2"/>
  <c r="Y805" i="2"/>
  <c r="Y804" i="2"/>
  <c r="Y803" i="2"/>
  <c r="Y802" i="2"/>
  <c r="Y801" i="2"/>
  <c r="Y800" i="2"/>
  <c r="Y799" i="2"/>
  <c r="Y798" i="2"/>
  <c r="Y797" i="2"/>
  <c r="Y795" i="2"/>
  <c r="Y794" i="2"/>
  <c r="Y793" i="2"/>
  <c r="Y792" i="2"/>
  <c r="Y791" i="2"/>
  <c r="Y790" i="2"/>
  <c r="Y789" i="2"/>
  <c r="Y788" i="2"/>
  <c r="Y787" i="2"/>
  <c r="Y786" i="2"/>
  <c r="Y785" i="2"/>
  <c r="Y783" i="2"/>
  <c r="Y782" i="2"/>
  <c r="Y781" i="2"/>
  <c r="Y780" i="2"/>
  <c r="Y779" i="2"/>
  <c r="Y778" i="2"/>
  <c r="Y777" i="2"/>
  <c r="Y776" i="2"/>
  <c r="Y775" i="2"/>
  <c r="Y774" i="2"/>
  <c r="Y773" i="2"/>
  <c r="Y772" i="2"/>
  <c r="Y771" i="2"/>
  <c r="Y770" i="2"/>
  <c r="Y769" i="2"/>
  <c r="Y768" i="2"/>
  <c r="Y767" i="2"/>
  <c r="Y766" i="2"/>
  <c r="Y765" i="2"/>
  <c r="Y764" i="2"/>
  <c r="Y763" i="2"/>
  <c r="Y762" i="2"/>
  <c r="Y761" i="2"/>
  <c r="Y760" i="2"/>
  <c r="Y759" i="2"/>
  <c r="Y758" i="2"/>
  <c r="Y757" i="2"/>
  <c r="Y756" i="2"/>
  <c r="Y755" i="2"/>
  <c r="Y754" i="2"/>
  <c r="Y753" i="2"/>
  <c r="Y752" i="2"/>
  <c r="Y751" i="2"/>
  <c r="Y750" i="2"/>
  <c r="Y749" i="2"/>
  <c r="Y748" i="2"/>
  <c r="Y747" i="2"/>
  <c r="Y746" i="2"/>
  <c r="Y745" i="2"/>
  <c r="Y744" i="2"/>
  <c r="Y743" i="2"/>
  <c r="Y742" i="2"/>
  <c r="Y741" i="2"/>
  <c r="Y740" i="2"/>
  <c r="Y739" i="2"/>
  <c r="Y738" i="2"/>
  <c r="Y737" i="2"/>
  <c r="Y736" i="2"/>
  <c r="Y735" i="2"/>
  <c r="Y734" i="2"/>
  <c r="Y733" i="2"/>
  <c r="Y732" i="2"/>
  <c r="Y731" i="2"/>
  <c r="Y730" i="2"/>
  <c r="Y729" i="2"/>
  <c r="Y728" i="2"/>
  <c r="Y727" i="2"/>
  <c r="Y726" i="2"/>
  <c r="Y725" i="2"/>
  <c r="Y724" i="2"/>
  <c r="Y723" i="2"/>
  <c r="Y722" i="2"/>
  <c r="Y721" i="2"/>
  <c r="Y720" i="2"/>
  <c r="Y719" i="2"/>
  <c r="Y718" i="2"/>
  <c r="Y717" i="2"/>
  <c r="Y716" i="2"/>
  <c r="Y715" i="2"/>
  <c r="Y714" i="2"/>
  <c r="Y713" i="2"/>
  <c r="Y712" i="2"/>
  <c r="Y711" i="2"/>
  <c r="Y710" i="2"/>
  <c r="Y709" i="2"/>
  <c r="Y708" i="2"/>
  <c r="Y707" i="2"/>
  <c r="Y706" i="2"/>
  <c r="Y705" i="2"/>
  <c r="Y704" i="2"/>
  <c r="Y703" i="2"/>
  <c r="Y702" i="2"/>
  <c r="Y701" i="2"/>
  <c r="Y700" i="2"/>
  <c r="Y699" i="2"/>
  <c r="Y698" i="2"/>
  <c r="Y697" i="2"/>
  <c r="Y696" i="2"/>
  <c r="Y695" i="2"/>
  <c r="Y694" i="2"/>
  <c r="Y693" i="2"/>
  <c r="Y692" i="2"/>
  <c r="Y691" i="2"/>
  <c r="Y690" i="2"/>
  <c r="Y689" i="2"/>
  <c r="Y688" i="2"/>
  <c r="Y687" i="2"/>
  <c r="Y686" i="2"/>
  <c r="Y685" i="2"/>
  <c r="Y684" i="2"/>
  <c r="Y683" i="2"/>
  <c r="Y682" i="2"/>
  <c r="Y681" i="2"/>
  <c r="Y680" i="2"/>
  <c r="Y679" i="2"/>
  <c r="Y678" i="2"/>
  <c r="Y677" i="2"/>
  <c r="Y676" i="2"/>
  <c r="Y675" i="2"/>
  <c r="Y674" i="2"/>
  <c r="Y673" i="2"/>
  <c r="Y672" i="2"/>
  <c r="Y671" i="2"/>
  <c r="Y670" i="2"/>
  <c r="Y669" i="2"/>
  <c r="Y668" i="2"/>
  <c r="Y667" i="2"/>
  <c r="Y666" i="2"/>
  <c r="Y665" i="2"/>
  <c r="Y664" i="2"/>
  <c r="Y663" i="2"/>
  <c r="Y662" i="2"/>
  <c r="Y661" i="2"/>
  <c r="Y660" i="2"/>
  <c r="Y659" i="2"/>
  <c r="Y658" i="2"/>
  <c r="Y657" i="2"/>
  <c r="Y656" i="2"/>
  <c r="Y655" i="2"/>
  <c r="Y654" i="2"/>
  <c r="Y653" i="2"/>
  <c r="Y652" i="2"/>
  <c r="Y651" i="2"/>
  <c r="Y650" i="2"/>
  <c r="Y649" i="2"/>
  <c r="Y648" i="2"/>
  <c r="Y647" i="2"/>
  <c r="Y646" i="2"/>
  <c r="Y645" i="2"/>
  <c r="Y644" i="2"/>
  <c r="Y643" i="2"/>
  <c r="Y642" i="2"/>
  <c r="Y641" i="2"/>
  <c r="Y640" i="2"/>
  <c r="Y639" i="2"/>
  <c r="Y638" i="2"/>
  <c r="Y637" i="2"/>
  <c r="Y636" i="2"/>
  <c r="Y635" i="2"/>
  <c r="Y634" i="2"/>
  <c r="Y633" i="2"/>
  <c r="Y632" i="2"/>
  <c r="Y631" i="2"/>
  <c r="Y630" i="2"/>
  <c r="Y629" i="2"/>
  <c r="Y628" i="2"/>
  <c r="Y627" i="2"/>
  <c r="Y626" i="2"/>
  <c r="Y625" i="2"/>
  <c r="Y624" i="2"/>
  <c r="Y623" i="2"/>
  <c r="Y622" i="2"/>
  <c r="Y621" i="2"/>
  <c r="Y620" i="2"/>
  <c r="Y619" i="2"/>
  <c r="Y618" i="2"/>
  <c r="Y617" i="2"/>
  <c r="Y616" i="2"/>
  <c r="Y615" i="2"/>
  <c r="Y614" i="2"/>
  <c r="Y613" i="2"/>
  <c r="Y612" i="2"/>
  <c r="Y611" i="2"/>
  <c r="Y610" i="2"/>
  <c r="Y609" i="2"/>
  <c r="Y608" i="2"/>
  <c r="Y607" i="2"/>
  <c r="Y606" i="2"/>
  <c r="Y605" i="2"/>
  <c r="Y604" i="2"/>
  <c r="Y603" i="2"/>
  <c r="Y602" i="2"/>
  <c r="Y601" i="2"/>
  <c r="Y600" i="2"/>
  <c r="Y599" i="2"/>
  <c r="Y598" i="2"/>
  <c r="Y597" i="2"/>
  <c r="Y596" i="2"/>
  <c r="Y595" i="2"/>
  <c r="Y594" i="2"/>
  <c r="Y593" i="2"/>
  <c r="Y592" i="2"/>
  <c r="Y591" i="2"/>
  <c r="Y590" i="2"/>
  <c r="Y589" i="2"/>
  <c r="Y588" i="2"/>
  <c r="Y587" i="2"/>
  <c r="Y586" i="2"/>
  <c r="Y585" i="2"/>
  <c r="Y584" i="2"/>
  <c r="Y583" i="2"/>
  <c r="Y582" i="2"/>
  <c r="Y578" i="2"/>
  <c r="Y574" i="2"/>
  <c r="Y571" i="2"/>
  <c r="Y570" i="2"/>
  <c r="Y569" i="2"/>
  <c r="Y568" i="2"/>
  <c r="Y567" i="2"/>
  <c r="Y563" i="2"/>
  <c r="Y562" i="2"/>
  <c r="Y561" i="2"/>
  <c r="Y560" i="2"/>
  <c r="Y559" i="2"/>
  <c r="Y558" i="2"/>
  <c r="Y557" i="2"/>
  <c r="Y556" i="2"/>
  <c r="Y554" i="2"/>
  <c r="BI554" i="2" s="1"/>
  <c r="Y553" i="2"/>
  <c r="Y552" i="2"/>
  <c r="Y551" i="2"/>
  <c r="Y550" i="2"/>
  <c r="Y549" i="2"/>
  <c r="Y548" i="2"/>
  <c r="Y547" i="2"/>
  <c r="Y546" i="2"/>
  <c r="Y545" i="2"/>
  <c r="Y544" i="2"/>
  <c r="Y543" i="2"/>
  <c r="Y542" i="2"/>
  <c r="Y538" i="2"/>
  <c r="Y537" i="2"/>
  <c r="Y536" i="2"/>
  <c r="Y535" i="2"/>
  <c r="Y534" i="2"/>
  <c r="Y533" i="2"/>
  <c r="Y532" i="2"/>
  <c r="Y531" i="2"/>
  <c r="Y530" i="2"/>
  <c r="Y529" i="2"/>
  <c r="Y528" i="2"/>
  <c r="Y527" i="2"/>
  <c r="Y526" i="2"/>
  <c r="Y525" i="2"/>
  <c r="Y524" i="2"/>
  <c r="BI524" i="2" s="1"/>
  <c r="Y523" i="2"/>
  <c r="Y522" i="2"/>
  <c r="Y521" i="2"/>
  <c r="Y520" i="2"/>
  <c r="Y519" i="2"/>
  <c r="Y518" i="2"/>
  <c r="Y517" i="2"/>
  <c r="Y516" i="2"/>
  <c r="Y515" i="2"/>
  <c r="Y514" i="2"/>
  <c r="Y513" i="2"/>
  <c r="Y512" i="2"/>
  <c r="Y508" i="2"/>
  <c r="Y507" i="2"/>
  <c r="Y506" i="2"/>
  <c r="Y505" i="2"/>
  <c r="Y504" i="2"/>
  <c r="Y503" i="2"/>
  <c r="Y502" i="2"/>
  <c r="Y501" i="2"/>
  <c r="Y500" i="2"/>
  <c r="Y499" i="2"/>
  <c r="Y498" i="2"/>
  <c r="Y497" i="2"/>
  <c r="Y496" i="2"/>
  <c r="Y495" i="2"/>
  <c r="Y494" i="2"/>
  <c r="Y493" i="2"/>
  <c r="Y492" i="2"/>
  <c r="Y491" i="2"/>
  <c r="Y490" i="2"/>
  <c r="Y489" i="2"/>
  <c r="Y488" i="2"/>
  <c r="Y487" i="2"/>
  <c r="Y486" i="2"/>
  <c r="Y485" i="2"/>
  <c r="Y484" i="2"/>
  <c r="Y483" i="2"/>
  <c r="Y482" i="2"/>
  <c r="Y481" i="2"/>
  <c r="Y480" i="2"/>
  <c r="Y479" i="2"/>
  <c r="Y478" i="2"/>
  <c r="Y477" i="2"/>
  <c r="Y476" i="2"/>
  <c r="Y475" i="2"/>
  <c r="Y474" i="2"/>
  <c r="Y473" i="2"/>
  <c r="Y472" i="2"/>
  <c r="Y471" i="2"/>
  <c r="Y470" i="2"/>
  <c r="Y469" i="2"/>
  <c r="Y468" i="2"/>
  <c r="Y467" i="2"/>
  <c r="Y466" i="2"/>
  <c r="Y465" i="2"/>
  <c r="Y464" i="2"/>
  <c r="Y463" i="2"/>
  <c r="Y462" i="2"/>
  <c r="Y461" i="2"/>
  <c r="Y460" i="2"/>
  <c r="Y459" i="2"/>
  <c r="Y458" i="2"/>
  <c r="Y457" i="2"/>
  <c r="Y456" i="2"/>
  <c r="Y455" i="2"/>
  <c r="Y454" i="2"/>
  <c r="Y453" i="2"/>
  <c r="Y452" i="2"/>
  <c r="Y451" i="2"/>
  <c r="Y450" i="2"/>
  <c r="Y449" i="2"/>
  <c r="Y448" i="2"/>
  <c r="Y447" i="2"/>
  <c r="Y446" i="2"/>
  <c r="Y445" i="2"/>
  <c r="Y444" i="2"/>
  <c r="Y443" i="2"/>
  <c r="Y442" i="2"/>
  <c r="Y441" i="2"/>
  <c r="Y440" i="2"/>
  <c r="Y439" i="2"/>
  <c r="Y438" i="2"/>
  <c r="Y437" i="2"/>
  <c r="Y436" i="2"/>
  <c r="Y435" i="2"/>
  <c r="Y434" i="2"/>
  <c r="Y433" i="2"/>
  <c r="Y432" i="2"/>
  <c r="Y431" i="2"/>
  <c r="Y430" i="2"/>
  <c r="Y429" i="2"/>
  <c r="Y428" i="2"/>
  <c r="Y427" i="2"/>
  <c r="Y426" i="2"/>
  <c r="Y425" i="2"/>
  <c r="Y424" i="2"/>
  <c r="Y423" i="2"/>
  <c r="Y422" i="2"/>
  <c r="Y421" i="2"/>
  <c r="Y420" i="2"/>
  <c r="Y419" i="2"/>
  <c r="Y418" i="2"/>
  <c r="Y417" i="2"/>
  <c r="Y416" i="2"/>
  <c r="Y415" i="2"/>
  <c r="Y414" i="2"/>
  <c r="Y413" i="2"/>
  <c r="Y412" i="2"/>
  <c r="Y411" i="2"/>
  <c r="Y407" i="2"/>
  <c r="Y405" i="2"/>
  <c r="Y404" i="2"/>
  <c r="Y403" i="2"/>
  <c r="Y402" i="2"/>
  <c r="Y401" i="2"/>
  <c r="Y400" i="2"/>
  <c r="Y399" i="2"/>
  <c r="Y398" i="2"/>
  <c r="Y397" i="2"/>
  <c r="Y396" i="2"/>
  <c r="Y395" i="2"/>
  <c r="Y394" i="2"/>
  <c r="Y393" i="2"/>
  <c r="Y392" i="2"/>
  <c r="Y391" i="2"/>
  <c r="Y390" i="2"/>
  <c r="Y389" i="2"/>
  <c r="Y388" i="2"/>
  <c r="Y387" i="2"/>
  <c r="Y386" i="2"/>
  <c r="Y385" i="2"/>
  <c r="Y384" i="2"/>
  <c r="Y383" i="2"/>
  <c r="Y382" i="2"/>
  <c r="Y381" i="2"/>
  <c r="Y380" i="2"/>
  <c r="Y379" i="2"/>
  <c r="Y378" i="2"/>
  <c r="Y377" i="2"/>
  <c r="Y376" i="2"/>
  <c r="Y375" i="2"/>
  <c r="Y374" i="2"/>
  <c r="Y373" i="2"/>
  <c r="Y372" i="2"/>
  <c r="Y371" i="2"/>
  <c r="Y370" i="2"/>
  <c r="Y369" i="2"/>
  <c r="Y368" i="2"/>
  <c r="Y367" i="2"/>
  <c r="Y366" i="2"/>
  <c r="Y365" i="2"/>
  <c r="Y364" i="2"/>
  <c r="Y363" i="2"/>
  <c r="Y362" i="2"/>
  <c r="Y361" i="2"/>
  <c r="Y360" i="2"/>
  <c r="Y359" i="2"/>
  <c r="Y358" i="2"/>
  <c r="Y357" i="2"/>
  <c r="Y356" i="2"/>
  <c r="Y355" i="2"/>
  <c r="Y354" i="2"/>
  <c r="Y353" i="2"/>
  <c r="Y352" i="2"/>
  <c r="Y351" i="2"/>
  <c r="Y350" i="2"/>
  <c r="Y349" i="2"/>
  <c r="Y348" i="2"/>
  <c r="Y347" i="2"/>
  <c r="Y346" i="2"/>
  <c r="Y345" i="2"/>
  <c r="Y344" i="2"/>
  <c r="Y343" i="2"/>
  <c r="Y342" i="2"/>
  <c r="Y341" i="2"/>
  <c r="Y340" i="2"/>
  <c r="Y339" i="2"/>
  <c r="Y338" i="2"/>
  <c r="Y337" i="2"/>
  <c r="Y336" i="2"/>
  <c r="Y335" i="2"/>
  <c r="Y334" i="2"/>
  <c r="Y333" i="2"/>
  <c r="Y323" i="2"/>
  <c r="Y322" i="2"/>
  <c r="Y318" i="2"/>
  <c r="Y317" i="2"/>
  <c r="Y316" i="2"/>
  <c r="Y315" i="2"/>
  <c r="Y314" i="2"/>
  <c r="Y313" i="2"/>
  <c r="Y312" i="2"/>
  <c r="Y311" i="2"/>
  <c r="Y310" i="2"/>
  <c r="Y309" i="2"/>
  <c r="Y308" i="2"/>
  <c r="Y307" i="2"/>
  <c r="Y306" i="2"/>
  <c r="Y302" i="2"/>
  <c r="Y298" i="2"/>
  <c r="Y297" i="2"/>
  <c r="Y296" i="2"/>
  <c r="Y295" i="2"/>
  <c r="Y291" i="2"/>
  <c r="Y290" i="2"/>
  <c r="Y289" i="2"/>
  <c r="Y288" i="2"/>
  <c r="Y287" i="2"/>
  <c r="Y286" i="2"/>
  <c r="Y285" i="2"/>
  <c r="Y284" i="2"/>
  <c r="Y283" i="2"/>
  <c r="Y282" i="2"/>
  <c r="Y281" i="2"/>
  <c r="Y280" i="2"/>
  <c r="Y279" i="2"/>
  <c r="Y278" i="2"/>
  <c r="Y277" i="2"/>
  <c r="Y276" i="2"/>
  <c r="Y275" i="2"/>
  <c r="Y274" i="2"/>
  <c r="Y273" i="2"/>
  <c r="Y272" i="2"/>
  <c r="Y271" i="2"/>
  <c r="Y270" i="2"/>
  <c r="Y269" i="2"/>
  <c r="Y268" i="2"/>
  <c r="Y264" i="2"/>
  <c r="Y263" i="2"/>
  <c r="Y262" i="2"/>
  <c r="Y261" i="2"/>
  <c r="Y260" i="2"/>
  <c r="Y256" i="2"/>
  <c r="Y255" i="2"/>
  <c r="Y251" i="2"/>
  <c r="Y250" i="2"/>
  <c r="Y249" i="2"/>
  <c r="Y248" i="2"/>
  <c r="Y247" i="2"/>
  <c r="Y243" i="2"/>
  <c r="Y242" i="2"/>
  <c r="Y241" i="2"/>
  <c r="Y240" i="2"/>
  <c r="Y239" i="2"/>
  <c r="Y238" i="2"/>
  <c r="Y237" i="2"/>
  <c r="Y233" i="2"/>
  <c r="Y232" i="2"/>
  <c r="Y231" i="2"/>
  <c r="Y225" i="2"/>
  <c r="Y224" i="2"/>
  <c r="Y220" i="2"/>
  <c r="Y216" i="2"/>
  <c r="Y212" i="2"/>
  <c r="Y211" i="2"/>
  <c r="Y207" i="2"/>
  <c r="Y203" i="2"/>
  <c r="Y202" i="2"/>
  <c r="Y198" i="2"/>
  <c r="Y194" i="2"/>
  <c r="Y190" i="2"/>
  <c r="Y189" i="2"/>
  <c r="Y184" i="2"/>
  <c r="Y183" i="2"/>
  <c r="Y182" i="2"/>
  <c r="Y181" i="2"/>
  <c r="Y180" i="2"/>
  <c r="Y179" i="2"/>
  <c r="Y178" i="2"/>
  <c r="Y177" i="2"/>
  <c r="Y173" i="2"/>
  <c r="Y172" i="2"/>
  <c r="Y171" i="2"/>
  <c r="Y167" i="2"/>
  <c r="BI167" i="2" s="1"/>
  <c r="BI168" i="2" s="1"/>
  <c r="Y166" i="2"/>
  <c r="Y163" i="2"/>
  <c r="Y162" i="2"/>
  <c r="Y161" i="2"/>
  <c r="Y160" i="2"/>
  <c r="Y159" i="2"/>
  <c r="Y158" i="2"/>
  <c r="Y157" i="2"/>
  <c r="Y156" i="2"/>
  <c r="Y155" i="2"/>
  <c r="Y154" i="2"/>
  <c r="Y150" i="2"/>
  <c r="Y149" i="2"/>
  <c r="Y148" i="2"/>
  <c r="Y147" i="2"/>
  <c r="Y146" i="2"/>
  <c r="Y145" i="2"/>
  <c r="Y141" i="2"/>
  <c r="Y140" i="2"/>
  <c r="Y139" i="2"/>
  <c r="Y138" i="2"/>
  <c r="Y137" i="2"/>
  <c r="Y136" i="2"/>
  <c r="Y135" i="2"/>
  <c r="Y134" i="2"/>
  <c r="Y133" i="2"/>
  <c r="Y132" i="2"/>
  <c r="Y131" i="2"/>
  <c r="Y122" i="2"/>
  <c r="Y121" i="2"/>
  <c r="Y120" i="2"/>
  <c r="Y119" i="2"/>
  <c r="Y118" i="2"/>
  <c r="Y117" i="2"/>
  <c r="Y116" i="2"/>
  <c r="Y115" i="2"/>
  <c r="Y114" i="2"/>
  <c r="Y113" i="2"/>
  <c r="Y112" i="2"/>
  <c r="Y111" i="2"/>
  <c r="Y110" i="2"/>
  <c r="Y109" i="2"/>
  <c r="Y108" i="2"/>
  <c r="Y107" i="2"/>
  <c r="Y106" i="2"/>
  <c r="Y105" i="2"/>
  <c r="Y101" i="2"/>
  <c r="Y100" i="2"/>
  <c r="Y99" i="2"/>
  <c r="Y98" i="2"/>
  <c r="Y97" i="2"/>
  <c r="Y96" i="2"/>
  <c r="Y95" i="2"/>
  <c r="Y94" i="2"/>
  <c r="Y90" i="2"/>
  <c r="Y89" i="2"/>
  <c r="Y88" i="2"/>
  <c r="Y87" i="2"/>
  <c r="Y86" i="2"/>
  <c r="Y85" i="2"/>
  <c r="Y84" i="2"/>
  <c r="Y83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59" i="2"/>
  <c r="Y58" i="2"/>
  <c r="Y57" i="2"/>
  <c r="Y56" i="2"/>
  <c r="Y52" i="2"/>
  <c r="Y51" i="2"/>
  <c r="Y50" i="2"/>
  <c r="Y49" i="2"/>
  <c r="Y48" i="2"/>
  <c r="Y47" i="2"/>
  <c r="Y46" i="2"/>
  <c r="Y45" i="2"/>
  <c r="Y44" i="2"/>
  <c r="Y43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18" i="2"/>
  <c r="Y17" i="2"/>
  <c r="Y16" i="2"/>
  <c r="BI16" i="2" s="1"/>
  <c r="U19" i="2"/>
  <c r="Y19" i="2" l="1"/>
  <c r="AM822" i="2" l="1"/>
  <c r="AK822" i="2"/>
  <c r="AG822" i="2"/>
  <c r="AE822" i="2"/>
  <c r="AS822" i="2"/>
  <c r="BC822" i="2"/>
  <c r="BA822" i="2"/>
  <c r="AY822" i="2"/>
  <c r="AO822" i="2"/>
  <c r="AQ822" i="2"/>
  <c r="AC822" i="2"/>
  <c r="AA822" i="2"/>
  <c r="Y822" i="2"/>
  <c r="O37" i="4" s="1"/>
  <c r="Q822" i="2"/>
  <c r="AM579" i="2"/>
  <c r="AK579" i="2"/>
  <c r="AG579" i="2"/>
  <c r="AE579" i="2"/>
  <c r="AS579" i="2"/>
  <c r="BC579" i="2"/>
  <c r="BA579" i="2"/>
  <c r="AY579" i="2"/>
  <c r="AO579" i="2"/>
  <c r="AQ579" i="2"/>
  <c r="AC579" i="2"/>
  <c r="AA579" i="2"/>
  <c r="Y579" i="2"/>
  <c r="U579" i="2"/>
  <c r="S579" i="2"/>
  <c r="Q579" i="2"/>
  <c r="AM572" i="2"/>
  <c r="AK572" i="2"/>
  <c r="AG572" i="2"/>
  <c r="AE572" i="2"/>
  <c r="AS572" i="2"/>
  <c r="BC572" i="2"/>
  <c r="BA572" i="2"/>
  <c r="AY572" i="2"/>
  <c r="AO572" i="2"/>
  <c r="AQ572" i="2"/>
  <c r="AC572" i="2"/>
  <c r="AA572" i="2"/>
  <c r="Y572" i="2"/>
  <c r="O35" i="4" s="1"/>
  <c r="S572" i="2"/>
  <c r="Q572" i="2"/>
  <c r="AM564" i="2"/>
  <c r="AK564" i="2"/>
  <c r="AG564" i="2"/>
  <c r="AE564" i="2"/>
  <c r="AS564" i="2"/>
  <c r="BC564" i="2"/>
  <c r="BA564" i="2"/>
  <c r="BG34" i="4" s="1"/>
  <c r="AY564" i="2"/>
  <c r="AO564" i="2"/>
  <c r="AQ34" i="4" s="1"/>
  <c r="AQ564" i="2"/>
  <c r="AS34" i="4" s="1"/>
  <c r="AC564" i="2"/>
  <c r="AA564" i="2"/>
  <c r="Y564" i="2"/>
  <c r="O34" i="4" s="1"/>
  <c r="S564" i="2"/>
  <c r="Q564" i="2"/>
  <c r="AM539" i="2"/>
  <c r="AK539" i="2"/>
  <c r="AG539" i="2"/>
  <c r="AE539" i="2"/>
  <c r="AS539" i="2"/>
  <c r="BC539" i="2"/>
  <c r="BA539" i="2"/>
  <c r="AY539" i="2"/>
  <c r="AO539" i="2"/>
  <c r="AQ539" i="2"/>
  <c r="AC539" i="2"/>
  <c r="AA539" i="2"/>
  <c r="Y539" i="2"/>
  <c r="O33" i="4" s="1"/>
  <c r="S539" i="2"/>
  <c r="AM509" i="2"/>
  <c r="AK509" i="2"/>
  <c r="AG509" i="2"/>
  <c r="AE509" i="2"/>
  <c r="AS509" i="2"/>
  <c r="BC509" i="2"/>
  <c r="BA509" i="2"/>
  <c r="AY509" i="2"/>
  <c r="AO509" i="2"/>
  <c r="AQ509" i="2"/>
  <c r="AC509" i="2"/>
  <c r="AA509" i="2"/>
  <c r="Y509" i="2"/>
  <c r="O32" i="4" s="1"/>
  <c r="S509" i="2"/>
  <c r="Q509" i="2"/>
  <c r="AM408" i="2"/>
  <c r="AK408" i="2"/>
  <c r="AE408" i="2"/>
  <c r="AS408" i="2"/>
  <c r="BC408" i="2"/>
  <c r="BA408" i="2"/>
  <c r="AY408" i="2"/>
  <c r="AO408" i="2"/>
  <c r="AQ408" i="2"/>
  <c r="AC408" i="2"/>
  <c r="AA408" i="2"/>
  <c r="Y408" i="2"/>
  <c r="O31" i="4" s="1"/>
  <c r="S408" i="2"/>
  <c r="Q408" i="2"/>
  <c r="AM324" i="2"/>
  <c r="AK324" i="2"/>
  <c r="AG324" i="2"/>
  <c r="AE324" i="2"/>
  <c r="AS324" i="2"/>
  <c r="BC324" i="2"/>
  <c r="BA324" i="2"/>
  <c r="AY324" i="2"/>
  <c r="AO324" i="2"/>
  <c r="AQ324" i="2"/>
  <c r="AC324" i="2"/>
  <c r="AA324" i="2"/>
  <c r="Y324" i="2"/>
  <c r="U324" i="2"/>
  <c r="S324" i="2"/>
  <c r="Q324" i="2"/>
  <c r="AM319" i="2"/>
  <c r="AK319" i="2"/>
  <c r="AG319" i="2"/>
  <c r="AE319" i="2"/>
  <c r="AS319" i="2"/>
  <c r="BC319" i="2"/>
  <c r="BA319" i="2"/>
  <c r="AY319" i="2"/>
  <c r="AO319" i="2"/>
  <c r="AQ319" i="2"/>
  <c r="AC319" i="2"/>
  <c r="AA319" i="2"/>
  <c r="Y319" i="2"/>
  <c r="S319" i="2"/>
  <c r="Q319" i="2"/>
  <c r="AM303" i="2"/>
  <c r="AK303" i="2"/>
  <c r="AG303" i="2"/>
  <c r="AE303" i="2"/>
  <c r="AS303" i="2"/>
  <c r="BC303" i="2"/>
  <c r="BA303" i="2"/>
  <c r="AY303" i="2"/>
  <c r="AO303" i="2"/>
  <c r="AQ303" i="2"/>
  <c r="AC303" i="2"/>
  <c r="AA303" i="2"/>
  <c r="Y303" i="2"/>
  <c r="U303" i="2"/>
  <c r="S303" i="2"/>
  <c r="Q303" i="2"/>
  <c r="AM299" i="2"/>
  <c r="AK299" i="2"/>
  <c r="AG299" i="2"/>
  <c r="AE299" i="2"/>
  <c r="AS299" i="2"/>
  <c r="BC299" i="2"/>
  <c r="BA299" i="2"/>
  <c r="AY299" i="2"/>
  <c r="AO299" i="2"/>
  <c r="AQ299" i="2"/>
  <c r="AC299" i="2"/>
  <c r="AA299" i="2"/>
  <c r="Y299" i="2"/>
  <c r="S299" i="2"/>
  <c r="Q299" i="2"/>
  <c r="AM292" i="2"/>
  <c r="AK292" i="2"/>
  <c r="AG292" i="2"/>
  <c r="AE292" i="2"/>
  <c r="AS292" i="2"/>
  <c r="BC292" i="2"/>
  <c r="BA292" i="2"/>
  <c r="AY292" i="2"/>
  <c r="AO292" i="2"/>
  <c r="AQ292" i="2"/>
  <c r="AC292" i="2"/>
  <c r="AA292" i="2"/>
  <c r="Y292" i="2"/>
  <c r="S292" i="2"/>
  <c r="Q292" i="2"/>
  <c r="AM265" i="2"/>
  <c r="AK265" i="2"/>
  <c r="AG265" i="2"/>
  <c r="AE265" i="2"/>
  <c r="AS265" i="2"/>
  <c r="BC265" i="2"/>
  <c r="BA265" i="2"/>
  <c r="AY265" i="2"/>
  <c r="AO265" i="2"/>
  <c r="AQ265" i="2"/>
  <c r="AC265" i="2"/>
  <c r="AA265" i="2"/>
  <c r="Y265" i="2"/>
  <c r="S265" i="2"/>
  <c r="Q265" i="2"/>
  <c r="AM257" i="2"/>
  <c r="AK257" i="2"/>
  <c r="AG257" i="2"/>
  <c r="AE257" i="2"/>
  <c r="AS257" i="2"/>
  <c r="BC257" i="2"/>
  <c r="BA257" i="2"/>
  <c r="AY257" i="2"/>
  <c r="AO257" i="2"/>
  <c r="AQ257" i="2"/>
  <c r="AC257" i="2"/>
  <c r="AA257" i="2"/>
  <c r="Y257" i="2"/>
  <c r="S257" i="2"/>
  <c r="Q257" i="2"/>
  <c r="AM252" i="2"/>
  <c r="AK252" i="2"/>
  <c r="AG252" i="2"/>
  <c r="AE252" i="2"/>
  <c r="AS252" i="2"/>
  <c r="BC252" i="2"/>
  <c r="BA252" i="2"/>
  <c r="AY252" i="2"/>
  <c r="AO252" i="2"/>
  <c r="AQ252" i="2"/>
  <c r="AC252" i="2"/>
  <c r="AA252" i="2"/>
  <c r="Y252" i="2"/>
  <c r="S252" i="2"/>
  <c r="Q252" i="2"/>
  <c r="AM244" i="2"/>
  <c r="AK244" i="2"/>
  <c r="AE244" i="2"/>
  <c r="AS244" i="2"/>
  <c r="BC244" i="2"/>
  <c r="BA244" i="2"/>
  <c r="AY244" i="2"/>
  <c r="AO244" i="2"/>
  <c r="AQ244" i="2"/>
  <c r="AC244" i="2"/>
  <c r="AA244" i="2"/>
  <c r="Y244" i="2"/>
  <c r="S244" i="2"/>
  <c r="Q244" i="2"/>
  <c r="AM234" i="2"/>
  <c r="AK234" i="2"/>
  <c r="AG234" i="2"/>
  <c r="AE234" i="2"/>
  <c r="AS234" i="2"/>
  <c r="BC234" i="2"/>
  <c r="BA234" i="2"/>
  <c r="AY234" i="2"/>
  <c r="AO234" i="2"/>
  <c r="AQ234" i="2"/>
  <c r="AC234" i="2"/>
  <c r="AA234" i="2"/>
  <c r="Y234" i="2"/>
  <c r="S234" i="2"/>
  <c r="Q234" i="2"/>
  <c r="AM226" i="2"/>
  <c r="AK226" i="2"/>
  <c r="AG226" i="2"/>
  <c r="AE226" i="2"/>
  <c r="AS226" i="2"/>
  <c r="BC226" i="2"/>
  <c r="BA226" i="2"/>
  <c r="AY226" i="2"/>
  <c r="AO226" i="2"/>
  <c r="AQ226" i="2"/>
  <c r="AC226" i="2"/>
  <c r="AA226" i="2"/>
  <c r="Y226" i="2"/>
  <c r="S226" i="2"/>
  <c r="Q226" i="2"/>
  <c r="AM221" i="2"/>
  <c r="AK221" i="2"/>
  <c r="AG221" i="2"/>
  <c r="AE221" i="2"/>
  <c r="AS221" i="2"/>
  <c r="BC221" i="2"/>
  <c r="BA221" i="2"/>
  <c r="AY221" i="2"/>
  <c r="AO221" i="2"/>
  <c r="AQ221" i="2"/>
  <c r="AC221" i="2"/>
  <c r="AA221" i="2"/>
  <c r="Y221" i="2"/>
  <c r="S221" i="2"/>
  <c r="Q221" i="2"/>
  <c r="AM217" i="2"/>
  <c r="AK217" i="2"/>
  <c r="AG217" i="2"/>
  <c r="AE217" i="2"/>
  <c r="AS217" i="2"/>
  <c r="BC217" i="2"/>
  <c r="BA217" i="2"/>
  <c r="AY217" i="2"/>
  <c r="AO217" i="2"/>
  <c r="AQ217" i="2"/>
  <c r="AC217" i="2"/>
  <c r="AA217" i="2"/>
  <c r="Y217" i="2"/>
  <c r="S217" i="2"/>
  <c r="Q217" i="2"/>
  <c r="AM213" i="2"/>
  <c r="AK213" i="2"/>
  <c r="AG213" i="2"/>
  <c r="AE213" i="2"/>
  <c r="AS213" i="2"/>
  <c r="BC213" i="2"/>
  <c r="BA213" i="2"/>
  <c r="AY213" i="2"/>
  <c r="AO213" i="2"/>
  <c r="AQ213" i="2"/>
  <c r="AC213" i="2"/>
  <c r="AA213" i="2"/>
  <c r="Y213" i="2"/>
  <c r="S213" i="2"/>
  <c r="Q213" i="2"/>
  <c r="AM208" i="2"/>
  <c r="AK208" i="2"/>
  <c r="AG208" i="2"/>
  <c r="AE208" i="2"/>
  <c r="AS208" i="2"/>
  <c r="BC208" i="2"/>
  <c r="BA208" i="2"/>
  <c r="AY208" i="2"/>
  <c r="AO208" i="2"/>
  <c r="AQ208" i="2"/>
  <c r="AC208" i="2"/>
  <c r="AA208" i="2"/>
  <c r="Y208" i="2"/>
  <c r="S208" i="2"/>
  <c r="Q208" i="2"/>
  <c r="AM204" i="2"/>
  <c r="AK204" i="2"/>
  <c r="AG204" i="2"/>
  <c r="AE204" i="2"/>
  <c r="AS204" i="2"/>
  <c r="BC204" i="2"/>
  <c r="BA204" i="2"/>
  <c r="AY204" i="2"/>
  <c r="AO204" i="2"/>
  <c r="AQ204" i="2"/>
  <c r="AC204" i="2"/>
  <c r="AA204" i="2"/>
  <c r="Y204" i="2"/>
  <c r="S204" i="2"/>
  <c r="Q204" i="2"/>
  <c r="AM199" i="2"/>
  <c r="AK199" i="2"/>
  <c r="AG199" i="2"/>
  <c r="AE199" i="2"/>
  <c r="AS199" i="2"/>
  <c r="BC199" i="2"/>
  <c r="BA199" i="2"/>
  <c r="AY199" i="2"/>
  <c r="AO199" i="2"/>
  <c r="AQ199" i="2"/>
  <c r="AC199" i="2"/>
  <c r="AA199" i="2"/>
  <c r="Y199" i="2"/>
  <c r="S199" i="2"/>
  <c r="Q199" i="2"/>
  <c r="AM195" i="2"/>
  <c r="AK195" i="2"/>
  <c r="AG195" i="2"/>
  <c r="AE195" i="2"/>
  <c r="AS195" i="2"/>
  <c r="BC195" i="2"/>
  <c r="BA195" i="2"/>
  <c r="AY195" i="2"/>
  <c r="AO195" i="2"/>
  <c r="AQ195" i="2"/>
  <c r="AC195" i="2"/>
  <c r="AA195" i="2"/>
  <c r="Y195" i="2"/>
  <c r="S195" i="2"/>
  <c r="Q195" i="2"/>
  <c r="AM191" i="2"/>
  <c r="AK191" i="2"/>
  <c r="AG191" i="2"/>
  <c r="AE191" i="2"/>
  <c r="AS191" i="2"/>
  <c r="BC191" i="2"/>
  <c r="BA191" i="2"/>
  <c r="AY191" i="2"/>
  <c r="AO191" i="2"/>
  <c r="AQ191" i="2"/>
  <c r="AC191" i="2"/>
  <c r="AA191" i="2"/>
  <c r="Y191" i="2"/>
  <c r="S191" i="2"/>
  <c r="Q191" i="2"/>
  <c r="AM185" i="2"/>
  <c r="AK185" i="2"/>
  <c r="AG185" i="2"/>
  <c r="AE185" i="2"/>
  <c r="AS185" i="2"/>
  <c r="BC185" i="2"/>
  <c r="BA185" i="2"/>
  <c r="AY185" i="2"/>
  <c r="AO185" i="2"/>
  <c r="AQ185" i="2"/>
  <c r="AC185" i="2"/>
  <c r="AA185" i="2"/>
  <c r="Y185" i="2"/>
  <c r="S185" i="2"/>
  <c r="Q185" i="2"/>
  <c r="AM174" i="2"/>
  <c r="AK174" i="2"/>
  <c r="AG174" i="2"/>
  <c r="AE174" i="2"/>
  <c r="AS174" i="2"/>
  <c r="BC174" i="2"/>
  <c r="BA174" i="2"/>
  <c r="AY174" i="2"/>
  <c r="AO174" i="2"/>
  <c r="AQ174" i="2"/>
  <c r="AC174" i="2"/>
  <c r="AA174" i="2"/>
  <c r="Y174" i="2"/>
  <c r="S174" i="2"/>
  <c r="Q174" i="2"/>
  <c r="AM168" i="2"/>
  <c r="AK168" i="2"/>
  <c r="AG168" i="2"/>
  <c r="AE168" i="2"/>
  <c r="AS168" i="2"/>
  <c r="BC168" i="2"/>
  <c r="BA168" i="2"/>
  <c r="AY168" i="2"/>
  <c r="AO168" i="2"/>
  <c r="AQ168" i="2"/>
  <c r="AC168" i="2"/>
  <c r="AA168" i="2"/>
  <c r="Y168" i="2"/>
  <c r="U168" i="2"/>
  <c r="S168" i="2"/>
  <c r="Q168" i="2"/>
  <c r="AM164" i="2"/>
  <c r="AK164" i="2"/>
  <c r="AE164" i="2"/>
  <c r="AS164" i="2"/>
  <c r="BC164" i="2"/>
  <c r="BA164" i="2"/>
  <c r="AY164" i="2"/>
  <c r="AO164" i="2"/>
  <c r="AQ164" i="2"/>
  <c r="AC164" i="2"/>
  <c r="AA164" i="2"/>
  <c r="Y164" i="2"/>
  <c r="S164" i="2"/>
  <c r="Q164" i="2"/>
  <c r="AM151" i="2"/>
  <c r="AK151" i="2"/>
  <c r="AG151" i="2"/>
  <c r="AE151" i="2"/>
  <c r="AS151" i="2"/>
  <c r="BC151" i="2"/>
  <c r="BA151" i="2"/>
  <c r="AY151" i="2"/>
  <c r="AO151" i="2"/>
  <c r="AQ151" i="2"/>
  <c r="AC151" i="2"/>
  <c r="AA151" i="2"/>
  <c r="Y151" i="2"/>
  <c r="S151" i="2"/>
  <c r="Q151" i="2"/>
  <c r="AM142" i="2"/>
  <c r="AK142" i="2"/>
  <c r="AG142" i="2"/>
  <c r="AE142" i="2"/>
  <c r="AS142" i="2"/>
  <c r="BC142" i="2"/>
  <c r="BA142" i="2"/>
  <c r="AY142" i="2"/>
  <c r="AO142" i="2"/>
  <c r="AQ142" i="2"/>
  <c r="AC142" i="2"/>
  <c r="AA142" i="2"/>
  <c r="Y142" i="2"/>
  <c r="S142" i="2"/>
  <c r="Q142" i="2"/>
  <c r="AM123" i="2"/>
  <c r="AK123" i="2"/>
  <c r="AE123" i="2"/>
  <c r="AS123" i="2"/>
  <c r="BC123" i="2"/>
  <c r="BA123" i="2"/>
  <c r="AY123" i="2"/>
  <c r="AO123" i="2"/>
  <c r="AQ123" i="2"/>
  <c r="AC123" i="2"/>
  <c r="AA123" i="2"/>
  <c r="Y123" i="2"/>
  <c r="U123" i="2"/>
  <c r="S123" i="2"/>
  <c r="Q123" i="2"/>
  <c r="AM102" i="2"/>
  <c r="AK102" i="2"/>
  <c r="AE102" i="2"/>
  <c r="AS102" i="2"/>
  <c r="BC102" i="2"/>
  <c r="BA102" i="2"/>
  <c r="AY102" i="2"/>
  <c r="AO102" i="2"/>
  <c r="AQ102" i="2"/>
  <c r="AC102" i="2"/>
  <c r="AA102" i="2"/>
  <c r="Y102" i="2"/>
  <c r="U102" i="2"/>
  <c r="S102" i="2"/>
  <c r="Q102" i="2"/>
  <c r="AM91" i="2"/>
  <c r="AK91" i="2"/>
  <c r="AG91" i="2"/>
  <c r="AE91" i="2"/>
  <c r="AS91" i="2"/>
  <c r="BC91" i="2"/>
  <c r="BA91" i="2"/>
  <c r="AY91" i="2"/>
  <c r="AO91" i="2"/>
  <c r="AQ91" i="2"/>
  <c r="AC91" i="2"/>
  <c r="AA91" i="2"/>
  <c r="Y91" i="2"/>
  <c r="S91" i="2"/>
  <c r="Q91" i="2"/>
  <c r="AM80" i="2"/>
  <c r="AK80" i="2"/>
  <c r="AG80" i="2"/>
  <c r="AE80" i="2"/>
  <c r="AS80" i="2"/>
  <c r="BA80" i="2"/>
  <c r="AY80" i="2"/>
  <c r="AO80" i="2"/>
  <c r="AQ80" i="2"/>
  <c r="AC80" i="2"/>
  <c r="AA80" i="2"/>
  <c r="Y80" i="2"/>
  <c r="S80" i="2"/>
  <c r="Q80" i="2"/>
  <c r="AM60" i="2"/>
  <c r="AK60" i="2"/>
  <c r="AG60" i="2"/>
  <c r="AE60" i="2"/>
  <c r="AS60" i="2"/>
  <c r="BA60" i="2"/>
  <c r="AY60" i="2"/>
  <c r="AO60" i="2"/>
  <c r="AQ60" i="2"/>
  <c r="AC60" i="2"/>
  <c r="AA60" i="2"/>
  <c r="Y60" i="2"/>
  <c r="S60" i="2"/>
  <c r="Q60" i="2"/>
  <c r="AM53" i="2"/>
  <c r="AK53" i="2"/>
  <c r="AG53" i="2"/>
  <c r="AE53" i="2"/>
  <c r="AS53" i="2"/>
  <c r="BA53" i="2"/>
  <c r="AY53" i="2"/>
  <c r="AO53" i="2"/>
  <c r="AQ53" i="2"/>
  <c r="AC53" i="2"/>
  <c r="AA53" i="2"/>
  <c r="Y53" i="2"/>
  <c r="S53" i="2"/>
  <c r="Q53" i="2"/>
  <c r="AM40" i="2"/>
  <c r="AK40" i="2"/>
  <c r="AE40" i="2"/>
  <c r="AS40" i="2"/>
  <c r="BA40" i="2"/>
  <c r="AY40" i="2"/>
  <c r="AO40" i="2"/>
  <c r="AQ40" i="2"/>
  <c r="AC40" i="2"/>
  <c r="AA40" i="2"/>
  <c r="Y40" i="2"/>
  <c r="S40" i="2"/>
  <c r="Q40" i="2"/>
  <c r="AM19" i="2"/>
  <c r="AK19" i="2"/>
  <c r="AG19" i="2"/>
  <c r="AE19" i="2"/>
  <c r="AS19" i="2"/>
  <c r="BC19" i="2"/>
  <c r="BA19" i="2"/>
  <c r="AY19" i="2"/>
  <c r="AO19" i="2"/>
  <c r="AQ19" i="2"/>
  <c r="AC19" i="2"/>
  <c r="AA19" i="2"/>
  <c r="S19" i="2"/>
  <c r="Q19" i="2"/>
  <c r="BI583" i="2"/>
  <c r="W303" i="2"/>
  <c r="BA127" i="2" l="1"/>
  <c r="AK37" i="4"/>
  <c r="Q37" i="4"/>
  <c r="AA37" i="4"/>
  <c r="AW36" i="4"/>
  <c r="AM37" i="4"/>
  <c r="W579" i="2"/>
  <c r="BI578" i="2"/>
  <c r="W168" i="2"/>
  <c r="AM127" i="2"/>
  <c r="BC127" i="2"/>
  <c r="AK127" i="2"/>
  <c r="BC328" i="2"/>
  <c r="AK328" i="2"/>
  <c r="Q127" i="2"/>
  <c r="W19" i="2"/>
  <c r="AA328" i="2"/>
  <c r="AQ328" i="2"/>
  <c r="AY328" i="2"/>
  <c r="AE328" i="2"/>
  <c r="S328" i="2"/>
  <c r="W324" i="2"/>
  <c r="Y127" i="2"/>
  <c r="W102" i="2"/>
  <c r="W123" i="2"/>
  <c r="S127" i="2"/>
  <c r="AO127" i="2"/>
  <c r="AS127" i="2"/>
  <c r="Q328" i="2"/>
  <c r="Y328" i="2"/>
  <c r="AC328" i="2"/>
  <c r="AO328" i="2"/>
  <c r="BA328" i="2"/>
  <c r="AS328" i="2"/>
  <c r="AM328" i="2"/>
  <c r="AC127" i="2"/>
  <c r="U30" i="4" s="1"/>
  <c r="AQ127" i="2"/>
  <c r="AY127" i="2"/>
  <c r="AE127" i="2"/>
  <c r="AA127" i="2"/>
  <c r="BI579" i="2" l="1"/>
  <c r="CC36" i="4"/>
  <c r="AQ330" i="2"/>
  <c r="AQ825" i="2" s="1"/>
  <c r="AQ827" i="2" s="1"/>
  <c r="BA330" i="2"/>
  <c r="BA825" i="2" s="1"/>
  <c r="BA827" i="2" s="1"/>
  <c r="AO330" i="2"/>
  <c r="AO825" i="2" s="1"/>
  <c r="AO827" i="2" s="1"/>
  <c r="AE330" i="2"/>
  <c r="AY330" i="2"/>
  <c r="AY825" i="2" s="1"/>
  <c r="AY827" i="2" s="1"/>
  <c r="AK330" i="2"/>
  <c r="AK825" i="2" s="1"/>
  <c r="AK827" i="2" s="1"/>
  <c r="AM330" i="2"/>
  <c r="AA330" i="2"/>
  <c r="BC330" i="2"/>
  <c r="BC825" i="2" s="1"/>
  <c r="BC827" i="2" s="1"/>
  <c r="Q330" i="2"/>
  <c r="S330" i="2"/>
  <c r="Y330" i="2"/>
  <c r="AS330" i="2"/>
  <c r="AC330" i="2"/>
  <c r="BE30" i="4" l="1"/>
  <c r="AA825" i="2"/>
  <c r="AA827" i="2" s="1"/>
  <c r="AS825" i="2"/>
  <c r="AS827" i="2" s="1"/>
  <c r="AM825" i="2"/>
  <c r="AM827" i="2" s="1"/>
  <c r="S825" i="2"/>
  <c r="S827" i="2" s="1"/>
  <c r="AE825" i="2"/>
  <c r="AE827" i="2" s="1"/>
  <c r="AC825" i="2"/>
  <c r="AC827" i="2" s="1"/>
  <c r="O30" i="4"/>
  <c r="Y825" i="2"/>
  <c r="Y827" i="2" s="1"/>
  <c r="BG30" i="4"/>
  <c r="BC42" i="4"/>
  <c r="BK30" i="4"/>
  <c r="AA159" i="1"/>
  <c r="AA152" i="1"/>
  <c r="AA99" i="1"/>
  <c r="AA93" i="1"/>
  <c r="AA82" i="1"/>
  <c r="AA73" i="1"/>
  <c r="AA60" i="1"/>
  <c r="AI17" i="4" s="1"/>
  <c r="AA39" i="1"/>
  <c r="Y159" i="1"/>
  <c r="Y152" i="1"/>
  <c r="Y99" i="1"/>
  <c r="Y93" i="1"/>
  <c r="Y82" i="1"/>
  <c r="Y73" i="1"/>
  <c r="Y60" i="1"/>
  <c r="AG17" i="4" s="1"/>
  <c r="Y39" i="1"/>
  <c r="AG16" i="4" s="1"/>
  <c r="W93" i="1"/>
  <c r="W82" i="1"/>
  <c r="W73" i="1"/>
  <c r="W60" i="1"/>
  <c r="W39" i="1"/>
  <c r="AA26" i="1"/>
  <c r="Y26" i="1"/>
  <c r="AG15" i="4" s="1"/>
  <c r="W26" i="1"/>
  <c r="U159" i="1"/>
  <c r="S159" i="1"/>
  <c r="Q159" i="1"/>
  <c r="U152" i="1"/>
  <c r="S152" i="1"/>
  <c r="Q152" i="1"/>
  <c r="U99" i="1"/>
  <c r="S99" i="1"/>
  <c r="U93" i="1"/>
  <c r="S93" i="1"/>
  <c r="Q93" i="1"/>
  <c r="U82" i="1"/>
  <c r="S82" i="1"/>
  <c r="U73" i="1"/>
  <c r="S73" i="1"/>
  <c r="U60" i="1"/>
  <c r="Y17" i="4" s="1"/>
  <c r="S60" i="1"/>
  <c r="U39" i="1"/>
  <c r="S39" i="1"/>
  <c r="U26" i="1"/>
  <c r="S26" i="1"/>
  <c r="BD42" i="4"/>
  <c r="BG23" i="4"/>
  <c r="BG26" i="4" s="1"/>
  <c r="BD23" i="4"/>
  <c r="BD26" i="4" s="1"/>
  <c r="BC23" i="4"/>
  <c r="BC26" i="4" s="1"/>
  <c r="BC46" i="4" l="1"/>
  <c r="BE42" i="4"/>
  <c r="BE46" i="4" s="1"/>
  <c r="BG42" i="4"/>
  <c r="BG46" i="4" s="1"/>
  <c r="CE20" i="4"/>
  <c r="AI15" i="4"/>
  <c r="AI16" i="4"/>
  <c r="BK42" i="4"/>
  <c r="BK46" i="4" s="1"/>
  <c r="AA154" i="1"/>
  <c r="AA162" i="1"/>
  <c r="AA164" i="1" s="1"/>
  <c r="Y154" i="1"/>
  <c r="W17" i="4"/>
  <c r="U162" i="1"/>
  <c r="U164" i="1" s="1"/>
  <c r="S162" i="1"/>
  <c r="Y162" i="1"/>
  <c r="Y164" i="1" s="1"/>
  <c r="S154" i="1"/>
  <c r="U154" i="1"/>
  <c r="S164" i="1" l="1"/>
  <c r="I39" i="3"/>
  <c r="K39" i="3" s="1"/>
  <c r="I19" i="3"/>
  <c r="AQ42" i="4" l="1"/>
  <c r="AQ23" i="4"/>
  <c r="AQ26" i="4" s="1"/>
  <c r="AQ46" i="4" l="1"/>
  <c r="I34" i="3"/>
  <c r="AO23" i="4"/>
  <c r="AO26" i="4" s="1"/>
  <c r="AM23" i="4"/>
  <c r="AM26" i="4" s="1"/>
  <c r="AK23" i="4"/>
  <c r="AK26" i="4" s="1"/>
  <c r="AI23" i="4"/>
  <c r="AI26" i="4" s="1"/>
  <c r="AG23" i="4"/>
  <c r="AG26" i="4" s="1"/>
  <c r="AG46" i="4" s="1"/>
  <c r="AE23" i="4"/>
  <c r="AE26" i="4" s="1"/>
  <c r="G23" i="4"/>
  <c r="G26" i="4" s="1"/>
  <c r="I42" i="4"/>
  <c r="O42" i="4"/>
  <c r="Q42" i="4"/>
  <c r="U42" i="4"/>
  <c r="AS42" i="4"/>
  <c r="BA42" i="4"/>
  <c r="AU42" i="4"/>
  <c r="AW42" i="4"/>
  <c r="W42" i="4"/>
  <c r="Y42" i="4"/>
  <c r="AA42" i="4"/>
  <c r="AO42" i="4"/>
  <c r="AO46" i="4" s="1"/>
  <c r="AM42" i="4"/>
  <c r="AM46" i="4" s="1"/>
  <c r="AK42" i="4"/>
  <c r="AK46" i="4" s="1"/>
  <c r="AI42" i="4"/>
  <c r="AG42" i="4"/>
  <c r="AE42" i="4"/>
  <c r="AI46" i="4" l="1"/>
  <c r="AE46" i="4"/>
  <c r="O20" i="9"/>
  <c r="U20" i="9" s="1"/>
  <c r="O19" i="9"/>
  <c r="U19" i="9" s="1"/>
  <c r="O18" i="9"/>
  <c r="U18" i="9" s="1"/>
  <c r="O17" i="9"/>
  <c r="U17" i="9" s="1"/>
  <c r="A16" i="9"/>
  <c r="A17" i="9" s="1"/>
  <c r="A18" i="9" s="1"/>
  <c r="A19" i="9" s="1"/>
  <c r="A20" i="9" s="1"/>
  <c r="A21" i="9" s="1"/>
  <c r="A22" i="9" s="1"/>
  <c r="O15" i="9"/>
  <c r="U15" i="9" l="1"/>
  <c r="O16" i="9"/>
  <c r="U16" i="9" s="1"/>
  <c r="O22" i="9" l="1"/>
  <c r="U22" i="9" s="1"/>
  <c r="G37" i="3" l="1"/>
  <c r="K25" i="5"/>
  <c r="K21" i="5"/>
  <c r="K30" i="5"/>
  <c r="O24" i="5"/>
  <c r="AA24" i="5" s="1"/>
  <c r="AA25" i="5" s="1"/>
  <c r="O20" i="5"/>
  <c r="A17" i="5"/>
  <c r="A18" i="5" s="1"/>
  <c r="A19" i="5" s="1"/>
  <c r="A20" i="5" s="1"/>
  <c r="A21" i="5" s="1"/>
  <c r="A24" i="5" s="1"/>
  <c r="A25" i="5" s="1"/>
  <c r="A28" i="5" s="1"/>
  <c r="A29" i="5" s="1"/>
  <c r="A30" i="5" s="1"/>
  <c r="A33" i="5" s="1"/>
  <c r="K33" i="5" l="1"/>
  <c r="O17" i="5"/>
  <c r="O18" i="5"/>
  <c r="O19" i="5"/>
  <c r="O16" i="5"/>
  <c r="O30" i="5"/>
  <c r="O21" i="5" l="1"/>
  <c r="O25" i="5" l="1"/>
  <c r="O33" i="5" l="1"/>
  <c r="G38" i="3" s="1"/>
  <c r="O821" i="2" l="1"/>
  <c r="O820" i="2"/>
  <c r="BI820" i="2" s="1"/>
  <c r="O819" i="2"/>
  <c r="O818" i="2"/>
  <c r="BI818" i="2" s="1"/>
  <c r="O817" i="2"/>
  <c r="BI817" i="2" s="1"/>
  <c r="O816" i="2"/>
  <c r="BI816" i="2" s="1"/>
  <c r="O815" i="2"/>
  <c r="BI815" i="2" s="1"/>
  <c r="O814" i="2"/>
  <c r="BI814" i="2" s="1"/>
  <c r="O813" i="2"/>
  <c r="BI813" i="2" s="1"/>
  <c r="O812" i="2"/>
  <c r="BI812" i="2" s="1"/>
  <c r="O811" i="2"/>
  <c r="O810" i="2"/>
  <c r="BI810" i="2" s="1"/>
  <c r="O809" i="2"/>
  <c r="BI809" i="2" s="1"/>
  <c r="O807" i="2"/>
  <c r="BI807" i="2" s="1"/>
  <c r="O806" i="2"/>
  <c r="BI806" i="2" s="1"/>
  <c r="O805" i="2"/>
  <c r="BI805" i="2" s="1"/>
  <c r="O804" i="2"/>
  <c r="BI804" i="2" s="1"/>
  <c r="O803" i="2"/>
  <c r="BI803" i="2" s="1"/>
  <c r="O802" i="2"/>
  <c r="BI802" i="2" s="1"/>
  <c r="O801" i="2"/>
  <c r="BI801" i="2" s="1"/>
  <c r="O800" i="2"/>
  <c r="BI800" i="2" s="1"/>
  <c r="O799" i="2"/>
  <c r="BI799" i="2" s="1"/>
  <c r="O798" i="2"/>
  <c r="O797" i="2"/>
  <c r="BI797" i="2" s="1"/>
  <c r="O796" i="2"/>
  <c r="O795" i="2"/>
  <c r="O794" i="2"/>
  <c r="O791" i="2"/>
  <c r="O790" i="2"/>
  <c r="BI790" i="2" s="1"/>
  <c r="O789" i="2"/>
  <c r="BI789" i="2" s="1"/>
  <c r="O788" i="2"/>
  <c r="BI788" i="2" s="1"/>
  <c r="O787" i="2"/>
  <c r="BI787" i="2" s="1"/>
  <c r="O786" i="2"/>
  <c r="BI786" i="2" s="1"/>
  <c r="O785" i="2"/>
  <c r="BI785" i="2" s="1"/>
  <c r="O784" i="2"/>
  <c r="O783" i="2"/>
  <c r="BI783" i="2" s="1"/>
  <c r="O782" i="2"/>
  <c r="BI782" i="2" s="1"/>
  <c r="O781" i="2"/>
  <c r="BI781" i="2" s="1"/>
  <c r="O780" i="2"/>
  <c r="BI780" i="2" s="1"/>
  <c r="O779" i="2"/>
  <c r="BI779" i="2" s="1"/>
  <c r="O778" i="2"/>
  <c r="BI778" i="2" s="1"/>
  <c r="O777" i="2"/>
  <c r="BI777" i="2" s="1"/>
  <c r="O776" i="2"/>
  <c r="O775" i="2"/>
  <c r="O774" i="2"/>
  <c r="BI774" i="2" s="1"/>
  <c r="O773" i="2"/>
  <c r="BI773" i="2" s="1"/>
  <c r="O770" i="2"/>
  <c r="BI770" i="2" s="1"/>
  <c r="O769" i="2"/>
  <c r="BI769" i="2" s="1"/>
  <c r="O768" i="2"/>
  <c r="BI768" i="2" s="1"/>
  <c r="O767" i="2"/>
  <c r="O766" i="2"/>
  <c r="BI766" i="2" s="1"/>
  <c r="O765" i="2"/>
  <c r="BI765" i="2" s="1"/>
  <c r="O764" i="2"/>
  <c r="BI764" i="2" s="1"/>
  <c r="O763" i="2"/>
  <c r="BI763" i="2" s="1"/>
  <c r="O762" i="2"/>
  <c r="BI762" i="2" s="1"/>
  <c r="O761" i="2"/>
  <c r="BI761" i="2" s="1"/>
  <c r="O760" i="2"/>
  <c r="BI760" i="2" s="1"/>
  <c r="O759" i="2"/>
  <c r="BI759" i="2" s="1"/>
  <c r="O758" i="2"/>
  <c r="BI758" i="2" s="1"/>
  <c r="O757" i="2"/>
  <c r="BI757" i="2" s="1"/>
  <c r="O756" i="2"/>
  <c r="BI756" i="2" s="1"/>
  <c r="O755" i="2"/>
  <c r="BI755" i="2" s="1"/>
  <c r="O754" i="2"/>
  <c r="BI754" i="2" s="1"/>
  <c r="O753" i="2"/>
  <c r="BI753" i="2" s="1"/>
  <c r="O752" i="2"/>
  <c r="BI752" i="2" s="1"/>
  <c r="O751" i="2"/>
  <c r="BI751" i="2" s="1"/>
  <c r="O750" i="2"/>
  <c r="BI750" i="2" s="1"/>
  <c r="O749" i="2"/>
  <c r="BI749" i="2" s="1"/>
  <c r="O748" i="2"/>
  <c r="BI748" i="2" s="1"/>
  <c r="O747" i="2"/>
  <c r="BI747" i="2" s="1"/>
  <c r="O746" i="2"/>
  <c r="BI746" i="2" s="1"/>
  <c r="O745" i="2"/>
  <c r="BI745" i="2" s="1"/>
  <c r="O744" i="2"/>
  <c r="O743" i="2"/>
  <c r="BI743" i="2" s="1"/>
  <c r="O742" i="2"/>
  <c r="O741" i="2"/>
  <c r="O740" i="2"/>
  <c r="O739" i="2"/>
  <c r="O738" i="2"/>
  <c r="BI738" i="2" s="1"/>
  <c r="O737" i="2"/>
  <c r="BI737" i="2" s="1"/>
  <c r="O736" i="2"/>
  <c r="O735" i="2"/>
  <c r="O734" i="2"/>
  <c r="O733" i="2"/>
  <c r="O732" i="2"/>
  <c r="O731" i="2"/>
  <c r="BI731" i="2" s="1"/>
  <c r="O730" i="2"/>
  <c r="BI730" i="2" s="1"/>
  <c r="O729" i="2"/>
  <c r="BI729" i="2" s="1"/>
  <c r="O728" i="2"/>
  <c r="O727" i="2"/>
  <c r="O726" i="2"/>
  <c r="BI726" i="2" s="1"/>
  <c r="O725" i="2"/>
  <c r="O724" i="2"/>
  <c r="BI724" i="2" s="1"/>
  <c r="O723" i="2"/>
  <c r="BI723" i="2" s="1"/>
  <c r="O722" i="2"/>
  <c r="BI722" i="2" s="1"/>
  <c r="O721" i="2"/>
  <c r="O720" i="2"/>
  <c r="BI720" i="2" s="1"/>
  <c r="O719" i="2"/>
  <c r="BI719" i="2" s="1"/>
  <c r="O718" i="2"/>
  <c r="O717" i="2"/>
  <c r="BI717" i="2" s="1"/>
  <c r="O716" i="2"/>
  <c r="BI716" i="2" s="1"/>
  <c r="O715" i="2"/>
  <c r="BI715" i="2" s="1"/>
  <c r="O714" i="2"/>
  <c r="O713" i="2"/>
  <c r="BI713" i="2" s="1"/>
  <c r="O712" i="2"/>
  <c r="O711" i="2"/>
  <c r="BI711" i="2" s="1"/>
  <c r="O710" i="2"/>
  <c r="BI710" i="2" s="1"/>
  <c r="O709" i="2"/>
  <c r="BI709" i="2" s="1"/>
  <c r="O708" i="2"/>
  <c r="BI708" i="2" s="1"/>
  <c r="O707" i="2"/>
  <c r="O706" i="2"/>
  <c r="O705" i="2"/>
  <c r="O704" i="2"/>
  <c r="O703" i="2"/>
  <c r="BI703" i="2" s="1"/>
  <c r="O702" i="2"/>
  <c r="BI702" i="2" s="1"/>
  <c r="O701" i="2"/>
  <c r="BI701" i="2" s="1"/>
  <c r="O700" i="2"/>
  <c r="BI700" i="2" s="1"/>
  <c r="O699" i="2"/>
  <c r="BI699" i="2" s="1"/>
  <c r="O698" i="2"/>
  <c r="BI698" i="2" s="1"/>
  <c r="O697" i="2"/>
  <c r="BI697" i="2" s="1"/>
  <c r="O696" i="2"/>
  <c r="BI696" i="2" s="1"/>
  <c r="O695" i="2"/>
  <c r="BI695" i="2" s="1"/>
  <c r="O694" i="2"/>
  <c r="BI694" i="2" s="1"/>
  <c r="O693" i="2"/>
  <c r="BI693" i="2" s="1"/>
  <c r="O692" i="2"/>
  <c r="BI692" i="2" s="1"/>
  <c r="O691" i="2"/>
  <c r="BI691" i="2" s="1"/>
  <c r="O690" i="2"/>
  <c r="BI690" i="2" s="1"/>
  <c r="O689" i="2"/>
  <c r="BI689" i="2" s="1"/>
  <c r="O688" i="2"/>
  <c r="BI688" i="2" s="1"/>
  <c r="O687" i="2"/>
  <c r="BI687" i="2" s="1"/>
  <c r="O686" i="2"/>
  <c r="BI686" i="2" s="1"/>
  <c r="O685" i="2"/>
  <c r="BI685" i="2" s="1"/>
  <c r="O684" i="2"/>
  <c r="BI684" i="2" s="1"/>
  <c r="O683" i="2"/>
  <c r="BI683" i="2" s="1"/>
  <c r="O682" i="2"/>
  <c r="BI682" i="2" s="1"/>
  <c r="O681" i="2"/>
  <c r="BI681" i="2" s="1"/>
  <c r="O680" i="2"/>
  <c r="BI680" i="2" s="1"/>
  <c r="O679" i="2"/>
  <c r="BI679" i="2" s="1"/>
  <c r="O678" i="2"/>
  <c r="BI678" i="2" s="1"/>
  <c r="O677" i="2"/>
  <c r="BI677" i="2" s="1"/>
  <c r="O676" i="2"/>
  <c r="BI676" i="2" s="1"/>
  <c r="O675" i="2"/>
  <c r="BI675" i="2" s="1"/>
  <c r="O674" i="2"/>
  <c r="BI674" i="2" s="1"/>
  <c r="O673" i="2"/>
  <c r="BI673" i="2" s="1"/>
  <c r="O672" i="2"/>
  <c r="BI672" i="2" s="1"/>
  <c r="O671" i="2"/>
  <c r="BI671" i="2" s="1"/>
  <c r="O670" i="2"/>
  <c r="BI670" i="2" s="1"/>
  <c r="O669" i="2"/>
  <c r="BI669" i="2" s="1"/>
  <c r="O668" i="2"/>
  <c r="BI668" i="2" s="1"/>
  <c r="O667" i="2"/>
  <c r="BI667" i="2" s="1"/>
  <c r="O666" i="2"/>
  <c r="BI666" i="2" s="1"/>
  <c r="O665" i="2"/>
  <c r="BI665" i="2" s="1"/>
  <c r="O664" i="2"/>
  <c r="BI664" i="2" s="1"/>
  <c r="O663" i="2"/>
  <c r="BI663" i="2" s="1"/>
  <c r="O662" i="2"/>
  <c r="BI662" i="2" s="1"/>
  <c r="O661" i="2"/>
  <c r="BI661" i="2" s="1"/>
  <c r="O660" i="2"/>
  <c r="BI660" i="2" s="1"/>
  <c r="O659" i="2"/>
  <c r="BI659" i="2" s="1"/>
  <c r="O658" i="2"/>
  <c r="BI658" i="2" s="1"/>
  <c r="O657" i="2"/>
  <c r="BI657" i="2" s="1"/>
  <c r="O656" i="2"/>
  <c r="BI656" i="2" s="1"/>
  <c r="O655" i="2"/>
  <c r="BI655" i="2" s="1"/>
  <c r="O654" i="2"/>
  <c r="BI654" i="2" s="1"/>
  <c r="O653" i="2"/>
  <c r="BI653" i="2" s="1"/>
  <c r="O652" i="2"/>
  <c r="BI652" i="2" s="1"/>
  <c r="O651" i="2"/>
  <c r="BI651" i="2" s="1"/>
  <c r="O650" i="2"/>
  <c r="BI650" i="2" s="1"/>
  <c r="O649" i="2"/>
  <c r="BI649" i="2" s="1"/>
  <c r="O648" i="2"/>
  <c r="BI648" i="2" s="1"/>
  <c r="O647" i="2"/>
  <c r="BI647" i="2" s="1"/>
  <c r="O646" i="2"/>
  <c r="BI646" i="2" s="1"/>
  <c r="O645" i="2"/>
  <c r="BI645" i="2" s="1"/>
  <c r="O644" i="2"/>
  <c r="BI644" i="2" s="1"/>
  <c r="O643" i="2"/>
  <c r="BI643" i="2" s="1"/>
  <c r="O642" i="2"/>
  <c r="BI642" i="2" s="1"/>
  <c r="O641" i="2"/>
  <c r="BI641" i="2" s="1"/>
  <c r="O640" i="2"/>
  <c r="BI640" i="2" s="1"/>
  <c r="O639" i="2"/>
  <c r="BI639" i="2" s="1"/>
  <c r="O638" i="2"/>
  <c r="BI638" i="2" s="1"/>
  <c r="O637" i="2"/>
  <c r="BI637" i="2" s="1"/>
  <c r="O636" i="2"/>
  <c r="BI636" i="2" s="1"/>
  <c r="O635" i="2"/>
  <c r="BI635" i="2" s="1"/>
  <c r="O634" i="2"/>
  <c r="BI634" i="2" s="1"/>
  <c r="O633" i="2"/>
  <c r="BI633" i="2" s="1"/>
  <c r="O632" i="2"/>
  <c r="BI632" i="2" s="1"/>
  <c r="O631" i="2"/>
  <c r="BI631" i="2" s="1"/>
  <c r="O630" i="2"/>
  <c r="BI630" i="2" s="1"/>
  <c r="O629" i="2"/>
  <c r="BI629" i="2" s="1"/>
  <c r="O628" i="2"/>
  <c r="BI628" i="2" s="1"/>
  <c r="O627" i="2"/>
  <c r="BI627" i="2" s="1"/>
  <c r="O626" i="2"/>
  <c r="BI626" i="2" s="1"/>
  <c r="O625" i="2"/>
  <c r="BI625" i="2" s="1"/>
  <c r="O624" i="2"/>
  <c r="BI624" i="2" s="1"/>
  <c r="O623" i="2"/>
  <c r="O622" i="2"/>
  <c r="BI622" i="2" s="1"/>
  <c r="O621" i="2"/>
  <c r="O620" i="2"/>
  <c r="BI620" i="2" s="1"/>
  <c r="O619" i="2"/>
  <c r="BI619" i="2" s="1"/>
  <c r="O618" i="2"/>
  <c r="BI618" i="2" s="1"/>
  <c r="O617" i="2"/>
  <c r="O616" i="2"/>
  <c r="O615" i="2"/>
  <c r="BI615" i="2" s="1"/>
  <c r="O614" i="2"/>
  <c r="BI614" i="2" s="1"/>
  <c r="O613" i="2"/>
  <c r="O612" i="2"/>
  <c r="O611" i="2"/>
  <c r="O610" i="2"/>
  <c r="O609" i="2"/>
  <c r="O608" i="2"/>
  <c r="O607" i="2"/>
  <c r="BI607" i="2" s="1"/>
  <c r="O606" i="2"/>
  <c r="O605" i="2"/>
  <c r="BI605" i="2" s="1"/>
  <c r="O604" i="2"/>
  <c r="BI604" i="2" s="1"/>
  <c r="O603" i="2"/>
  <c r="BI603" i="2" s="1"/>
  <c r="O602" i="2"/>
  <c r="O601" i="2"/>
  <c r="BI601" i="2" s="1"/>
  <c r="O600" i="2"/>
  <c r="BI600" i="2" s="1"/>
  <c r="O599" i="2"/>
  <c r="BI599" i="2" s="1"/>
  <c r="O598" i="2"/>
  <c r="BI598" i="2" s="1"/>
  <c r="O597" i="2"/>
  <c r="BI597" i="2" s="1"/>
  <c r="O596" i="2"/>
  <c r="BI596" i="2" s="1"/>
  <c r="O595" i="2"/>
  <c r="BI595" i="2" s="1"/>
  <c r="O594" i="2"/>
  <c r="O593" i="2"/>
  <c r="O592" i="2"/>
  <c r="O591" i="2"/>
  <c r="BI591" i="2" s="1"/>
  <c r="O590" i="2"/>
  <c r="O589" i="2"/>
  <c r="BI589" i="2" s="1"/>
  <c r="O588" i="2"/>
  <c r="BI588" i="2" s="1"/>
  <c r="O587" i="2"/>
  <c r="O586" i="2"/>
  <c r="BI586" i="2" s="1"/>
  <c r="O585" i="2"/>
  <c r="O571" i="2"/>
  <c r="BI571" i="2" s="1"/>
  <c r="O570" i="2"/>
  <c r="BI570" i="2" s="1"/>
  <c r="O569" i="2"/>
  <c r="O568" i="2"/>
  <c r="BI568" i="2" s="1"/>
  <c r="O567" i="2"/>
  <c r="O563" i="2"/>
  <c r="BI563" i="2" s="1"/>
  <c r="O562" i="2"/>
  <c r="BI562" i="2" s="1"/>
  <c r="O561" i="2"/>
  <c r="BI561" i="2" s="1"/>
  <c r="O560" i="2"/>
  <c r="BI560" i="2" s="1"/>
  <c r="O559" i="2"/>
  <c r="BI559" i="2" s="1"/>
  <c r="O558" i="2"/>
  <c r="BI558" i="2" s="1"/>
  <c r="O557" i="2"/>
  <c r="BI557" i="2" s="1"/>
  <c r="O556" i="2"/>
  <c r="BI556" i="2" s="1"/>
  <c r="O553" i="2"/>
  <c r="BI553" i="2" s="1"/>
  <c r="O552" i="2"/>
  <c r="BI552" i="2" s="1"/>
  <c r="O551" i="2"/>
  <c r="BI551" i="2" s="1"/>
  <c r="O550" i="2"/>
  <c r="BI550" i="2" s="1"/>
  <c r="O549" i="2"/>
  <c r="O548" i="2"/>
  <c r="O547" i="2"/>
  <c r="O546" i="2"/>
  <c r="BI546" i="2" s="1"/>
  <c r="O545" i="2"/>
  <c r="O544" i="2"/>
  <c r="BI544" i="2" s="1"/>
  <c r="O543" i="2"/>
  <c r="O542" i="2"/>
  <c r="O538" i="2"/>
  <c r="BI538" i="2" s="1"/>
  <c r="O537" i="2"/>
  <c r="O536" i="2"/>
  <c r="BI536" i="2" s="1"/>
  <c r="O535" i="2"/>
  <c r="BI535" i="2" s="1"/>
  <c r="O534" i="2"/>
  <c r="O533" i="2"/>
  <c r="O532" i="2"/>
  <c r="BI532" i="2" s="1"/>
  <c r="O531" i="2"/>
  <c r="BI531" i="2" s="1"/>
  <c r="O530" i="2"/>
  <c r="BI530" i="2" s="1"/>
  <c r="O529" i="2"/>
  <c r="BI529" i="2" s="1"/>
  <c r="O528" i="2"/>
  <c r="BI528" i="2" s="1"/>
  <c r="O527" i="2"/>
  <c r="O526" i="2"/>
  <c r="BI526" i="2" s="1"/>
  <c r="O525" i="2"/>
  <c r="O523" i="2"/>
  <c r="O522" i="2"/>
  <c r="BI522" i="2" s="1"/>
  <c r="O521" i="2"/>
  <c r="O520" i="2"/>
  <c r="O519" i="2"/>
  <c r="O518" i="2"/>
  <c r="O517" i="2"/>
  <c r="O516" i="2"/>
  <c r="BI516" i="2" s="1"/>
  <c r="O515" i="2"/>
  <c r="BI515" i="2" s="1"/>
  <c r="O514" i="2"/>
  <c r="BI514" i="2" s="1"/>
  <c r="O513" i="2"/>
  <c r="BI513" i="2" s="1"/>
  <c r="O512" i="2"/>
  <c r="O508" i="2"/>
  <c r="O507" i="2"/>
  <c r="O506" i="2"/>
  <c r="O505" i="2"/>
  <c r="O504" i="2"/>
  <c r="O503" i="2"/>
  <c r="O502" i="2"/>
  <c r="O501" i="2"/>
  <c r="BI501" i="2" s="1"/>
  <c r="O500" i="2"/>
  <c r="O499" i="2"/>
  <c r="O498" i="2"/>
  <c r="O497" i="2"/>
  <c r="BI497" i="2" s="1"/>
  <c r="O496" i="2"/>
  <c r="O495" i="2"/>
  <c r="BI495" i="2" s="1"/>
  <c r="O494" i="2"/>
  <c r="BI494" i="2" s="1"/>
  <c r="O493" i="2"/>
  <c r="BI493" i="2" s="1"/>
  <c r="O492" i="2"/>
  <c r="O491" i="2"/>
  <c r="BI491" i="2" s="1"/>
  <c r="O490" i="2"/>
  <c r="BI490" i="2" s="1"/>
  <c r="O489" i="2"/>
  <c r="BI489" i="2" s="1"/>
  <c r="O488" i="2"/>
  <c r="BI488" i="2" s="1"/>
  <c r="O487" i="2"/>
  <c r="O486" i="2"/>
  <c r="O485" i="2"/>
  <c r="O484" i="2"/>
  <c r="BI484" i="2" s="1"/>
  <c r="O483" i="2"/>
  <c r="O482" i="2"/>
  <c r="O481" i="2"/>
  <c r="O480" i="2"/>
  <c r="O479" i="2"/>
  <c r="BI479" i="2" s="1"/>
  <c r="O478" i="2"/>
  <c r="BI478" i="2" s="1"/>
  <c r="O477" i="2"/>
  <c r="BI477" i="2" s="1"/>
  <c r="O476" i="2"/>
  <c r="O475" i="2"/>
  <c r="O474" i="2"/>
  <c r="BI474" i="2" s="1"/>
  <c r="O473" i="2"/>
  <c r="BI473" i="2" s="1"/>
  <c r="O472" i="2"/>
  <c r="O471" i="2"/>
  <c r="O470" i="2"/>
  <c r="O469" i="2"/>
  <c r="O468" i="2"/>
  <c r="O467" i="2"/>
  <c r="O466" i="2"/>
  <c r="BI466" i="2" s="1"/>
  <c r="O465" i="2"/>
  <c r="O464" i="2"/>
  <c r="O463" i="2"/>
  <c r="O462" i="2"/>
  <c r="O461" i="2"/>
  <c r="O460" i="2"/>
  <c r="BI460" i="2" s="1"/>
  <c r="O459" i="2"/>
  <c r="O458" i="2"/>
  <c r="O457" i="2"/>
  <c r="O456" i="2"/>
  <c r="O455" i="2"/>
  <c r="BI455" i="2" s="1"/>
  <c r="O454" i="2"/>
  <c r="BI454" i="2" s="1"/>
  <c r="O453" i="2"/>
  <c r="O452" i="2"/>
  <c r="O451" i="2"/>
  <c r="BI451" i="2" s="1"/>
  <c r="O450" i="2"/>
  <c r="BI450" i="2" s="1"/>
  <c r="O449" i="2"/>
  <c r="O448" i="2"/>
  <c r="BI448" i="2" s="1"/>
  <c r="O447" i="2"/>
  <c r="O446" i="2"/>
  <c r="O445" i="2"/>
  <c r="O444" i="2"/>
  <c r="O443" i="2"/>
  <c r="O442" i="2"/>
  <c r="O441" i="2"/>
  <c r="O440" i="2"/>
  <c r="O439" i="2"/>
  <c r="O438" i="2"/>
  <c r="O437" i="2"/>
  <c r="O436" i="2"/>
  <c r="O435" i="2"/>
  <c r="O434" i="2"/>
  <c r="O433" i="2"/>
  <c r="O432" i="2"/>
  <c r="O431" i="2"/>
  <c r="BI431" i="2" s="1"/>
  <c r="O430" i="2"/>
  <c r="O429" i="2"/>
  <c r="O428" i="2"/>
  <c r="O427" i="2"/>
  <c r="O426" i="2"/>
  <c r="O425" i="2"/>
  <c r="O424" i="2"/>
  <c r="BI424" i="2" s="1"/>
  <c r="O423" i="2"/>
  <c r="O422" i="2"/>
  <c r="O421" i="2"/>
  <c r="O420" i="2"/>
  <c r="O419" i="2"/>
  <c r="BI419" i="2" s="1"/>
  <c r="O418" i="2"/>
  <c r="O417" i="2"/>
  <c r="O416" i="2"/>
  <c r="O415" i="2"/>
  <c r="BI415" i="2" s="1"/>
  <c r="O414" i="2"/>
  <c r="BI414" i="2" s="1"/>
  <c r="O413" i="2"/>
  <c r="O412" i="2"/>
  <c r="O411" i="2"/>
  <c r="O407" i="2"/>
  <c r="BI407" i="2" s="1"/>
  <c r="O405" i="2"/>
  <c r="BI405" i="2" s="1"/>
  <c r="O404" i="2"/>
  <c r="BI404" i="2" s="1"/>
  <c r="O403" i="2"/>
  <c r="BI403" i="2" s="1"/>
  <c r="O402" i="2"/>
  <c r="O401" i="2"/>
  <c r="BI401" i="2" s="1"/>
  <c r="O400" i="2"/>
  <c r="BI400" i="2" s="1"/>
  <c r="O399" i="2"/>
  <c r="BI399" i="2" s="1"/>
  <c r="O398" i="2"/>
  <c r="BI398" i="2" s="1"/>
  <c r="O397" i="2"/>
  <c r="BI397" i="2" s="1"/>
  <c r="O396" i="2"/>
  <c r="BI396" i="2" s="1"/>
  <c r="O395" i="2"/>
  <c r="BI395" i="2" s="1"/>
  <c r="O394" i="2"/>
  <c r="BI394" i="2" s="1"/>
  <c r="O393" i="2"/>
  <c r="BI393" i="2" s="1"/>
  <c r="O392" i="2"/>
  <c r="BI392" i="2" s="1"/>
  <c r="O391" i="2"/>
  <c r="BI391" i="2" s="1"/>
  <c r="O390" i="2"/>
  <c r="BI390" i="2" s="1"/>
  <c r="O389" i="2"/>
  <c r="BI389" i="2" s="1"/>
  <c r="O388" i="2"/>
  <c r="BI388" i="2" s="1"/>
  <c r="O387" i="2"/>
  <c r="BI387" i="2" s="1"/>
  <c r="O386" i="2"/>
  <c r="BI386" i="2" s="1"/>
  <c r="O385" i="2"/>
  <c r="BI385" i="2" s="1"/>
  <c r="O384" i="2"/>
  <c r="BI384" i="2" s="1"/>
  <c r="O383" i="2"/>
  <c r="BI383" i="2" s="1"/>
  <c r="O382" i="2"/>
  <c r="BI382" i="2" s="1"/>
  <c r="O381" i="2"/>
  <c r="O380" i="2"/>
  <c r="BI380" i="2" s="1"/>
  <c r="O379" i="2"/>
  <c r="BI379" i="2" s="1"/>
  <c r="O378" i="2"/>
  <c r="BI378" i="2" s="1"/>
  <c r="O377" i="2"/>
  <c r="BI377" i="2" s="1"/>
  <c r="O376" i="2"/>
  <c r="BI376" i="2" s="1"/>
  <c r="O375" i="2"/>
  <c r="O374" i="2"/>
  <c r="BI374" i="2" s="1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BI361" i="2" s="1"/>
  <c r="O360" i="2"/>
  <c r="O359" i="2"/>
  <c r="O358" i="2"/>
  <c r="BI358" i="2" s="1"/>
  <c r="O357" i="2"/>
  <c r="BI357" i="2" s="1"/>
  <c r="O356" i="2"/>
  <c r="O355" i="2"/>
  <c r="BI355" i="2" s="1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BI341" i="2" s="1"/>
  <c r="O340" i="2"/>
  <c r="O339" i="2"/>
  <c r="BI339" i="2" s="1"/>
  <c r="O338" i="2"/>
  <c r="O337" i="2"/>
  <c r="O336" i="2"/>
  <c r="BI336" i="2" s="1"/>
  <c r="O335" i="2"/>
  <c r="BI335" i="2" s="1"/>
  <c r="O334" i="2"/>
  <c r="BI334" i="2" s="1"/>
  <c r="O333" i="2"/>
  <c r="O323" i="2"/>
  <c r="BI323" i="2" s="1"/>
  <c r="O322" i="2"/>
  <c r="BI322" i="2" s="1"/>
  <c r="O318" i="2"/>
  <c r="BI318" i="2" s="1"/>
  <c r="O317" i="2"/>
  <c r="O316" i="2"/>
  <c r="O315" i="2"/>
  <c r="BI315" i="2" s="1"/>
  <c r="O314" i="2"/>
  <c r="BI314" i="2" s="1"/>
  <c r="O313" i="2"/>
  <c r="O312" i="2"/>
  <c r="O311" i="2"/>
  <c r="BI311" i="2" s="1"/>
  <c r="O310" i="2"/>
  <c r="BI310" i="2" s="1"/>
  <c r="O309" i="2"/>
  <c r="O308" i="2"/>
  <c r="O307" i="2"/>
  <c r="O306" i="2"/>
  <c r="O302" i="2"/>
  <c r="BI302" i="2" s="1"/>
  <c r="BI303" i="2" s="1"/>
  <c r="O298" i="2"/>
  <c r="O297" i="2"/>
  <c r="O296" i="2"/>
  <c r="O295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BI278" i="2" s="1"/>
  <c r="O277" i="2"/>
  <c r="BI277" i="2" s="1"/>
  <c r="O276" i="2"/>
  <c r="O275" i="2"/>
  <c r="O274" i="2"/>
  <c r="O273" i="2"/>
  <c r="O272" i="2"/>
  <c r="O271" i="2"/>
  <c r="O270" i="2"/>
  <c r="O269" i="2"/>
  <c r="O268" i="2"/>
  <c r="O264" i="2"/>
  <c r="O263" i="2"/>
  <c r="O262" i="2"/>
  <c r="O261" i="2"/>
  <c r="BI261" i="2" s="1"/>
  <c r="O260" i="2"/>
  <c r="O256" i="2"/>
  <c r="O255" i="2"/>
  <c r="O251" i="2"/>
  <c r="O250" i="2"/>
  <c r="BI250" i="2" s="1"/>
  <c r="O249" i="2"/>
  <c r="O248" i="2"/>
  <c r="BI248" i="2" s="1"/>
  <c r="O247" i="2"/>
  <c r="O243" i="2"/>
  <c r="O242" i="2"/>
  <c r="BI242" i="2" s="1"/>
  <c r="O241" i="2"/>
  <c r="O240" i="2"/>
  <c r="O239" i="2"/>
  <c r="O238" i="2"/>
  <c r="O237" i="2"/>
  <c r="O233" i="2"/>
  <c r="O232" i="2"/>
  <c r="O231" i="2"/>
  <c r="O230" i="2"/>
  <c r="BI230" i="2" s="1"/>
  <c r="O225" i="2"/>
  <c r="O224" i="2"/>
  <c r="O220" i="2"/>
  <c r="O216" i="2"/>
  <c r="O212" i="2"/>
  <c r="O211" i="2"/>
  <c r="O207" i="2"/>
  <c r="O203" i="2"/>
  <c r="O202" i="2"/>
  <c r="O198" i="2"/>
  <c r="O194" i="2"/>
  <c r="O190" i="2"/>
  <c r="O189" i="2"/>
  <c r="O184" i="2"/>
  <c r="O183" i="2"/>
  <c r="O182" i="2"/>
  <c r="O181" i="2"/>
  <c r="O180" i="2"/>
  <c r="BI180" i="2" s="1"/>
  <c r="O179" i="2"/>
  <c r="O178" i="2"/>
  <c r="O177" i="2"/>
  <c r="O173" i="2"/>
  <c r="O172" i="2"/>
  <c r="O171" i="2"/>
  <c r="O163" i="2"/>
  <c r="O162" i="2"/>
  <c r="O161" i="2"/>
  <c r="O160" i="2"/>
  <c r="O159" i="2"/>
  <c r="O158" i="2"/>
  <c r="BI158" i="2" s="1"/>
  <c r="O157" i="2"/>
  <c r="BI157" i="2" s="1"/>
  <c r="O156" i="2"/>
  <c r="O155" i="2"/>
  <c r="O154" i="2"/>
  <c r="O150" i="2"/>
  <c r="BI150" i="2" s="1"/>
  <c r="O149" i="2"/>
  <c r="BI149" i="2" s="1"/>
  <c r="O148" i="2"/>
  <c r="O147" i="2"/>
  <c r="BI147" i="2" s="1"/>
  <c r="O146" i="2"/>
  <c r="O145" i="2"/>
  <c r="O141" i="2"/>
  <c r="BI141" i="2" s="1"/>
  <c r="O140" i="2"/>
  <c r="BI140" i="2" s="1"/>
  <c r="O139" i="2"/>
  <c r="BI139" i="2" s="1"/>
  <c r="O138" i="2"/>
  <c r="BI138" i="2" s="1"/>
  <c r="O137" i="2"/>
  <c r="BI137" i="2" s="1"/>
  <c r="O136" i="2"/>
  <c r="O135" i="2"/>
  <c r="BI135" i="2" s="1"/>
  <c r="O134" i="2"/>
  <c r="O133" i="2"/>
  <c r="O132" i="2"/>
  <c r="BI132" i="2" s="1"/>
  <c r="O131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1" i="2"/>
  <c r="O100" i="2"/>
  <c r="O99" i="2"/>
  <c r="O98" i="2"/>
  <c r="BI98" i="2" s="1"/>
  <c r="O97" i="2"/>
  <c r="O96" i="2"/>
  <c r="O95" i="2"/>
  <c r="O94" i="2"/>
  <c r="O90" i="2"/>
  <c r="O89" i="2"/>
  <c r="O88" i="2"/>
  <c r="O87" i="2"/>
  <c r="BI87" i="2" s="1"/>
  <c r="O86" i="2"/>
  <c r="O85" i="2"/>
  <c r="O84" i="2"/>
  <c r="O83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BI66" i="2" s="1"/>
  <c r="O65" i="2"/>
  <c r="BI65" i="2" s="1"/>
  <c r="O64" i="2"/>
  <c r="O63" i="2"/>
  <c r="O59" i="2"/>
  <c r="BI59" i="2" s="1"/>
  <c r="O58" i="2"/>
  <c r="BI58" i="2" s="1"/>
  <c r="O57" i="2"/>
  <c r="BI57" i="2" s="1"/>
  <c r="O56" i="2"/>
  <c r="O52" i="2"/>
  <c r="BI52" i="2" s="1"/>
  <c r="O51" i="2"/>
  <c r="BI51" i="2" s="1"/>
  <c r="O50" i="2"/>
  <c r="O49" i="2"/>
  <c r="O48" i="2"/>
  <c r="BI48" i="2" s="1"/>
  <c r="O47" i="2"/>
  <c r="O46" i="2"/>
  <c r="O45" i="2"/>
  <c r="BI45" i="2" s="1"/>
  <c r="O44" i="2"/>
  <c r="BI44" i="2" s="1"/>
  <c r="O43" i="2"/>
  <c r="O39" i="2"/>
  <c r="BI39" i="2" s="1"/>
  <c r="O38" i="2"/>
  <c r="BI38" i="2" s="1"/>
  <c r="O37" i="2"/>
  <c r="BI37" i="2" s="1"/>
  <c r="O36" i="2"/>
  <c r="BI36" i="2" s="1"/>
  <c r="O35" i="2"/>
  <c r="O34" i="2"/>
  <c r="O33" i="2"/>
  <c r="O32" i="2"/>
  <c r="O31" i="2"/>
  <c r="O30" i="2"/>
  <c r="BI30" i="2" s="1"/>
  <c r="O29" i="2"/>
  <c r="O28" i="2"/>
  <c r="O27" i="2"/>
  <c r="O26" i="2"/>
  <c r="BI26" i="2" s="1"/>
  <c r="O25" i="2"/>
  <c r="BI25" i="2" s="1"/>
  <c r="O24" i="2"/>
  <c r="O23" i="2"/>
  <c r="O22" i="2"/>
  <c r="BI22" i="2" s="1"/>
  <c r="O18" i="2"/>
  <c r="BI18" i="2" s="1"/>
  <c r="O17" i="2"/>
  <c r="BI17" i="2" s="1"/>
  <c r="O226" i="2" l="1"/>
  <c r="O217" i="2"/>
  <c r="BI324" i="2"/>
  <c r="BI19" i="2"/>
  <c r="O822" i="2"/>
  <c r="G35" i="3" s="1"/>
  <c r="AA23" i="4"/>
  <c r="AA26" i="4" s="1"/>
  <c r="AA46" i="4" s="1"/>
  <c r="Y23" i="4"/>
  <c r="Y26" i="4" s="1"/>
  <c r="Y46" i="4" s="1"/>
  <c r="W23" i="4"/>
  <c r="W26" i="4" s="1"/>
  <c r="W46" i="4" s="1"/>
  <c r="AW23" i="4"/>
  <c r="AW26" i="4" s="1"/>
  <c r="AW46" i="4" s="1"/>
  <c r="AU23" i="4"/>
  <c r="AU26" i="4" s="1"/>
  <c r="AU46" i="4" s="1"/>
  <c r="BA23" i="4"/>
  <c r="BA26" i="4" s="1"/>
  <c r="BA46" i="4" s="1"/>
  <c r="AS23" i="4"/>
  <c r="AS26" i="4" s="1"/>
  <c r="AS46" i="4" s="1"/>
  <c r="U23" i="4"/>
  <c r="U26" i="4" s="1"/>
  <c r="U46" i="4" s="1"/>
  <c r="A16" i="4"/>
  <c r="A17" i="4" s="1"/>
  <c r="A18" i="4" s="1"/>
  <c r="A19" i="4" s="1"/>
  <c r="A20" i="4" s="1"/>
  <c r="A21" i="4" s="1"/>
  <c r="A22" i="4" s="1"/>
  <c r="A23" i="4" s="1"/>
  <c r="A25" i="4" s="1"/>
  <c r="A26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5" i="4" s="1"/>
  <c r="A15" i="3"/>
  <c r="A16" i="3" s="1"/>
  <c r="A17" i="3" s="1"/>
  <c r="A18" i="3" s="1"/>
  <c r="A19" i="3" s="1"/>
  <c r="A20" i="3" s="1"/>
  <c r="A21" i="3" s="1"/>
  <c r="A22" i="3" s="1"/>
  <c r="M23" i="4" l="1"/>
  <c r="M26" i="4" s="1"/>
  <c r="O23" i="4"/>
  <c r="O26" i="4" s="1"/>
  <c r="O46" i="4" s="1"/>
  <c r="I23" i="4"/>
  <c r="I26" i="4" s="1"/>
  <c r="I46" i="4" s="1"/>
  <c r="Q23" i="4"/>
  <c r="Q26" i="4" s="1"/>
  <c r="Q46" i="4" s="1"/>
  <c r="K23" i="4"/>
  <c r="K26" i="4" s="1"/>
  <c r="S23" i="4"/>
  <c r="S26" i="4" s="1"/>
  <c r="A24" i="3"/>
  <c r="A25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O150" i="1" l="1"/>
  <c r="AK150" i="1" s="1"/>
  <c r="O149" i="1"/>
  <c r="AK149" i="1" s="1"/>
  <c r="O148" i="1"/>
  <c r="AK148" i="1" s="1"/>
  <c r="O147" i="1"/>
  <c r="AK147" i="1" s="1"/>
  <c r="O146" i="1"/>
  <c r="AK146" i="1" s="1"/>
  <c r="O145" i="1"/>
  <c r="AK145" i="1" s="1"/>
  <c r="O144" i="1"/>
  <c r="AK144" i="1" s="1"/>
  <c r="O143" i="1"/>
  <c r="AK143" i="1" s="1"/>
  <c r="O142" i="1"/>
  <c r="AK142" i="1" s="1"/>
  <c r="O141" i="1"/>
  <c r="AK141" i="1" s="1"/>
  <c r="O140" i="1"/>
  <c r="AK140" i="1" s="1"/>
  <c r="O135" i="1"/>
  <c r="AK135" i="1" s="1"/>
  <c r="O134" i="1"/>
  <c r="AK134" i="1" s="1"/>
  <c r="O129" i="1"/>
  <c r="AK129" i="1" s="1"/>
  <c r="O128" i="1"/>
  <c r="AK128" i="1" s="1"/>
  <c r="O127" i="1"/>
  <c r="AK127" i="1" s="1"/>
  <c r="O126" i="1"/>
  <c r="AK126" i="1" s="1"/>
  <c r="O124" i="1"/>
  <c r="O123" i="1"/>
  <c r="AK123" i="1" s="1"/>
  <c r="O122" i="1"/>
  <c r="AK122" i="1" s="1"/>
  <c r="O121" i="1"/>
  <c r="AK121" i="1" s="1"/>
  <c r="O120" i="1"/>
  <c r="AK120" i="1" s="1"/>
  <c r="O119" i="1"/>
  <c r="AK119" i="1" s="1"/>
  <c r="O118" i="1"/>
  <c r="AK118" i="1" s="1"/>
  <c r="O117" i="1"/>
  <c r="AK117" i="1" s="1"/>
  <c r="O116" i="1"/>
  <c r="AK116" i="1" s="1"/>
  <c r="O115" i="1"/>
  <c r="AK115" i="1" s="1"/>
  <c r="O114" i="1"/>
  <c r="AK114" i="1" s="1"/>
  <c r="O113" i="1"/>
  <c r="AK113" i="1" s="1"/>
  <c r="O112" i="1"/>
  <c r="AK112" i="1" s="1"/>
  <c r="O111" i="1"/>
  <c r="AK111" i="1" s="1"/>
  <c r="O110" i="1"/>
  <c r="AK110" i="1" s="1"/>
  <c r="O109" i="1"/>
  <c r="AK109" i="1" s="1"/>
  <c r="O108" i="1"/>
  <c r="AK108" i="1" s="1"/>
  <c r="O107" i="1"/>
  <c r="AK107" i="1" s="1"/>
  <c r="O106" i="1"/>
  <c r="AK106" i="1" s="1"/>
  <c r="O105" i="1"/>
  <c r="AK105" i="1" s="1"/>
  <c r="O103" i="1"/>
  <c r="AK103" i="1" s="1"/>
  <c r="O102" i="1"/>
  <c r="AK102" i="1" s="1"/>
  <c r="O98" i="1"/>
  <c r="O97" i="1"/>
  <c r="AK97" i="1" s="1"/>
  <c r="O96" i="1"/>
  <c r="AK96" i="1" s="1"/>
  <c r="O92" i="1"/>
  <c r="AK92" i="1" s="1"/>
  <c r="O91" i="1"/>
  <c r="AK91" i="1" s="1"/>
  <c r="O90" i="1"/>
  <c r="AK90" i="1" s="1"/>
  <c r="O89" i="1"/>
  <c r="AK89" i="1" s="1"/>
  <c r="O88" i="1"/>
  <c r="AK88" i="1" s="1"/>
  <c r="O87" i="1"/>
  <c r="AK87" i="1" s="1"/>
  <c r="O86" i="1"/>
  <c r="AK86" i="1" s="1"/>
  <c r="O85" i="1"/>
  <c r="AK85" i="1" s="1"/>
  <c r="O81" i="1"/>
  <c r="AK81" i="1" s="1"/>
  <c r="O80" i="1"/>
  <c r="AK80" i="1" s="1"/>
  <c r="O79" i="1"/>
  <c r="O78" i="1"/>
  <c r="AK78" i="1" s="1"/>
  <c r="O77" i="1"/>
  <c r="AK77" i="1" s="1"/>
  <c r="O76" i="1"/>
  <c r="AK76" i="1" s="1"/>
  <c r="O72" i="1"/>
  <c r="AK72" i="1" s="1"/>
  <c r="O71" i="1"/>
  <c r="AK71" i="1" s="1"/>
  <c r="O70" i="1"/>
  <c r="AK70" i="1" s="1"/>
  <c r="O69" i="1"/>
  <c r="O68" i="1"/>
  <c r="AK68" i="1" s="1"/>
  <c r="O67" i="1"/>
  <c r="AK67" i="1" s="1"/>
  <c r="O66" i="1"/>
  <c r="AK66" i="1" s="1"/>
  <c r="O65" i="1"/>
  <c r="AK65" i="1" s="1"/>
  <c r="O64" i="1"/>
  <c r="AK64" i="1" s="1"/>
  <c r="O63" i="1"/>
  <c r="AK63" i="1" s="1"/>
  <c r="O59" i="1"/>
  <c r="AK59" i="1" s="1"/>
  <c r="O58" i="1"/>
  <c r="AK58" i="1" s="1"/>
  <c r="O57" i="1"/>
  <c r="AK57" i="1" s="1"/>
  <c r="O56" i="1"/>
  <c r="O55" i="1"/>
  <c r="AK55" i="1" s="1"/>
  <c r="O54" i="1"/>
  <c r="AK54" i="1" s="1"/>
  <c r="O53" i="1"/>
  <c r="AK53" i="1" s="1"/>
  <c r="O52" i="1"/>
  <c r="AK52" i="1" s="1"/>
  <c r="O51" i="1"/>
  <c r="AK51" i="1" s="1"/>
  <c r="O50" i="1"/>
  <c r="AK50" i="1" s="1"/>
  <c r="O49" i="1"/>
  <c r="AK49" i="1" s="1"/>
  <c r="O48" i="1"/>
  <c r="AK48" i="1" s="1"/>
  <c r="O47" i="1"/>
  <c r="AK47" i="1" s="1"/>
  <c r="O46" i="1"/>
  <c r="O45" i="1"/>
  <c r="AK45" i="1" s="1"/>
  <c r="O44" i="1"/>
  <c r="AK44" i="1" s="1"/>
  <c r="O43" i="1"/>
  <c r="O42" i="1"/>
  <c r="AK42" i="1" s="1"/>
  <c r="O38" i="1"/>
  <c r="AK38" i="1" s="1"/>
  <c r="O37" i="1"/>
  <c r="AK37" i="1" s="1"/>
  <c r="O36" i="1"/>
  <c r="AK36" i="1" s="1"/>
  <c r="O35" i="1"/>
  <c r="O34" i="1"/>
  <c r="AK34" i="1" s="1"/>
  <c r="O33" i="1"/>
  <c r="AK33" i="1" s="1"/>
  <c r="O32" i="1"/>
  <c r="AK32" i="1" s="1"/>
  <c r="O31" i="1"/>
  <c r="AK31" i="1" s="1"/>
  <c r="O30" i="1"/>
  <c r="AK30" i="1" s="1"/>
  <c r="O29" i="1"/>
  <c r="AK29" i="1" s="1"/>
  <c r="AK93" i="1" l="1"/>
  <c r="Q43" i="1"/>
  <c r="AK43" i="1" s="1"/>
  <c r="Q56" i="1"/>
  <c r="AK56" i="1" s="1"/>
  <c r="Q46" i="1"/>
  <c r="AK46" i="1" s="1"/>
  <c r="E19" i="4"/>
  <c r="Q79" i="1"/>
  <c r="Q82" i="1" s="1"/>
  <c r="E16" i="4"/>
  <c r="Q35" i="1"/>
  <c r="Q39" i="1" s="1"/>
  <c r="E18" i="4"/>
  <c r="Q69" i="1"/>
  <c r="Q73" i="1" s="1"/>
  <c r="E21" i="4"/>
  <c r="Q98" i="1"/>
  <c r="Q99" i="1" s="1"/>
  <c r="E17" i="4"/>
  <c r="O17" i="1"/>
  <c r="AK17" i="1" s="1"/>
  <c r="O18" i="1"/>
  <c r="AK18" i="1" s="1"/>
  <c r="O19" i="1"/>
  <c r="AK19" i="1" s="1"/>
  <c r="O20" i="1"/>
  <c r="AK20" i="1" s="1"/>
  <c r="O21" i="1"/>
  <c r="AK21" i="1" s="1"/>
  <c r="O22" i="1"/>
  <c r="O23" i="1"/>
  <c r="AK23" i="1" s="1"/>
  <c r="O24" i="1"/>
  <c r="AK24" i="1" s="1"/>
  <c r="O25" i="1"/>
  <c r="AK25" i="1" s="1"/>
  <c r="O16" i="1"/>
  <c r="AK16" i="1" s="1"/>
  <c r="I16" i="2"/>
  <c r="I247" i="2" s="1"/>
  <c r="A16" i="2"/>
  <c r="A17" i="2" s="1"/>
  <c r="A18" i="2" s="1"/>
  <c r="A19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5" i="2" s="1"/>
  <c r="A56" i="2" s="1"/>
  <c r="A57" i="2" s="1"/>
  <c r="A58" i="2" s="1"/>
  <c r="A59" i="2" s="1"/>
  <c r="A60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5" i="2" s="1"/>
  <c r="A127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4" i="2" s="1"/>
  <c r="A145" i="2" s="1"/>
  <c r="A146" i="2" s="1"/>
  <c r="A147" i="2" s="1"/>
  <c r="A148" i="2" s="1"/>
  <c r="A149" i="2" s="1"/>
  <c r="A150" i="2" s="1"/>
  <c r="A151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6" i="2" s="1"/>
  <c r="A167" i="2" s="1"/>
  <c r="A168" i="2" s="1"/>
  <c r="A170" i="2" s="1"/>
  <c r="A171" i="2" s="1"/>
  <c r="A172" i="2" s="1"/>
  <c r="A173" i="2" s="1"/>
  <c r="A174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8" i="2" s="1"/>
  <c r="A189" i="2" s="1"/>
  <c r="A190" i="2" s="1"/>
  <c r="A191" i="2" s="1"/>
  <c r="A193" i="2" s="1"/>
  <c r="A194" i="2" s="1"/>
  <c r="A195" i="2" s="1"/>
  <c r="A197" i="2" s="1"/>
  <c r="A198" i="2" s="1"/>
  <c r="A199" i="2" s="1"/>
  <c r="A201" i="2" s="1"/>
  <c r="A202" i="2" s="1"/>
  <c r="A203" i="2" s="1"/>
  <c r="A204" i="2" s="1"/>
  <c r="A206" i="2" s="1"/>
  <c r="A207" i="2" s="1"/>
  <c r="A208" i="2" s="1"/>
  <c r="A210" i="2" s="1"/>
  <c r="A211" i="2" s="1"/>
  <c r="A212" i="2" s="1"/>
  <c r="A213" i="2" s="1"/>
  <c r="A215" i="2" s="1"/>
  <c r="A216" i="2" s="1"/>
  <c r="A217" i="2" s="1"/>
  <c r="A219" i="2" s="1"/>
  <c r="A220" i="2" s="1"/>
  <c r="A221" i="2" s="1"/>
  <c r="A223" i="2" s="1"/>
  <c r="A224" i="2" s="1"/>
  <c r="A225" i="2" s="1"/>
  <c r="A226" i="2" s="1"/>
  <c r="A229" i="2" s="1"/>
  <c r="A230" i="2" s="1"/>
  <c r="A231" i="2" s="1"/>
  <c r="A232" i="2" s="1"/>
  <c r="A233" i="2" s="1"/>
  <c r="A234" i="2" s="1"/>
  <c r="A236" i="2" s="1"/>
  <c r="A237" i="2" s="1"/>
  <c r="A238" i="2" s="1"/>
  <c r="A239" i="2" s="1"/>
  <c r="A240" i="2" s="1"/>
  <c r="A241" i="2" s="1"/>
  <c r="A242" i="2" s="1"/>
  <c r="A243" i="2" s="1"/>
  <c r="A244" i="2" s="1"/>
  <c r="A246" i="2" s="1"/>
  <c r="A247" i="2" s="1"/>
  <c r="A248" i="2" s="1"/>
  <c r="A249" i="2" s="1"/>
  <c r="A250" i="2" s="1"/>
  <c r="A251" i="2" s="1"/>
  <c r="A252" i="2" s="1"/>
  <c r="A254" i="2" s="1"/>
  <c r="A255" i="2" s="1"/>
  <c r="A256" i="2" s="1"/>
  <c r="A257" i="2" s="1"/>
  <c r="A259" i="2" s="1"/>
  <c r="A260" i="2" s="1"/>
  <c r="A261" i="2" s="1"/>
  <c r="A262" i="2" s="1"/>
  <c r="A263" i="2" s="1"/>
  <c r="A264" i="2" s="1"/>
  <c r="A265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4" i="2" s="1"/>
  <c r="A295" i="2" s="1"/>
  <c r="A296" i="2" s="1"/>
  <c r="A297" i="2" s="1"/>
  <c r="A298" i="2" s="1"/>
  <c r="A299" i="2" s="1"/>
  <c r="A301" i="2" s="1"/>
  <c r="A302" i="2" s="1"/>
  <c r="A303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1" i="2" s="1"/>
  <c r="A322" i="2" s="1"/>
  <c r="A323" i="2" s="1"/>
  <c r="A324" i="2" s="1"/>
  <c r="A326" i="2" s="1"/>
  <c r="A328" i="2" s="1"/>
  <c r="A330" i="2" s="1"/>
  <c r="I157" i="1"/>
  <c r="I96" i="1"/>
  <c r="I102" i="1" s="1"/>
  <c r="O93" i="1"/>
  <c r="I85" i="1"/>
  <c r="I76" i="1"/>
  <c r="I63" i="1"/>
  <c r="I42" i="1"/>
  <c r="I29" i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6" i="1" s="1"/>
  <c r="A77" i="1" s="1"/>
  <c r="A78" i="1" s="1"/>
  <c r="A79" i="1" s="1"/>
  <c r="A80" i="1" s="1"/>
  <c r="A81" i="1" s="1"/>
  <c r="A82" i="1" s="1"/>
  <c r="A85" i="1" s="1"/>
  <c r="A86" i="1" s="1"/>
  <c r="A87" i="1" s="1"/>
  <c r="A88" i="1" s="1"/>
  <c r="A89" i="1" s="1"/>
  <c r="A90" i="1" s="1"/>
  <c r="A91" i="1" s="1"/>
  <c r="A92" i="1" s="1"/>
  <c r="A93" i="1" s="1"/>
  <c r="A96" i="1" s="1"/>
  <c r="A97" i="1" s="1"/>
  <c r="A98" i="1" s="1"/>
  <c r="A99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4" i="1" s="1"/>
  <c r="A157" i="1" s="1"/>
  <c r="A158" i="1" s="1"/>
  <c r="A162" i="1" s="1"/>
  <c r="AK98" i="1" l="1"/>
  <c r="AK99" i="1" s="1"/>
  <c r="AK79" i="1"/>
  <c r="AK82" i="1" s="1"/>
  <c r="AK69" i="1"/>
  <c r="AK73" i="1" s="1"/>
  <c r="AK35" i="1"/>
  <c r="AK39" i="1" s="1"/>
  <c r="CC17" i="4"/>
  <c r="I16" i="3" s="1"/>
  <c r="CC21" i="4"/>
  <c r="CE21" i="4" s="1"/>
  <c r="CC16" i="4"/>
  <c r="CE16" i="4" s="1"/>
  <c r="CC19" i="4"/>
  <c r="I18" i="3" s="1"/>
  <c r="CC18" i="4"/>
  <c r="CE18" i="4" s="1"/>
  <c r="AK60" i="1"/>
  <c r="G19" i="3"/>
  <c r="Q60" i="1"/>
  <c r="A333" i="2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E15" i="4"/>
  <c r="Q22" i="1"/>
  <c r="Q26" i="1" s="1"/>
  <c r="O151" i="1"/>
  <c r="AK151" i="1" s="1"/>
  <c r="O132" i="1"/>
  <c r="AK132" i="1" s="1"/>
  <c r="O137" i="1"/>
  <c r="AK137" i="1" s="1"/>
  <c r="O131" i="1"/>
  <c r="AK131" i="1" s="1"/>
  <c r="O136" i="1"/>
  <c r="AK136" i="1" s="1"/>
  <c r="O130" i="1"/>
  <c r="AK130" i="1" s="1"/>
  <c r="O133" i="1"/>
  <c r="AK133" i="1" s="1"/>
  <c r="O125" i="1"/>
  <c r="O139" i="1"/>
  <c r="AK139" i="1" s="1"/>
  <c r="O138" i="1"/>
  <c r="AK138" i="1" s="1"/>
  <c r="O26" i="1"/>
  <c r="I56" i="2"/>
  <c r="I63" i="2"/>
  <c r="I306" i="2"/>
  <c r="I83" i="2"/>
  <c r="I194" i="2"/>
  <c r="I224" i="2"/>
  <c r="I255" i="2"/>
  <c r="I167" i="2"/>
  <c r="I295" i="2"/>
  <c r="O73" i="1"/>
  <c r="O82" i="1"/>
  <c r="O39" i="1"/>
  <c r="O303" i="2"/>
  <c r="I411" i="2"/>
  <c r="I94" i="2"/>
  <c r="I131" i="2"/>
  <c r="I145" i="2"/>
  <c r="I177" i="2"/>
  <c r="I189" i="2" s="1"/>
  <c r="I202" i="2"/>
  <c r="I211" i="2"/>
  <c r="I220" i="2"/>
  <c r="I230" i="2"/>
  <c r="I632" i="2"/>
  <c r="I542" i="2"/>
  <c r="I735" i="2"/>
  <c r="I575" i="2"/>
  <c r="I582" i="2"/>
  <c r="I567" i="2"/>
  <c r="I512" i="2"/>
  <c r="I260" i="2"/>
  <c r="I384" i="2"/>
  <c r="I463" i="2"/>
  <c r="I322" i="2"/>
  <c r="I22" i="2"/>
  <c r="I43" i="2"/>
  <c r="I105" i="2"/>
  <c r="I154" i="2"/>
  <c r="I171" i="2"/>
  <c r="I198" i="2"/>
  <c r="I207" i="2"/>
  <c r="I216" i="2"/>
  <c r="I237" i="2"/>
  <c r="I268" i="2"/>
  <c r="I333" i="2"/>
  <c r="O579" i="2"/>
  <c r="G34" i="3" s="1"/>
  <c r="CC15" i="4" l="1"/>
  <c r="CE15" i="4" s="1"/>
  <c r="I20" i="3"/>
  <c r="I17" i="3"/>
  <c r="CE17" i="4"/>
  <c r="AK22" i="1"/>
  <c r="AK26" i="1" s="1"/>
  <c r="I15" i="3"/>
  <c r="CE19" i="4"/>
  <c r="K34" i="3"/>
  <c r="K19" i="3"/>
  <c r="G18" i="3"/>
  <c r="G17" i="3"/>
  <c r="G15" i="3"/>
  <c r="A406" i="2"/>
  <c r="A407" i="2" s="1"/>
  <c r="A408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E23" i="4"/>
  <c r="E26" i="4" s="1"/>
  <c r="E46" i="4" s="1"/>
  <c r="O152" i="1"/>
  <c r="Q154" i="1"/>
  <c r="Q162" i="1"/>
  <c r="G14" i="3"/>
  <c r="O221" i="2"/>
  <c r="O257" i="2"/>
  <c r="O40" i="2"/>
  <c r="O185" i="2"/>
  <c r="O539" i="2"/>
  <c r="G31" i="3" s="1"/>
  <c r="O208" i="2"/>
  <c r="O102" i="2"/>
  <c r="O234" i="2"/>
  <c r="O408" i="2"/>
  <c r="G29" i="3" s="1"/>
  <c r="O509" i="2"/>
  <c r="G30" i="3" s="1"/>
  <c r="O265" i="2"/>
  <c r="O151" i="2"/>
  <c r="O564" i="2"/>
  <c r="G32" i="3" s="1"/>
  <c r="O324" i="2"/>
  <c r="O191" i="2"/>
  <c r="O123" i="2"/>
  <c r="O91" i="2"/>
  <c r="O99" i="1"/>
  <c r="O174" i="2"/>
  <c r="O319" i="2"/>
  <c r="O252" i="2"/>
  <c r="O299" i="2"/>
  <c r="O213" i="2"/>
  <c r="O80" i="2"/>
  <c r="I14" i="3" l="1"/>
  <c r="K15" i="3"/>
  <c r="K17" i="3"/>
  <c r="K18" i="3"/>
  <c r="G21" i="3"/>
  <c r="G20" i="3"/>
  <c r="A808" i="2"/>
  <c r="A533" i="2" s="1"/>
  <c r="A534" i="2" s="1"/>
  <c r="A535" i="2" s="1"/>
  <c r="A536" i="2" s="1"/>
  <c r="A537" i="2" s="1"/>
  <c r="A538" i="2" s="1"/>
  <c r="A539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O204" i="2"/>
  <c r="O292" i="2"/>
  <c r="O60" i="1"/>
  <c r="O168" i="2"/>
  <c r="O164" i="2"/>
  <c r="O195" i="2"/>
  <c r="O199" i="2"/>
  <c r="O53" i="2"/>
  <c r="O244" i="2"/>
  <c r="O60" i="2"/>
  <c r="O19" i="2"/>
  <c r="O142" i="2"/>
  <c r="K14" i="3" l="1"/>
  <c r="A555" i="2"/>
  <c r="A556" i="2" s="1"/>
  <c r="A557" i="2" s="1"/>
  <c r="A558" i="2" s="1"/>
  <c r="A559" i="2" s="1"/>
  <c r="A560" i="2" s="1"/>
  <c r="A561" i="2" s="1"/>
  <c r="A562" i="2" s="1"/>
  <c r="A563" i="2" s="1"/>
  <c r="A564" i="2" s="1"/>
  <c r="A567" i="2" s="1"/>
  <c r="A568" i="2" s="1"/>
  <c r="A569" i="2" s="1"/>
  <c r="A570" i="2" s="1"/>
  <c r="A571" i="2" s="1"/>
  <c r="A572" i="2" s="1"/>
  <c r="A575" i="2" s="1"/>
  <c r="A578" i="2" s="1"/>
  <c r="A579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4" i="2" s="1"/>
  <c r="A825" i="2" s="1"/>
  <c r="K20" i="3"/>
  <c r="G16" i="3"/>
  <c r="O154" i="1"/>
  <c r="O127" i="2"/>
  <c r="O328" i="2"/>
  <c r="K16" i="3" l="1"/>
  <c r="G22" i="3"/>
  <c r="O330" i="2"/>
  <c r="G28" i="3" s="1"/>
  <c r="O158" i="1" l="1"/>
  <c r="O157" i="1"/>
  <c r="O159" i="1" l="1"/>
  <c r="O572" i="2"/>
  <c r="G33" i="3" s="1"/>
  <c r="G40" i="3" l="1"/>
  <c r="O162" i="1"/>
  <c r="G24" i="3"/>
  <c r="O825" i="2"/>
  <c r="G25" i="3" l="1"/>
  <c r="M86" i="8" l="1"/>
  <c r="M87" i="8" s="1"/>
  <c r="K87" i="8"/>
  <c r="M18" i="8" l="1"/>
  <c r="M19" i="8" s="1"/>
  <c r="K19" i="8"/>
  <c r="M161" i="8"/>
  <c r="M162" i="8" s="1"/>
  <c r="K162" i="8"/>
  <c r="CC39" i="4" l="1"/>
  <c r="I37" i="3" s="1"/>
  <c r="K37" i="3" s="1"/>
  <c r="K193" i="8"/>
  <c r="M192" i="8"/>
  <c r="M193" i="8" s="1"/>
  <c r="M177" i="8" l="1"/>
  <c r="M178" i="8" s="1"/>
  <c r="K178" i="8"/>
  <c r="M26" i="8" l="1"/>
  <c r="M25" i="8"/>
  <c r="M24" i="8"/>
  <c r="M23" i="8"/>
  <c r="M22" i="8" l="1"/>
  <c r="M27" i="8" s="1"/>
  <c r="M151" i="8" s="1"/>
  <c r="M195" i="8" s="1"/>
  <c r="K27" i="8"/>
  <c r="K151" i="8" s="1"/>
  <c r="S38" i="4" l="1"/>
  <c r="S42" i="4" s="1"/>
  <c r="S46" i="4" s="1"/>
  <c r="K195" i="8"/>
  <c r="CC38" i="4" l="1"/>
  <c r="I36" i="3" s="1"/>
  <c r="K36" i="3" s="1"/>
  <c r="AK124" i="1" l="1"/>
  <c r="BI97" i="2"/>
  <c r="BI162" i="2"/>
  <c r="BI161" i="2"/>
  <c r="BI160" i="2"/>
  <c r="AG164" i="2" l="1"/>
  <c r="BI159" i="2"/>
  <c r="AG244" i="2"/>
  <c r="BI241" i="2"/>
  <c r="BI32" i="2"/>
  <c r="BI28" i="2"/>
  <c r="BI101" i="2"/>
  <c r="BI29" i="2"/>
  <c r="BI95" i="2"/>
  <c r="BI100" i="2"/>
  <c r="BI99" i="2"/>
  <c r="BI35" i="2"/>
  <c r="BI31" i="2"/>
  <c r="BI34" i="2"/>
  <c r="BI353" i="2"/>
  <c r="BI352" i="2"/>
  <c r="AG408" i="2" l="1"/>
  <c r="AC31" i="4" s="1"/>
  <c r="BI351" i="2"/>
  <c r="AG328" i="2"/>
  <c r="BI94" i="2"/>
  <c r="BI27" i="2" l="1"/>
  <c r="BI121" i="2" l="1"/>
  <c r="BI122" i="2"/>
  <c r="BI107" i="2" l="1"/>
  <c r="BI108" i="2"/>
  <c r="BI109" i="2"/>
  <c r="BI110" i="2"/>
  <c r="BI111" i="2"/>
  <c r="BI112" i="2"/>
  <c r="BI113" i="2"/>
  <c r="BI114" i="2"/>
  <c r="BI115" i="2"/>
  <c r="BI116" i="2"/>
  <c r="BI117" i="2"/>
  <c r="BI118" i="2"/>
  <c r="BI119" i="2"/>
  <c r="BI120" i="2"/>
  <c r="BI105" i="2" l="1"/>
  <c r="W125" i="1" l="1"/>
  <c r="AK125" i="1" l="1"/>
  <c r="AK152" i="1" s="1"/>
  <c r="W152" i="1"/>
  <c r="W158" i="1"/>
  <c r="AK158" i="1" s="1"/>
  <c r="AK154" i="1" l="1"/>
  <c r="W154" i="1"/>
  <c r="AC22" i="4" l="1"/>
  <c r="CC22" i="4" l="1"/>
  <c r="AC23" i="4"/>
  <c r="I21" i="3" l="1"/>
  <c r="CE22" i="4"/>
  <c r="CC23" i="4"/>
  <c r="K21" i="3" l="1"/>
  <c r="I22" i="3"/>
  <c r="K22" i="3" l="1"/>
  <c r="W159" i="1" l="1"/>
  <c r="AK157" i="1"/>
  <c r="AK159" i="1" s="1"/>
  <c r="AK162" i="1" l="1"/>
  <c r="AC25" i="4"/>
  <c r="W162" i="1"/>
  <c r="W164" i="1" s="1"/>
  <c r="CC25" i="4" l="1"/>
  <c r="AC26" i="4"/>
  <c r="I24" i="3" l="1"/>
  <c r="CC26" i="4"/>
  <c r="K24" i="3" l="1"/>
  <c r="K25" i="3" s="1"/>
  <c r="I25" i="3"/>
  <c r="AG24" i="2"/>
  <c r="BI24" i="2" s="1"/>
  <c r="AG106" i="2"/>
  <c r="AG23" i="2"/>
  <c r="BI23" i="2" l="1"/>
  <c r="AG40" i="2"/>
  <c r="BI106" i="2"/>
  <c r="BI123" i="2" s="1"/>
  <c r="AG123" i="2"/>
  <c r="AG96" i="2"/>
  <c r="BI96" i="2" l="1"/>
  <c r="BI102" i="2" s="1"/>
  <c r="AG102" i="2"/>
  <c r="AG127" i="2" s="1"/>
  <c r="AG330" i="2" s="1"/>
  <c r="AG825" i="2" l="1"/>
  <c r="AG827" i="2" s="1"/>
  <c r="AC30" i="4"/>
  <c r="AC42" i="4" l="1"/>
  <c r="AC46" i="4" s="1"/>
  <c r="W608" i="2" l="1"/>
  <c r="W621" i="2"/>
  <c r="W718" i="2"/>
  <c r="W735" i="2"/>
  <c r="W795" i="2"/>
  <c r="W543" i="2"/>
  <c r="W519" i="2"/>
  <c r="W512" i="2"/>
  <c r="W422" i="2"/>
  <c r="W432" i="2"/>
  <c r="W440" i="2"/>
  <c r="W449" i="2"/>
  <c r="W462" i="2"/>
  <c r="W471" i="2"/>
  <c r="W485" i="2"/>
  <c r="W502" i="2"/>
  <c r="W337" i="2"/>
  <c r="W347" i="2"/>
  <c r="W362" i="2"/>
  <c r="W370" i="2"/>
  <c r="W133" i="2"/>
  <c r="W50" i="2"/>
  <c r="W56" i="2"/>
  <c r="W60" i="2" s="1"/>
  <c r="W69" i="2"/>
  <c r="W77" i="2"/>
  <c r="W89" i="2"/>
  <c r="W184" i="2"/>
  <c r="W211" i="2"/>
  <c r="W233" i="2"/>
  <c r="W251" i="2"/>
  <c r="W269" i="2"/>
  <c r="W279" i="2"/>
  <c r="W287" i="2"/>
  <c r="W298" i="2"/>
  <c r="W317" i="2"/>
  <c r="W33" i="2"/>
  <c r="W40" i="2" s="1"/>
  <c r="W178" i="2"/>
  <c r="W260" i="2"/>
  <c r="W308" i="2"/>
  <c r="W706" i="2"/>
  <c r="W496" i="2"/>
  <c r="W154" i="2"/>
  <c r="W198" i="2"/>
  <c r="W199" i="2" s="1"/>
  <c r="W273" i="2"/>
  <c r="W613" i="2"/>
  <c r="W418" i="2"/>
  <c r="W458" i="2"/>
  <c r="W507" i="2"/>
  <c r="W381" i="2"/>
  <c r="W74" i="2"/>
  <c r="W225" i="2"/>
  <c r="W295" i="2"/>
  <c r="W587" i="2"/>
  <c r="W609" i="2"/>
  <c r="W623" i="2"/>
  <c r="W721" i="2"/>
  <c r="W736" i="2"/>
  <c r="W798" i="2"/>
  <c r="W545" i="2"/>
  <c r="W520" i="2"/>
  <c r="W412" i="2"/>
  <c r="W423" i="2"/>
  <c r="W433" i="2"/>
  <c r="W441" i="2"/>
  <c r="W452" i="2"/>
  <c r="W463" i="2"/>
  <c r="W472" i="2"/>
  <c r="W486" i="2"/>
  <c r="W503" i="2"/>
  <c r="W338" i="2"/>
  <c r="W348" i="2"/>
  <c r="W363" i="2"/>
  <c r="W371" i="2"/>
  <c r="W134" i="2"/>
  <c r="W145" i="2"/>
  <c r="W171" i="2"/>
  <c r="W70" i="2"/>
  <c r="W78" i="2"/>
  <c r="W90" i="2"/>
  <c r="W189" i="2"/>
  <c r="W212" i="2"/>
  <c r="W237" i="2"/>
  <c r="W255" i="2"/>
  <c r="W270" i="2"/>
  <c r="W280" i="2"/>
  <c r="W288" i="2"/>
  <c r="W306" i="2"/>
  <c r="W131" i="2"/>
  <c r="W350" i="2"/>
  <c r="W72" i="2"/>
  <c r="W194" i="2"/>
  <c r="W195" i="2" s="1"/>
  <c r="W272" i="2"/>
  <c r="W290" i="2"/>
  <c r="W612" i="2"/>
  <c r="W525" i="2"/>
  <c r="W427" i="2"/>
  <c r="W457" i="2"/>
  <c r="W506" i="2"/>
  <c r="W366" i="2"/>
  <c r="W63" i="2"/>
  <c r="W224" i="2"/>
  <c r="W283" i="2"/>
  <c r="W732" i="2"/>
  <c r="W527" i="2"/>
  <c r="W445" i="2"/>
  <c r="W481" i="2"/>
  <c r="W367" i="2"/>
  <c r="W64" i="2"/>
  <c r="W202" i="2"/>
  <c r="W274" i="2"/>
  <c r="W590" i="2"/>
  <c r="W610" i="2"/>
  <c r="W704" i="2"/>
  <c r="W725" i="2"/>
  <c r="W739" i="2"/>
  <c r="W811" i="2"/>
  <c r="W547" i="2"/>
  <c r="W521" i="2"/>
  <c r="W413" i="2"/>
  <c r="W425" i="2"/>
  <c r="W434" i="2"/>
  <c r="W442" i="2"/>
  <c r="W453" i="2"/>
  <c r="W464" i="2"/>
  <c r="W475" i="2"/>
  <c r="W487" i="2"/>
  <c r="W504" i="2"/>
  <c r="W340" i="2"/>
  <c r="W349" i="2"/>
  <c r="W364" i="2"/>
  <c r="W372" i="2"/>
  <c r="W136" i="2"/>
  <c r="W146" i="2"/>
  <c r="W172" i="2"/>
  <c r="W71" i="2"/>
  <c r="W79" i="2"/>
  <c r="W177" i="2"/>
  <c r="W190" i="2"/>
  <c r="W216" i="2"/>
  <c r="W217" i="2" s="1"/>
  <c r="W238" i="2"/>
  <c r="W256" i="2"/>
  <c r="W271" i="2"/>
  <c r="W281" i="2"/>
  <c r="W289" i="2"/>
  <c r="W307" i="2"/>
  <c r="W505" i="2"/>
  <c r="W373" i="2"/>
  <c r="W148" i="2"/>
  <c r="W83" i="2"/>
  <c r="W220" i="2"/>
  <c r="W221" i="2" s="1"/>
  <c r="W282" i="2"/>
  <c r="W593" i="2"/>
  <c r="W728" i="2"/>
  <c r="W821" i="2"/>
  <c r="W549" i="2"/>
  <c r="W417" i="2"/>
  <c r="W436" i="2"/>
  <c r="W467" i="2"/>
  <c r="W343" i="2"/>
  <c r="W375" i="2"/>
  <c r="W73" i="2"/>
  <c r="W179" i="2"/>
  <c r="W262" i="2"/>
  <c r="W309" i="2"/>
  <c r="W707" i="2"/>
  <c r="W742" i="2"/>
  <c r="W542" i="2"/>
  <c r="W437" i="2"/>
  <c r="W498" i="2"/>
  <c r="W356" i="2"/>
  <c r="W46" i="2"/>
  <c r="W85" i="2"/>
  <c r="W243" i="2"/>
  <c r="W284" i="2"/>
  <c r="W592" i="2"/>
  <c r="W611" i="2"/>
  <c r="W705" i="2"/>
  <c r="W727" i="2"/>
  <c r="W740" i="2"/>
  <c r="W819" i="2"/>
  <c r="W548" i="2"/>
  <c r="W523" i="2"/>
  <c r="W416" i="2"/>
  <c r="W426" i="2"/>
  <c r="W435" i="2"/>
  <c r="W443" i="2"/>
  <c r="W456" i="2"/>
  <c r="W465" i="2"/>
  <c r="W476" i="2"/>
  <c r="W492" i="2"/>
  <c r="W342" i="2"/>
  <c r="W365" i="2"/>
  <c r="W173" i="2"/>
  <c r="W239" i="2"/>
  <c r="W741" i="2"/>
  <c r="W444" i="2"/>
  <c r="W480" i="2"/>
  <c r="W354" i="2"/>
  <c r="W43" i="2"/>
  <c r="W84" i="2"/>
  <c r="W240" i="2"/>
  <c r="W291" i="2"/>
  <c r="W594" i="2"/>
  <c r="W585" i="2"/>
  <c r="W428" i="2"/>
  <c r="W468" i="2"/>
  <c r="W344" i="2"/>
  <c r="W155" i="2"/>
  <c r="W181" i="2"/>
  <c r="W263" i="2"/>
  <c r="W312" i="2"/>
  <c r="W602" i="2"/>
  <c r="W616" i="2"/>
  <c r="W712" i="2"/>
  <c r="W733" i="2"/>
  <c r="W744" i="2"/>
  <c r="W569" i="2"/>
  <c r="W517" i="2"/>
  <c r="W534" i="2"/>
  <c r="W420" i="2"/>
  <c r="W429" i="2"/>
  <c r="W438" i="2"/>
  <c r="W446" i="2"/>
  <c r="W459" i="2"/>
  <c r="W469" i="2"/>
  <c r="W482" i="2"/>
  <c r="W499" i="2"/>
  <c r="W508" i="2"/>
  <c r="W345" i="2"/>
  <c r="W359" i="2"/>
  <c r="W368" i="2"/>
  <c r="W402" i="2"/>
  <c r="W47" i="2"/>
  <c r="W156" i="2"/>
  <c r="W67" i="2"/>
  <c r="W75" i="2"/>
  <c r="W86" i="2"/>
  <c r="W182" i="2"/>
  <c r="W203" i="2"/>
  <c r="W231" i="2"/>
  <c r="W247" i="2"/>
  <c r="W264" i="2"/>
  <c r="W275" i="2"/>
  <c r="W285" i="2"/>
  <c r="W296" i="2"/>
  <c r="W313" i="2"/>
  <c r="W606" i="2"/>
  <c r="W617" i="2"/>
  <c r="W714" i="2"/>
  <c r="W734" i="2"/>
  <c r="W767" i="2"/>
  <c r="W567" i="2"/>
  <c r="W518" i="2"/>
  <c r="W537" i="2"/>
  <c r="W421" i="2"/>
  <c r="W430" i="2"/>
  <c r="W439" i="2"/>
  <c r="W447" i="2"/>
  <c r="W461" i="2"/>
  <c r="W470" i="2"/>
  <c r="W483" i="2"/>
  <c r="W500" i="2"/>
  <c r="W411" i="2"/>
  <c r="W346" i="2"/>
  <c r="W360" i="2"/>
  <c r="W369" i="2"/>
  <c r="W333" i="2"/>
  <c r="W49" i="2"/>
  <c r="W163" i="2"/>
  <c r="W68" i="2"/>
  <c r="W76" i="2"/>
  <c r="W88" i="2"/>
  <c r="W183" i="2"/>
  <c r="W207" i="2"/>
  <c r="W208" i="2" s="1"/>
  <c r="W232" i="2"/>
  <c r="W249" i="2"/>
  <c r="W268" i="2"/>
  <c r="W276" i="2"/>
  <c r="W286" i="2"/>
  <c r="W297" i="2"/>
  <c r="W316" i="2"/>
  <c r="W226" i="2" l="1"/>
  <c r="W265" i="2"/>
  <c r="W292" i="2"/>
  <c r="W91" i="2"/>
  <c r="W204" i="2"/>
  <c r="W572" i="2"/>
  <c r="M35" i="4" s="1"/>
  <c r="W822" i="2"/>
  <c r="M37" i="4" s="1"/>
  <c r="W80" i="2"/>
  <c r="W174" i="2"/>
  <c r="W299" i="2"/>
  <c r="W213" i="2"/>
  <c r="W257" i="2"/>
  <c r="W151" i="2"/>
  <c r="W244" i="2"/>
  <c r="W164" i="2"/>
  <c r="W252" i="2"/>
  <c r="W185" i="2"/>
  <c r="W408" i="2"/>
  <c r="M31" i="4" s="1"/>
  <c r="W234" i="2"/>
  <c r="W142" i="2"/>
  <c r="W191" i="2"/>
  <c r="W539" i="2"/>
  <c r="M33" i="4" s="1"/>
  <c r="W509" i="2"/>
  <c r="M32" i="4" s="1"/>
  <c r="W53" i="2"/>
  <c r="W564" i="2"/>
  <c r="M34" i="4" s="1"/>
  <c r="W319" i="2"/>
  <c r="W127" i="2" l="1"/>
  <c r="W328" i="2"/>
  <c r="W330" i="2" l="1"/>
  <c r="W825" i="2" s="1"/>
  <c r="M30" i="4" l="1"/>
  <c r="M42" i="4" l="1"/>
  <c r="M46" i="4" s="1"/>
  <c r="W827" i="2" l="1"/>
  <c r="U775" i="2" l="1"/>
  <c r="BI775" i="2" s="1"/>
  <c r="Q16" i="5" l="1"/>
  <c r="AA16" i="5" l="1"/>
  <c r="Q18" i="5"/>
  <c r="AA18" i="5" s="1"/>
  <c r="Q20" i="5"/>
  <c r="AA20" i="5" s="1"/>
  <c r="Q17" i="5"/>
  <c r="AA17" i="5" s="1"/>
  <c r="Q19" i="5"/>
  <c r="AA19" i="5" s="1"/>
  <c r="AA21" i="5" l="1"/>
  <c r="AA33" i="5" s="1"/>
  <c r="Q21" i="5"/>
  <c r="Q33" i="5" s="1"/>
  <c r="U728" i="2"/>
  <c r="BI728" i="2" s="1"/>
  <c r="U821" i="2"/>
  <c r="BI821" i="2" s="1"/>
  <c r="U612" i="2"/>
  <c r="BI612" i="2" s="1"/>
  <c r="U548" i="2"/>
  <c r="BI548" i="2" s="1"/>
  <c r="U412" i="2"/>
  <c r="BI412" i="2" s="1"/>
  <c r="U433" i="2"/>
  <c r="BI433" i="2" s="1"/>
  <c r="U452" i="2"/>
  <c r="BI452" i="2" s="1"/>
  <c r="U472" i="2"/>
  <c r="BI472" i="2" s="1"/>
  <c r="U503" i="2"/>
  <c r="BI503" i="2" s="1"/>
  <c r="U348" i="2"/>
  <c r="BI348" i="2" s="1"/>
  <c r="U371" i="2"/>
  <c r="BI371" i="2" s="1"/>
  <c r="U145" i="2"/>
  <c r="U70" i="2"/>
  <c r="BI70" i="2" s="1"/>
  <c r="U90" i="2"/>
  <c r="BI90" i="2" s="1"/>
  <c r="U212" i="2"/>
  <c r="BI212" i="2" s="1"/>
  <c r="U255" i="2"/>
  <c r="U280" i="2"/>
  <c r="BI280" i="2" s="1"/>
  <c r="U306" i="2"/>
  <c r="U767" i="2"/>
  <c r="BI767" i="2" s="1"/>
  <c r="U714" i="2"/>
  <c r="BI714" i="2" s="1"/>
  <c r="U606" i="2"/>
  <c r="BI606" i="2" s="1"/>
  <c r="U537" i="2"/>
  <c r="BI537" i="2" s="1"/>
  <c r="U704" i="2"/>
  <c r="BI704" i="2" s="1"/>
  <c r="U523" i="2"/>
  <c r="BI523" i="2" s="1"/>
  <c r="U430" i="2"/>
  <c r="BI430" i="2" s="1"/>
  <c r="U457" i="2"/>
  <c r="BI457" i="2" s="1"/>
  <c r="U487" i="2"/>
  <c r="BI487" i="2" s="1"/>
  <c r="U346" i="2"/>
  <c r="BI346" i="2" s="1"/>
  <c r="U375" i="2"/>
  <c r="BI375" i="2" s="1"/>
  <c r="U172" i="2"/>
  <c r="BI172" i="2" s="1"/>
  <c r="U88" i="2"/>
  <c r="BI88" i="2" s="1"/>
  <c r="U224" i="2"/>
  <c r="U271" i="2"/>
  <c r="BI271" i="2" s="1"/>
  <c r="U297" i="2"/>
  <c r="BI297" i="2" s="1"/>
  <c r="U279" i="2"/>
  <c r="BI279" i="2" s="1"/>
  <c r="U707" i="2"/>
  <c r="BI707" i="2" s="1"/>
  <c r="U416" i="2"/>
  <c r="BI416" i="2" s="1"/>
  <c r="U462" i="2"/>
  <c r="BI462" i="2" s="1"/>
  <c r="U350" i="2"/>
  <c r="BI350" i="2" s="1"/>
  <c r="U67" i="2"/>
  <c r="BI67" i="2" s="1"/>
  <c r="U247" i="2"/>
  <c r="U798" i="2"/>
  <c r="BI798" i="2" s="1"/>
  <c r="U609" i="2"/>
  <c r="BI609" i="2" s="1"/>
  <c r="U512" i="2"/>
  <c r="U438" i="2"/>
  <c r="BI438" i="2" s="1"/>
  <c r="U465" i="2"/>
  <c r="BI465" i="2" s="1"/>
  <c r="U502" i="2"/>
  <c r="BI502" i="2" s="1"/>
  <c r="U359" i="2"/>
  <c r="BI359" i="2" s="1"/>
  <c r="U33" i="2"/>
  <c r="U69" i="2"/>
  <c r="BI69" i="2" s="1"/>
  <c r="U182" i="2"/>
  <c r="BI182" i="2" s="1"/>
  <c r="U239" i="2"/>
  <c r="BI239" i="2" s="1"/>
  <c r="U291" i="2"/>
  <c r="BI291" i="2" s="1"/>
  <c r="U527" i="2"/>
  <c r="BI527" i="2" s="1"/>
  <c r="U469" i="2"/>
  <c r="BI469" i="2" s="1"/>
  <c r="U373" i="2"/>
  <c r="BI373" i="2" s="1"/>
  <c r="U260" i="2"/>
  <c r="U712" i="2"/>
  <c r="BI712" i="2" s="1"/>
  <c r="U534" i="2"/>
  <c r="BI534" i="2" s="1"/>
  <c r="U427" i="2"/>
  <c r="BI427" i="2" s="1"/>
  <c r="U453" i="2"/>
  <c r="BI453" i="2" s="1"/>
  <c r="U483" i="2"/>
  <c r="BI483" i="2" s="1"/>
  <c r="U343" i="2"/>
  <c r="BI343" i="2" s="1"/>
  <c r="U372" i="2"/>
  <c r="BI372" i="2" s="1"/>
  <c r="U163" i="2"/>
  <c r="BI163" i="2" s="1"/>
  <c r="U84" i="2"/>
  <c r="BI84" i="2" s="1"/>
  <c r="U216" i="2"/>
  <c r="U268" i="2"/>
  <c r="U307" i="2"/>
  <c r="BI307" i="2" s="1"/>
  <c r="U184" i="2"/>
  <c r="BI184" i="2" s="1"/>
  <c r="U317" i="2"/>
  <c r="BI317" i="2" s="1"/>
  <c r="U795" i="2"/>
  <c r="BI795" i="2" s="1"/>
  <c r="U718" i="2"/>
  <c r="BI718" i="2" s="1"/>
  <c r="U608" i="2"/>
  <c r="BI608" i="2" s="1"/>
  <c r="U542" i="2"/>
  <c r="U418" i="2"/>
  <c r="BI418" i="2" s="1"/>
  <c r="U437" i="2"/>
  <c r="BI437" i="2" s="1"/>
  <c r="U458" i="2"/>
  <c r="BI458" i="2" s="1"/>
  <c r="U481" i="2"/>
  <c r="BI481" i="2" s="1"/>
  <c r="U507" i="2"/>
  <c r="BI507" i="2" s="1"/>
  <c r="U356" i="2"/>
  <c r="BI356" i="2" s="1"/>
  <c r="U381" i="2"/>
  <c r="BI381" i="2" s="1"/>
  <c r="U155" i="2"/>
  <c r="BI155" i="2" s="1"/>
  <c r="U74" i="2"/>
  <c r="BI74" i="2" s="1"/>
  <c r="U181" i="2"/>
  <c r="BI181" i="2" s="1"/>
  <c r="U741" i="2"/>
  <c r="BI741" i="2" s="1"/>
  <c r="U593" i="2"/>
  <c r="BI593" i="2" s="1"/>
  <c r="U423" i="2"/>
  <c r="BI423" i="2" s="1"/>
  <c r="U463" i="2"/>
  <c r="BI463" i="2" s="1"/>
  <c r="U338" i="2"/>
  <c r="BI338" i="2" s="1"/>
  <c r="U134" i="2"/>
  <c r="BI134" i="2" s="1"/>
  <c r="U78" i="2"/>
  <c r="BI78" i="2" s="1"/>
  <c r="U225" i="2"/>
  <c r="BI225" i="2" s="1"/>
  <c r="U270" i="2"/>
  <c r="BI270" i="2" s="1"/>
  <c r="U295" i="2"/>
  <c r="U740" i="2"/>
  <c r="BI740" i="2" s="1"/>
  <c r="U617" i="2"/>
  <c r="BI617" i="2" s="1"/>
  <c r="U547" i="2"/>
  <c r="BI547" i="2" s="1"/>
  <c r="U610" i="2"/>
  <c r="BI610" i="2" s="1"/>
  <c r="U417" i="2"/>
  <c r="BI417" i="2" s="1"/>
  <c r="U447" i="2"/>
  <c r="BI447" i="2" s="1"/>
  <c r="U500" i="2"/>
  <c r="BI500" i="2" s="1"/>
  <c r="U364" i="2"/>
  <c r="BI364" i="2" s="1"/>
  <c r="U154" i="2"/>
  <c r="U179" i="2"/>
  <c r="BI179" i="2" s="1"/>
  <c r="U249" i="2"/>
  <c r="BI249" i="2" s="1"/>
  <c r="U289" i="2"/>
  <c r="BI289" i="2" s="1"/>
  <c r="U285" i="2"/>
  <c r="BI285" i="2" s="1"/>
  <c r="U549" i="2"/>
  <c r="BI549" i="2" s="1"/>
  <c r="U456" i="2"/>
  <c r="BI456" i="2" s="1"/>
  <c r="U368" i="2"/>
  <c r="BI368" i="2" s="1"/>
  <c r="U178" i="2"/>
  <c r="BI178" i="2" s="1"/>
  <c r="U308" i="2"/>
  <c r="BI308" i="2" s="1"/>
  <c r="U587" i="2"/>
  <c r="BI587" i="2" s="1"/>
  <c r="U426" i="2"/>
  <c r="BI426" i="2" s="1"/>
  <c r="U459" i="2"/>
  <c r="BI459" i="2" s="1"/>
  <c r="U508" i="2"/>
  <c r="BI508" i="2" s="1"/>
  <c r="U370" i="2"/>
  <c r="BI370" i="2" s="1"/>
  <c r="U173" i="2"/>
  <c r="BI173" i="2" s="1"/>
  <c r="U194" i="2"/>
  <c r="U290" i="2"/>
  <c r="BI290" i="2" s="1"/>
  <c r="U594" i="2"/>
  <c r="BI594" i="2" s="1"/>
  <c r="U485" i="2"/>
  <c r="BI485" i="2" s="1"/>
  <c r="U86" i="2"/>
  <c r="BI86" i="2" s="1"/>
  <c r="U733" i="2"/>
  <c r="BI733" i="2" s="1"/>
  <c r="U520" i="2"/>
  <c r="BI520" i="2" s="1"/>
  <c r="U439" i="2"/>
  <c r="BI439" i="2" s="1"/>
  <c r="U475" i="2"/>
  <c r="BI475" i="2" s="1"/>
  <c r="U349" i="2"/>
  <c r="BI349" i="2" s="1"/>
  <c r="U43" i="2"/>
  <c r="U76" i="2"/>
  <c r="BI76" i="2" s="1"/>
  <c r="U232" i="2"/>
  <c r="BI232" i="2" s="1"/>
  <c r="U281" i="2"/>
  <c r="BI281" i="2" s="1"/>
  <c r="U72" i="2"/>
  <c r="BI72" i="2" s="1"/>
  <c r="U735" i="2"/>
  <c r="BI735" i="2" s="1"/>
  <c r="U585" i="2"/>
  <c r="BI585" i="2" s="1"/>
  <c r="U428" i="2"/>
  <c r="BI428" i="2" s="1"/>
  <c r="U468" i="2"/>
  <c r="BI468" i="2" s="1"/>
  <c r="U344" i="2"/>
  <c r="BI344" i="2" s="1"/>
  <c r="U46" i="2"/>
  <c r="BI46" i="2" s="1"/>
  <c r="U85" i="2"/>
  <c r="BI85" i="2" s="1"/>
  <c r="U237" i="2"/>
  <c r="U274" i="2"/>
  <c r="BI274" i="2" s="1"/>
  <c r="U312" i="2"/>
  <c r="BI312" i="2" s="1"/>
  <c r="U734" i="2"/>
  <c r="BI734" i="2" s="1"/>
  <c r="U611" i="2"/>
  <c r="BI611" i="2" s="1"/>
  <c r="U811" i="2"/>
  <c r="BI811" i="2" s="1"/>
  <c r="U590" i="2"/>
  <c r="BI590" i="2" s="1"/>
  <c r="U425" i="2"/>
  <c r="BI425" i="2" s="1"/>
  <c r="U464" i="2"/>
  <c r="BI464" i="2" s="1"/>
  <c r="U506" i="2"/>
  <c r="BI506" i="2" s="1"/>
  <c r="U369" i="2"/>
  <c r="BI369" i="2" s="1"/>
  <c r="U68" i="2"/>
  <c r="BI68" i="2" s="1"/>
  <c r="U190" i="2"/>
  <c r="BI190" i="2" s="1"/>
  <c r="U262" i="2"/>
  <c r="BI262" i="2" s="1"/>
  <c r="U309" i="2"/>
  <c r="BI309" i="2" s="1"/>
  <c r="U298" i="2"/>
  <c r="BI298" i="2" s="1"/>
  <c r="U518" i="2"/>
  <c r="BI518" i="2" s="1"/>
  <c r="U476" i="2"/>
  <c r="BI476" i="2" s="1"/>
  <c r="U133" i="2"/>
  <c r="BI133" i="2" s="1"/>
  <c r="U203" i="2"/>
  <c r="BI203" i="2" s="1"/>
  <c r="U736" i="2"/>
  <c r="BI736" i="2" s="1"/>
  <c r="U543" i="2"/>
  <c r="BI543" i="2" s="1"/>
  <c r="U432" i="2"/>
  <c r="BI432" i="2" s="1"/>
  <c r="U471" i="2"/>
  <c r="BI471" i="2" s="1"/>
  <c r="U342" i="2"/>
  <c r="BI342" i="2" s="1"/>
  <c r="U402" i="2"/>
  <c r="BI402" i="2" s="1"/>
  <c r="U75" i="2"/>
  <c r="BI75" i="2" s="1"/>
  <c r="U211" i="2"/>
  <c r="U313" i="2"/>
  <c r="BI313" i="2" s="1"/>
  <c r="U422" i="2"/>
  <c r="BI422" i="2" s="1"/>
  <c r="U505" i="2"/>
  <c r="BI505" i="2" s="1"/>
  <c r="U220" i="2"/>
  <c r="U616" i="2"/>
  <c r="BI616" i="2" s="1"/>
  <c r="U413" i="2"/>
  <c r="BI413" i="2" s="1"/>
  <c r="U444" i="2"/>
  <c r="BI444" i="2" s="1"/>
  <c r="U496" i="2"/>
  <c r="BI496" i="2" s="1"/>
  <c r="U360" i="2"/>
  <c r="BI360" i="2" s="1"/>
  <c r="U146" i="2"/>
  <c r="BI146" i="2" s="1"/>
  <c r="U177" i="2"/>
  <c r="U240" i="2"/>
  <c r="BI240" i="2" s="1"/>
  <c r="U286" i="2"/>
  <c r="BI286" i="2" s="1"/>
  <c r="U233" i="2"/>
  <c r="BI233" i="2" s="1"/>
  <c r="U706" i="2"/>
  <c r="BI706" i="2" s="1"/>
  <c r="U525" i="2"/>
  <c r="BI525" i="2" s="1"/>
  <c r="U441" i="2"/>
  <c r="BI441" i="2" s="1"/>
  <c r="U486" i="2"/>
  <c r="BI486" i="2" s="1"/>
  <c r="U363" i="2"/>
  <c r="BI363" i="2" s="1"/>
  <c r="U171" i="2"/>
  <c r="U189" i="2"/>
  <c r="U243" i="2"/>
  <c r="BI243" i="2" s="1"/>
  <c r="U284" i="2"/>
  <c r="BI284" i="2" s="1"/>
  <c r="U131" i="2"/>
  <c r="U727" i="2"/>
  <c r="BI727" i="2" s="1"/>
  <c r="U592" i="2"/>
  <c r="BI592" i="2" s="1"/>
  <c r="U739" i="2"/>
  <c r="BI739" i="2" s="1"/>
  <c r="U545" i="2"/>
  <c r="BI545" i="2" s="1"/>
  <c r="U436" i="2"/>
  <c r="BI436" i="2" s="1"/>
  <c r="U470" i="2"/>
  <c r="BI470" i="2" s="1"/>
  <c r="U340" i="2"/>
  <c r="BI340" i="2" s="1"/>
  <c r="U136" i="2"/>
  <c r="BI136" i="2" s="1"/>
  <c r="U73" i="2"/>
  <c r="BI73" i="2" s="1"/>
  <c r="U207" i="2"/>
  <c r="U276" i="2"/>
  <c r="BI276" i="2" s="1"/>
  <c r="U251" i="2"/>
  <c r="BI251" i="2" s="1"/>
  <c r="U742" i="2"/>
  <c r="BI742" i="2" s="1"/>
  <c r="U429" i="2"/>
  <c r="BI429" i="2" s="1"/>
  <c r="U499" i="2"/>
  <c r="BI499" i="2" s="1"/>
  <c r="U148" i="2"/>
  <c r="BI148" i="2" s="1"/>
  <c r="U269" i="2"/>
  <c r="BI269" i="2" s="1"/>
  <c r="U721" i="2"/>
  <c r="BI721" i="2" s="1"/>
  <c r="U521" i="2"/>
  <c r="BI521" i="2" s="1"/>
  <c r="U443" i="2"/>
  <c r="BI443" i="2" s="1"/>
  <c r="U482" i="2"/>
  <c r="BI482" i="2" s="1"/>
  <c r="U347" i="2"/>
  <c r="BI347" i="2" s="1"/>
  <c r="U50" i="2"/>
  <c r="BI50" i="2" s="1"/>
  <c r="U83" i="2"/>
  <c r="U231" i="2"/>
  <c r="U316" i="2"/>
  <c r="BI316" i="2" s="1"/>
  <c r="U435" i="2"/>
  <c r="BI435" i="2" s="1"/>
  <c r="U362" i="2"/>
  <c r="BI362" i="2" s="1"/>
  <c r="U287" i="2"/>
  <c r="BI287" i="2" s="1"/>
  <c r="U602" i="2"/>
  <c r="BI602" i="2" s="1"/>
  <c r="U421" i="2"/>
  <c r="BI421" i="2" s="1"/>
  <c r="U461" i="2"/>
  <c r="BI461" i="2" s="1"/>
  <c r="U504" i="2"/>
  <c r="BI504" i="2" s="1"/>
  <c r="U366" i="2"/>
  <c r="BI366" i="2" s="1"/>
  <c r="U63" i="2"/>
  <c r="U183" i="2"/>
  <c r="BI183" i="2" s="1"/>
  <c r="U256" i="2"/>
  <c r="BI256" i="2" s="1"/>
  <c r="U345" i="2"/>
  <c r="BI345" i="2" s="1"/>
  <c r="U275" i="2"/>
  <c r="BI275" i="2" s="1"/>
  <c r="U621" i="2"/>
  <c r="BI621" i="2" s="1"/>
  <c r="U519" i="2"/>
  <c r="BI519" i="2" s="1"/>
  <c r="U445" i="2"/>
  <c r="BI445" i="2" s="1"/>
  <c r="U498" i="2"/>
  <c r="BI498" i="2" s="1"/>
  <c r="U367" i="2"/>
  <c r="BI367" i="2" s="1"/>
  <c r="U64" i="2"/>
  <c r="BI64" i="2" s="1"/>
  <c r="U202" i="2"/>
  <c r="U263" i="2"/>
  <c r="BI263" i="2" s="1"/>
  <c r="U288" i="2"/>
  <c r="BI288" i="2" s="1"/>
  <c r="U819" i="2"/>
  <c r="BI819" i="2" s="1"/>
  <c r="U705" i="2"/>
  <c r="BI705" i="2" s="1"/>
  <c r="U569" i="2"/>
  <c r="BI569" i="2" s="1"/>
  <c r="U725" i="2"/>
  <c r="BI725" i="2" s="1"/>
  <c r="U517" i="2"/>
  <c r="BI517" i="2" s="1"/>
  <c r="U442" i="2"/>
  <c r="BI442" i="2" s="1"/>
  <c r="U480" i="2"/>
  <c r="BI480" i="2" s="1"/>
  <c r="U354" i="2"/>
  <c r="BI354" i="2" s="1"/>
  <c r="U49" i="2"/>
  <c r="BI49" i="2" s="1"/>
  <c r="U79" i="2"/>
  <c r="BI79" i="2" s="1"/>
  <c r="U238" i="2"/>
  <c r="BI238" i="2" s="1"/>
  <c r="U283" i="2"/>
  <c r="BI283" i="2" s="1"/>
  <c r="U264" i="2"/>
  <c r="BI264" i="2" s="1"/>
  <c r="U613" i="2"/>
  <c r="BI613" i="2" s="1"/>
  <c r="U440" i="2"/>
  <c r="BI440" i="2" s="1"/>
  <c r="U623" i="2"/>
  <c r="BI623" i="2" s="1"/>
  <c r="U365" i="2"/>
  <c r="BI365" i="2" s="1"/>
  <c r="U732" i="2"/>
  <c r="BI732" i="2" s="1"/>
  <c r="U567" i="2"/>
  <c r="U333" i="2"/>
  <c r="U47" i="2"/>
  <c r="BI47" i="2" s="1"/>
  <c r="U337" i="2"/>
  <c r="BI337" i="2" s="1"/>
  <c r="U420" i="2"/>
  <c r="BI420" i="2" s="1"/>
  <c r="U156" i="2"/>
  <c r="BI156" i="2" s="1"/>
  <c r="U446" i="2"/>
  <c r="BI446" i="2" s="1"/>
  <c r="U434" i="2"/>
  <c r="BI434" i="2" s="1"/>
  <c r="U71" i="2"/>
  <c r="BI71" i="2" s="1"/>
  <c r="U296" i="2"/>
  <c r="BI296" i="2" s="1"/>
  <c r="U77" i="2"/>
  <c r="BI77" i="2" s="1"/>
  <c r="U449" i="2"/>
  <c r="BI449" i="2" s="1"/>
  <c r="U89" i="2"/>
  <c r="BI89" i="2" s="1"/>
  <c r="U56" i="2"/>
  <c r="U467" i="2"/>
  <c r="BI467" i="2" s="1"/>
  <c r="U198" i="2"/>
  <c r="U282" i="2"/>
  <c r="BI282" i="2" s="1"/>
  <c r="U492" i="2"/>
  <c r="BI492" i="2" s="1"/>
  <c r="U272" i="2"/>
  <c r="BI272" i="2" s="1"/>
  <c r="U744" i="2"/>
  <c r="BI744" i="2" s="1"/>
  <c r="U411" i="2"/>
  <c r="U273" i="2"/>
  <c r="BI273" i="2" s="1"/>
  <c r="U191" i="2" l="1"/>
  <c r="BI189" i="2"/>
  <c r="BI191" i="2" s="1"/>
  <c r="U244" i="2"/>
  <c r="BI237" i="2"/>
  <c r="BI244" i="2" s="1"/>
  <c r="U784" i="2"/>
  <c r="BI784" i="2" s="1"/>
  <c r="U204" i="2"/>
  <c r="BI202" i="2"/>
  <c r="BI204" i="2" s="1"/>
  <c r="U174" i="2"/>
  <c r="BI171" i="2"/>
  <c r="BI174" i="2" s="1"/>
  <c r="U572" i="2"/>
  <c r="K35" i="4" s="1"/>
  <c r="BI567" i="2"/>
  <c r="BI572" i="2" s="1"/>
  <c r="U80" i="2"/>
  <c r="BI63" i="2"/>
  <c r="BI80" i="2" s="1"/>
  <c r="U185" i="2"/>
  <c r="BI177" i="2"/>
  <c r="BI185" i="2" s="1"/>
  <c r="U292" i="2"/>
  <c r="BI268" i="2"/>
  <c r="BI292" i="2" s="1"/>
  <c r="U539" i="2"/>
  <c r="K33" i="4" s="1"/>
  <c r="BI512" i="2"/>
  <c r="U151" i="2"/>
  <c r="BI145" i="2"/>
  <c r="BI151" i="2" s="1"/>
  <c r="U408" i="2"/>
  <c r="K31" i="4" s="1"/>
  <c r="BI333" i="2"/>
  <c r="BI408" i="2" s="1"/>
  <c r="U199" i="2"/>
  <c r="BI198" i="2"/>
  <c r="BI199" i="2" s="1"/>
  <c r="U208" i="2"/>
  <c r="BI207" i="2"/>
  <c r="BI208" i="2" s="1"/>
  <c r="U564" i="2"/>
  <c r="K34" i="4" s="1"/>
  <c r="BI542" i="2"/>
  <c r="BI564" i="2" s="1"/>
  <c r="U217" i="2"/>
  <c r="BI216" i="2"/>
  <c r="BI217" i="2" s="1"/>
  <c r="U299" i="2"/>
  <c r="BI295" i="2"/>
  <c r="BI299" i="2" s="1"/>
  <c r="U234" i="2"/>
  <c r="BI231" i="2"/>
  <c r="BI234" i="2" s="1"/>
  <c r="U53" i="2"/>
  <c r="BI43" i="2"/>
  <c r="BI53" i="2" s="1"/>
  <c r="U319" i="2"/>
  <c r="BI306" i="2"/>
  <c r="BI319" i="2" s="1"/>
  <c r="U221" i="2"/>
  <c r="BI220" i="2"/>
  <c r="BI221" i="2" s="1"/>
  <c r="U60" i="2"/>
  <c r="BI56" i="2"/>
  <c r="BI60" i="2" s="1"/>
  <c r="U91" i="2"/>
  <c r="BI83" i="2"/>
  <c r="BI91" i="2" s="1"/>
  <c r="U142" i="2"/>
  <c r="BI131" i="2"/>
  <c r="BI142" i="2" s="1"/>
  <c r="U213" i="2"/>
  <c r="BI211" i="2"/>
  <c r="BI213" i="2" s="1"/>
  <c r="U265" i="2"/>
  <c r="BI260" i="2"/>
  <c r="BI265" i="2" s="1"/>
  <c r="U40" i="2"/>
  <c r="BI33" i="2"/>
  <c r="BI40" i="2" s="1"/>
  <c r="U252" i="2"/>
  <c r="BI247" i="2"/>
  <c r="BI252" i="2" s="1"/>
  <c r="U796" i="2"/>
  <c r="BI796" i="2" s="1"/>
  <c r="Q35" i="5"/>
  <c r="K40" i="4"/>
  <c r="U509" i="2"/>
  <c r="K32" i="4" s="1"/>
  <c r="BI411" i="2"/>
  <c r="BI509" i="2" s="1"/>
  <c r="U195" i="2"/>
  <c r="BI194" i="2"/>
  <c r="BI195" i="2" s="1"/>
  <c r="U164" i="2"/>
  <c r="BI154" i="2"/>
  <c r="BI164" i="2" s="1"/>
  <c r="U226" i="2"/>
  <c r="BI224" i="2"/>
  <c r="BI226" i="2" s="1"/>
  <c r="U257" i="2"/>
  <c r="BI255" i="2"/>
  <c r="BI257" i="2" s="1"/>
  <c r="U582" i="2"/>
  <c r="U771" i="2"/>
  <c r="BI771" i="2" s="1"/>
  <c r="U791" i="2"/>
  <c r="BI791" i="2" s="1"/>
  <c r="U127" i="2" l="1"/>
  <c r="BI328" i="2"/>
  <c r="CC31" i="4"/>
  <c r="I29" i="3" s="1"/>
  <c r="K29" i="3" s="1"/>
  <c r="BI127" i="2"/>
  <c r="CC32" i="4"/>
  <c r="I30" i="3" s="1"/>
  <c r="K30" i="3" s="1"/>
  <c r="CC34" i="4"/>
  <c r="I32" i="3" s="1"/>
  <c r="K32" i="3" s="1"/>
  <c r="CC40" i="4"/>
  <c r="I38" i="3" s="1"/>
  <c r="K38" i="3" s="1"/>
  <c r="CC35" i="4"/>
  <c r="I33" i="3" s="1"/>
  <c r="K33" i="3" s="1"/>
  <c r="U584" i="2"/>
  <c r="BI584" i="2" s="1"/>
  <c r="U328" i="2"/>
  <c r="U330" i="2" s="1"/>
  <c r="U776" i="2"/>
  <c r="BI776" i="2" s="1"/>
  <c r="U793" i="2"/>
  <c r="BI793" i="2" s="1"/>
  <c r="U792" i="2"/>
  <c r="BI792" i="2" s="1"/>
  <c r="U772" i="2"/>
  <c r="BI772" i="2" s="1"/>
  <c r="U794" i="2"/>
  <c r="BI794" i="2" s="1"/>
  <c r="BI582" i="2"/>
  <c r="BI330" i="2" l="1"/>
  <c r="U822" i="2"/>
  <c r="K37" i="4" s="1"/>
  <c r="K30" i="4"/>
  <c r="BI822" i="2"/>
  <c r="U825" i="2" l="1"/>
  <c r="CC37" i="4"/>
  <c r="I35" i="3" s="1"/>
  <c r="K35" i="3" s="1"/>
  <c r="K42" i="4"/>
  <c r="K46" i="4" s="1"/>
  <c r="CC30" i="4"/>
  <c r="I28" i="3" l="1"/>
  <c r="K28" i="3" l="1"/>
  <c r="U827" i="2" l="1"/>
  <c r="Q533" i="2" l="1"/>
  <c r="BI533" i="2" l="1"/>
  <c r="BI539" i="2" s="1"/>
  <c r="BI825" i="2" s="1"/>
  <c r="Q539" i="2"/>
  <c r="G33" i="4" l="1"/>
  <c r="Q825" i="2"/>
  <c r="Q827" i="2" l="1"/>
  <c r="CC33" i="4"/>
  <c r="G42" i="4"/>
  <c r="G46" i="4" l="1"/>
  <c r="I31" i="3"/>
  <c r="CC42" i="4"/>
  <c r="I40" i="3" l="1"/>
  <c r="K31" i="3"/>
  <c r="K40" i="3" s="1"/>
  <c r="BK827" i="2" l="1"/>
  <c r="BK825" i="2" l="1"/>
  <c r="BK826" i="2" l="1"/>
  <c r="AC22" i="10" l="1"/>
  <c r="AC18" i="10"/>
  <c r="AE18" i="10" s="1"/>
  <c r="AE22" i="10" l="1"/>
  <c r="AE68" i="10" s="1"/>
  <c r="AC68" i="10"/>
  <c r="CA45" i="4" s="1"/>
  <c r="CA46" i="4" l="1"/>
  <c r="CC45" i="4"/>
  <c r="I42" i="3" l="1"/>
  <c r="K42" i="3" s="1"/>
  <c r="CC46" i="4"/>
</calcChain>
</file>

<file path=xl/comments1.xml><?xml version="1.0" encoding="utf-8"?>
<comments xmlns="http://schemas.openxmlformats.org/spreadsheetml/2006/main">
  <authors>
    <author>Taylor McDaniel</author>
  </authors>
  <commentList>
    <comment ref="G351" authorId="0" shapeId="0">
      <text>
        <r>
          <rPr>
            <b/>
            <sz val="9"/>
            <color indexed="81"/>
            <rFont val="Tahoma"/>
            <family val="2"/>
          </rPr>
          <t>Taylor McDaniel:</t>
        </r>
        <r>
          <rPr>
            <sz val="9"/>
            <color indexed="81"/>
            <rFont val="Tahoma"/>
            <family val="2"/>
          </rPr>
          <t xml:space="preserve">
Per discussion with Aaron Doll, this has been correctly allocated based on Retail coincidental peak because the resale customers are charged by SPP directly for their Native Load. </t>
        </r>
      </text>
    </comment>
  </commentList>
</comments>
</file>

<file path=xl/sharedStrings.xml><?xml version="1.0" encoding="utf-8"?>
<sst xmlns="http://schemas.openxmlformats.org/spreadsheetml/2006/main" count="1894" uniqueCount="1383">
  <si>
    <t>The Empire District Electric Company</t>
  </si>
  <si>
    <t>Total Company</t>
  </si>
  <si>
    <t>Line No.</t>
  </si>
  <si>
    <t>FERC</t>
  </si>
  <si>
    <t>GL Account</t>
  </si>
  <si>
    <t>Description</t>
  </si>
  <si>
    <t>Reference</t>
  </si>
  <si>
    <t>Ending Balance</t>
  </si>
  <si>
    <t>Missouri Allocation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</si>
  <si>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</si>
  <si>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</si>
  <si>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</si>
  <si>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</si>
  <si>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</si>
  <si>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</si>
  <si>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</si>
  <si>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</si>
  <si>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</si>
  <si>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</si>
  <si>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</si>
  <si>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</si>
  <si>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</si>
  <si>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</si>
  <si>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</si>
  <si>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Residential Sales-Arkansas</t>
  </si>
  <si>
    <t>TB 03-19</t>
  </si>
  <si>
    <t>Residential Sales-Ark-Unbilled</t>
  </si>
  <si>
    <t>Residential Sales-Kansas</t>
  </si>
  <si>
    <t>Residential Sales-Ks-Unbilled</t>
  </si>
  <si>
    <t>Residential Sales-Missouri</t>
  </si>
  <si>
    <t>Residential Sales-Mo-Unbilled</t>
  </si>
  <si>
    <t>Residential Sales-MO-FAC</t>
  </si>
  <si>
    <t>Residential Sales-Oklahoma</t>
  </si>
  <si>
    <t>Residential Sales-Ok-Unbilled</t>
  </si>
  <si>
    <t>Res Sales-MO- Refund</t>
  </si>
  <si>
    <t xml:space="preserve">Total Residential Revenues: </t>
  </si>
  <si>
    <t>Commercial Sales-Arkansas</t>
  </si>
  <si>
    <t>Commercial Sales-Ark-Unbilled</t>
  </si>
  <si>
    <t>Commercial Sales-Kansas</t>
  </si>
  <si>
    <t>Commercial Sales-Ks-Unbilled</t>
  </si>
  <si>
    <t>Commercial Sales-Missouri</t>
  </si>
  <si>
    <t>Commercial Sales-Mo-Unbilled</t>
  </si>
  <si>
    <t>Commercial Sales-MO-FAC</t>
  </si>
  <si>
    <t>Commercial Sales-Oklahoma</t>
  </si>
  <si>
    <t>Commercial Sales-Ok-Unbilled</t>
  </si>
  <si>
    <t>Comm Sales-MO- Refund</t>
  </si>
  <si>
    <t>Total Commercial Revenues:</t>
  </si>
  <si>
    <t>Industrial Sales - Praxair-Mo</t>
  </si>
  <si>
    <t>Ind Sales Praxair-MO-FAC</t>
  </si>
  <si>
    <t>Industrial-Praxair - MO Unbill</t>
  </si>
  <si>
    <t>Oil Pipeline Pumping - Mo</t>
  </si>
  <si>
    <t>Oil Pipeline Pumping-MO-FAC</t>
  </si>
  <si>
    <t>Oil Pipeline Pump-MO Unbill</t>
  </si>
  <si>
    <t>Oil Pipeline Pumping - Ok</t>
  </si>
  <si>
    <t>Oil Pipeline Pump - OK Unbill</t>
  </si>
  <si>
    <t>Ot Indust Or Power Sales-Ark</t>
  </si>
  <si>
    <t>Ot Indust Sales-Ar-Unbilled</t>
  </si>
  <si>
    <t>Ot Indust Or Power Sales-Kan</t>
  </si>
  <si>
    <t>Ot Indust Sales-Ks-Unbilled</t>
  </si>
  <si>
    <t>Ot Indust Or Power Sales-Mo</t>
  </si>
  <si>
    <t>Ot Indust Sales-Mo-Unbilled</t>
  </si>
  <si>
    <t>Ot Indust or Pwr Sales-MO-FAC</t>
  </si>
  <si>
    <t>Ot Indust Or Power Sales-Okl</t>
  </si>
  <si>
    <t>Ot Indust Sales-Ok-Unbilled</t>
  </si>
  <si>
    <t>Ot Ind-Pwr Sales-MO- Refund</t>
  </si>
  <si>
    <t>Total Industrial Revenues:</t>
  </si>
  <si>
    <t>PUBLIC STREET &amp; HWY LIGHTING</t>
  </si>
  <si>
    <t>Public Street &amp; Hwy Light-Ar</t>
  </si>
  <si>
    <t>Public St &amp; Hwy Light-AR Unbil</t>
  </si>
  <si>
    <t>Public Street &amp; Hwy Light-Ks</t>
  </si>
  <si>
    <t>Public St &amp; Hwy Light-KS Unbil</t>
  </si>
  <si>
    <t>Public Street &amp; Hwy Light-Mo</t>
  </si>
  <si>
    <t>Public St &amp; Hwy Light-MO Unbil</t>
  </si>
  <si>
    <t>Public St &amp; Hwy Light-MO-FAC</t>
  </si>
  <si>
    <t>Public Street &amp; Hwy Light-Ok</t>
  </si>
  <si>
    <t>Public St &amp; Hwy Light-OK Unbil</t>
  </si>
  <si>
    <t>Pub St &amp; Hwy Lt-MO- Refund</t>
  </si>
  <si>
    <t>Total Public Street &amp; Hwy Lighting Revenues:</t>
  </si>
  <si>
    <t>OTHER PUBLIC AUTHORITIES</t>
  </si>
  <si>
    <t>Ot Sales To Pub Authorities-Ar</t>
  </si>
  <si>
    <t>Ot Sales To Pub Authorities-Ks</t>
  </si>
  <si>
    <t>Ot Sales To Pub Authorities-Mo</t>
  </si>
  <si>
    <t>Ot Sales to Public Auth-MO-FAC</t>
  </si>
  <si>
    <t>Ot Sales To Pub Authorities-Ok</t>
  </si>
  <si>
    <t>Ot Sales-PubAuth-MO- Refund</t>
  </si>
  <si>
    <t>Total Other Public Authorities Revenues:</t>
  </si>
  <si>
    <t>RESALE - MUNICIPALITIES</t>
  </si>
  <si>
    <t>Chetopa Ks On-Sys Municipalit</t>
  </si>
  <si>
    <t>Chetopa KS On-Sys Mun Unbill</t>
  </si>
  <si>
    <t>Monett Mo On-Sys Municipalit</t>
  </si>
  <si>
    <t>Mt Vernon On-Sys Municipalit</t>
  </si>
  <si>
    <t>Lockwood On-Sys Municipalities</t>
  </si>
  <si>
    <t>Monett MO On-Sys Mun Unbill</t>
  </si>
  <si>
    <t>MT Vernon On-Sys Mun Unbill</t>
  </si>
  <si>
    <t>Lockwood On-Sys Mun Unbill</t>
  </si>
  <si>
    <t>Total Resale - Municipalities Revenues:</t>
  </si>
  <si>
    <t>INTERDEPARTMENTAL</t>
  </si>
  <si>
    <t>Interdepartmental Sales-Kansas</t>
  </si>
  <si>
    <t>Interdepartmental Sales - Missouri</t>
  </si>
  <si>
    <t>Interdepartmental Sales-MO-FAC</t>
  </si>
  <si>
    <t>Total Interdepartmental Revenues:</t>
  </si>
  <si>
    <t>OTHER</t>
  </si>
  <si>
    <t>Rate Ref 2017 Tax Reform AR</t>
  </si>
  <si>
    <t>Rate Ref 2017 Tax Reform KS</t>
  </si>
  <si>
    <t>Rate Ref 2017 Tax Reform MO</t>
  </si>
  <si>
    <t>Rate Ref 2017 Tax Reform OK</t>
  </si>
  <si>
    <t>Forfeited Discounts - Ks</t>
  </si>
  <si>
    <t>Forfeited Discounts - Mo</t>
  </si>
  <si>
    <t>Forfeited Discounts - Okla</t>
  </si>
  <si>
    <t>Reconnect Charges-Arkansas</t>
  </si>
  <si>
    <t>Reconnect Charges-Kansas</t>
  </si>
  <si>
    <t>Reconnect Charges-Missouri</t>
  </si>
  <si>
    <t>Reconnect Charges-Oklahoma</t>
  </si>
  <si>
    <t>Other Misc Revenues - Arkansas</t>
  </si>
  <si>
    <t>Other Misc Revenues - Kansas</t>
  </si>
  <si>
    <t>Other Misc Revenues - Missouri</t>
  </si>
  <si>
    <t>Other Misc Revenues - Oklahoma</t>
  </si>
  <si>
    <t>Rent From Elec Property-Ark</t>
  </si>
  <si>
    <t>Rent From Electric Property-Ks</t>
  </si>
  <si>
    <t>Rent From Elec Property-Mo</t>
  </si>
  <si>
    <t>Rent From Elec Property-Okla</t>
  </si>
  <si>
    <t>Other Electric Revenue-Ark Sys</t>
  </si>
  <si>
    <t>Other Electric Revenue-Ks Syst</t>
  </si>
  <si>
    <t>Other Electric Revenue-Mo Syst</t>
  </si>
  <si>
    <t>Other Electric Revenue-Ok Syst</t>
  </si>
  <si>
    <t>REC Rev</t>
  </si>
  <si>
    <t>Ot Elec Rev Off Sys Monett</t>
  </si>
  <si>
    <t>Ot Elec Rev Off Sys Mt Vernon</t>
  </si>
  <si>
    <t>Ot Elec Rev Off Sys Chetopa</t>
  </si>
  <si>
    <t>Ot Elec Rev Off Sys Lockwood</t>
  </si>
  <si>
    <r>
      <t>PlumPt Transmission Credits-AR</t>
    </r>
    <r>
      <rPr>
        <b/>
        <sz val="11"/>
        <color indexed="10"/>
        <rFont val="Calibri"/>
        <family val="2"/>
      </rPr>
      <t>*</t>
    </r>
  </si>
  <si>
    <r>
      <t>PlumPt Transmission Credits-KS</t>
    </r>
    <r>
      <rPr>
        <b/>
        <sz val="11"/>
        <color indexed="10"/>
        <rFont val="Calibri"/>
        <family val="2"/>
      </rPr>
      <t>*</t>
    </r>
  </si>
  <si>
    <r>
      <t>PlumPt Transmission Credits-MO</t>
    </r>
    <r>
      <rPr>
        <b/>
        <sz val="11"/>
        <color indexed="10"/>
        <rFont val="Calibri"/>
        <family val="2"/>
      </rPr>
      <t>*</t>
    </r>
  </si>
  <si>
    <r>
      <t>PlumPt Transmission Credits-OK</t>
    </r>
    <r>
      <rPr>
        <b/>
        <sz val="11"/>
        <color indexed="10"/>
        <rFont val="Calibri"/>
        <family val="2"/>
      </rPr>
      <t>*</t>
    </r>
  </si>
  <si>
    <t>Oth El Rev-Sched Sys Ctrl&amp;Disp</t>
  </si>
  <si>
    <t>Oth El Rev-React Supply&amp;Volt</t>
  </si>
  <si>
    <t>Ot El RvOffSys LTFSTF PTP Trns</t>
  </si>
  <si>
    <t>Ot El RvOffSys NnFrm PTP Trns</t>
  </si>
  <si>
    <t>Sch 11 NITS</t>
  </si>
  <si>
    <t>Sch 11 PTP</t>
  </si>
  <si>
    <t>Sch 9 City of Monett</t>
  </si>
  <si>
    <t>Sch 9 City of Mt Vernon</t>
  </si>
  <si>
    <t>Oth El Rev-Off-Sys Dist</t>
  </si>
  <si>
    <t>Sch 9 City of Lockwood</t>
  </si>
  <si>
    <t>Sch 9 City of Chetopa</t>
  </si>
  <si>
    <t>Sch 9 Kepco</t>
  </si>
  <si>
    <t>Sch 11 NITS Monett</t>
  </si>
  <si>
    <t>Sch 11 NITS Mt Vernon</t>
  </si>
  <si>
    <t>Sch 11 NITS Lockwood</t>
  </si>
  <si>
    <t>Sch 11 NITS Chetopa</t>
  </si>
  <si>
    <t>Sch 11 NITS Kepco</t>
  </si>
  <si>
    <t>Sch 1 PTP</t>
  </si>
  <si>
    <t>Total Other Revenues:</t>
  </si>
  <si>
    <t>Total On-System Electric Operating Revenues:</t>
  </si>
  <si>
    <t>For Resale - SPP IM</t>
  </si>
  <si>
    <t>SPP IM Rev</t>
  </si>
  <si>
    <t>Bilateral/Off Line Aux Rev</t>
  </si>
  <si>
    <t>Total For Resale - SPP IM Revenues:</t>
  </si>
  <si>
    <t>Total Electric Operating Revenues:</t>
  </si>
  <si>
    <t>Footnotes:</t>
  </si>
  <si>
    <t>Missouri</t>
  </si>
  <si>
    <t>Source:</t>
  </si>
  <si>
    <t>See Reference column (d).</t>
  </si>
  <si>
    <t>Purpose:</t>
  </si>
  <si>
    <t>To determine the total company, as well as, jurisidictional amounts of revenue.</t>
  </si>
  <si>
    <t>VARIABLE PRODUCTION EXPENSES</t>
  </si>
  <si>
    <t>Iatan/Plum Pt Deferred Operating Expenses:</t>
  </si>
  <si>
    <t>MO Iat I Amrt O&amp;M ER-2010-0130</t>
  </si>
  <si>
    <t>MO Iat II Amrt OM ER-2011-0004</t>
  </si>
  <si>
    <t>MO PlmPt Amrt O&amp;M ER-2011-0004</t>
  </si>
  <si>
    <t>Total Iatan/Plum Pt Deferred Operating Expenses:</t>
  </si>
  <si>
    <t>Fuel Expenses (Steam Generation):</t>
  </si>
  <si>
    <t>Kansas Fuel Adj</t>
  </si>
  <si>
    <t>MO Fuel Adj Current Period</t>
  </si>
  <si>
    <t>MO Fuel Adj Recovery</t>
  </si>
  <si>
    <t>Fuel Constr Acctg Iatan2 Def</t>
  </si>
  <si>
    <t>Okla Fuel Cost Adj</t>
  </si>
  <si>
    <t>Fuel - Coal</t>
  </si>
  <si>
    <t>Fuel - Oil</t>
  </si>
  <si>
    <t>Sales Of Ash</t>
  </si>
  <si>
    <t>Fuel - Tires</t>
  </si>
  <si>
    <t>Ops Labor-Fuel Handling</t>
  </si>
  <si>
    <t>Ops Mtls-Fuel Handling</t>
  </si>
  <si>
    <t>Fuel Administration - Asbury</t>
  </si>
  <si>
    <t>Fuel Administration - Riverton</t>
  </si>
  <si>
    <t>Fuel Administration Plum Point</t>
  </si>
  <si>
    <t>Amrt SWPA Oz Beach-AR</t>
  </si>
  <si>
    <t>Amrt SWPA Oz Beach-KS</t>
  </si>
  <si>
    <t>Amrt SWPA Oz Beach-MO</t>
  </si>
  <si>
    <t>Amrt SWPA Oz Beach-OK</t>
  </si>
  <si>
    <t>Total Fuel Expenses (Steam Generation):</t>
  </si>
  <si>
    <t xml:space="preserve">Steam Expenses: </t>
  </si>
  <si>
    <t>Exp Of Coal Handling System</t>
  </si>
  <si>
    <t>Exp Of Feedwater System</t>
  </si>
  <si>
    <t>Exp To H2O Supply System</t>
  </si>
  <si>
    <t>Exp Of Bottom &amp; Fly Ash System</t>
  </si>
  <si>
    <t>Exp Of Instrmnt &amp; Meter Boiler</t>
  </si>
  <si>
    <t>Expense of CEMS Equipment</t>
  </si>
  <si>
    <t>Exp Of Draft Equipment</t>
  </si>
  <si>
    <t>Exp Of Steam Boiler</t>
  </si>
  <si>
    <t>Boiler Ops &amp; Supervision</t>
  </si>
  <si>
    <t>Steam Expenses - Other</t>
  </si>
  <si>
    <t>Total Steam Expenses:</t>
  </si>
  <si>
    <t>Maintenance Supervision Expenses:</t>
  </si>
  <si>
    <t>Mtce Supervision &amp; Engineer</t>
  </si>
  <si>
    <t>Iatan2 Mtc Rg Adj Amortization</t>
  </si>
  <si>
    <t>IatCom Mtc Rg Adj Amortization</t>
  </si>
  <si>
    <t>PP Mtc Trk Rg Adj Amortization</t>
  </si>
  <si>
    <t>Total Maintenance Supervision Expenses:</t>
  </si>
  <si>
    <t>Maintenance of Boiler Plant Expenses:</t>
  </si>
  <si>
    <t>Mtce Coalhandling</t>
  </si>
  <si>
    <t>Mtce Of Rotary Dumper</t>
  </si>
  <si>
    <t>Mtce Of Coal Sampler &amp; Lab</t>
  </si>
  <si>
    <t>Mtce Of C.E.M. Equipment</t>
  </si>
  <si>
    <t>Mtce Of Coal Dozers</t>
  </si>
  <si>
    <t>Mtce Of Feeders</t>
  </si>
  <si>
    <t>Mtce Of Bottom &amp; Fly Ash Syste</t>
  </si>
  <si>
    <t>Mtce Instrmnt &amp; Meters Boiler</t>
  </si>
  <si>
    <t>Mtce Of Furnace</t>
  </si>
  <si>
    <t>Mtce Of Cyclones</t>
  </si>
  <si>
    <t>Mtce Of Draft Systems</t>
  </si>
  <si>
    <t>Mtce Of Feedwater System Equip</t>
  </si>
  <si>
    <t>Mtce Of Fuel Oil &amp; Igniter Sys</t>
  </si>
  <si>
    <t>Mtce Of Boiler Plant-Other</t>
  </si>
  <si>
    <t>Mtce Of Boiler Drums &amp; Headers</t>
  </si>
  <si>
    <t>Sel Catalytic Reduction - Mtce</t>
  </si>
  <si>
    <t>Mtce - Water Supply System</t>
  </si>
  <si>
    <t>Total Maintenance of Boiler Plant Expenses:</t>
  </si>
  <si>
    <t>Maintenance of Electric Plant Expenses:</t>
  </si>
  <si>
    <t>Mtce Of Electrical Equipment</t>
  </si>
  <si>
    <t>Mtce Of Turbine Plant</t>
  </si>
  <si>
    <t>Mtce Of Turbine Inst. &amp; Meters</t>
  </si>
  <si>
    <t>Mtce Of Cooling Tower</t>
  </si>
  <si>
    <t>Mtce Of Cooling Lake</t>
  </si>
  <si>
    <t>Mtce Of Condensing Equipment</t>
  </si>
  <si>
    <t>Mtce Of Lube/Control Oil Equip</t>
  </si>
  <si>
    <t>Total Maintenance of Electric Plant Expenses:</t>
  </si>
  <si>
    <t>Fuel Expenses (Other Generation):</t>
  </si>
  <si>
    <t>Combust Turb Fuel Natural Gas</t>
  </si>
  <si>
    <t>Fuel - No 2 Oil Fuel</t>
  </si>
  <si>
    <t>MO/KS Deriv Unrecov Fuel Exp</t>
  </si>
  <si>
    <t>NonFAS133 Deriv (Gain)/Loss</t>
  </si>
  <si>
    <t>Fuel Adm Riverton Gas</t>
  </si>
  <si>
    <t>Fuel Adm State Line</t>
  </si>
  <si>
    <t>Fuel Adm Energy Center</t>
  </si>
  <si>
    <t>Fuel Adm E Traders Commission</t>
  </si>
  <si>
    <t>Total Fuel Expenses (Other Generation):</t>
  </si>
  <si>
    <t xml:space="preserve">On-System Purchase Power (Energy): </t>
  </si>
  <si>
    <t>Direct Purchases</t>
  </si>
  <si>
    <t>(A)</t>
  </si>
  <si>
    <t>TCR Unreal/Unrecov</t>
  </si>
  <si>
    <t>DA Asset Energy Purchase</t>
  </si>
  <si>
    <t>DA Virtual Energy Purchase</t>
  </si>
  <si>
    <t>DA Reg Up Cost</t>
  </si>
  <si>
    <t>DA Reg Down Cost</t>
  </si>
  <si>
    <t>DA Spin Reserve Cost</t>
  </si>
  <si>
    <t>DA Supp Reserve Cost</t>
  </si>
  <si>
    <t>DA Other PP Expense</t>
  </si>
  <si>
    <t>RT Asset Energy Purchase</t>
  </si>
  <si>
    <t>RT Virtual Energy Purchase</t>
  </si>
  <si>
    <t>RT Reg Up Cost</t>
  </si>
  <si>
    <t>RT Reg Down Cost</t>
  </si>
  <si>
    <t>RT Spin Reserve Cost</t>
  </si>
  <si>
    <t>RT Supp Reserve Cost</t>
  </si>
  <si>
    <t>RT Other PP Expense</t>
  </si>
  <si>
    <t>TCR Settlements</t>
  </si>
  <si>
    <t>Auction Revenue Rights</t>
  </si>
  <si>
    <t xml:space="preserve">Total On-System Purchase Power (Energy): </t>
  </si>
  <si>
    <t>Less: Off-System Fuel &amp; Purchase Power (Energy):</t>
  </si>
  <si>
    <t>Total Variable Production Expenses:</t>
  </si>
  <si>
    <t>FIXED PRODUCTION EXPENSE (STEAM)</t>
  </si>
  <si>
    <t>Operation Supervision and Engineering Expenses:</t>
  </si>
  <si>
    <t>Conv &amp; Seminar-Operations</t>
  </si>
  <si>
    <t>Professional Assc Dues-Prod</t>
  </si>
  <si>
    <t>Opr Spr &amp; Eng-Air Abate&amp;Monit</t>
  </si>
  <si>
    <t>Op Supv-Water Monit &amp; Compliance</t>
  </si>
  <si>
    <t>Op Supv-Solid Wste Monit&amp;Compl</t>
  </si>
  <si>
    <t>Operation Supervision &amp; Eng</t>
  </si>
  <si>
    <t>Micro Software-Production</t>
  </si>
  <si>
    <t>Regulatory &amp; Environm Report</t>
  </si>
  <si>
    <t>IatanII Op Rg Adj Amortization</t>
  </si>
  <si>
    <t>IatCom Op Reg Adj Amortization</t>
  </si>
  <si>
    <t>PP Op Trk Reg Adj Amortization</t>
  </si>
  <si>
    <t>Total Operation Supervision and Engineering Expenses:</t>
  </si>
  <si>
    <t>Electric Expenses:</t>
  </si>
  <si>
    <t>Exp-Condens &amp; Cooling H2O Sys</t>
  </si>
  <si>
    <t>Exp Of Lube Oil System</t>
  </si>
  <si>
    <t>Expense of Generator</t>
  </si>
  <si>
    <t>Exp Of Turbine Plant</t>
  </si>
  <si>
    <t>Electric Expense - Iatan</t>
  </si>
  <si>
    <t>Electric Ops &amp; Supervision</t>
  </si>
  <si>
    <t>Total Electric Expenses:</t>
  </si>
  <si>
    <t>Miscellaneous Steam Power Expenses:</t>
  </si>
  <si>
    <t>Safety Expenses-Prod</t>
  </si>
  <si>
    <t>Misc Steam Power Expenses</t>
  </si>
  <si>
    <t>Exp of Catalytic Reducer - Opr</t>
  </si>
  <si>
    <t>Exp of Scrubber</t>
  </si>
  <si>
    <t>Exp of Baghouse</t>
  </si>
  <si>
    <t>Limestone Expense</t>
  </si>
  <si>
    <t>Ammonia Expense</t>
  </si>
  <si>
    <t>Powdered Activated Carbon</t>
  </si>
  <si>
    <t>Lime Expense</t>
  </si>
  <si>
    <t>Ash and FGD By product Disposa</t>
  </si>
  <si>
    <t>Total Miscellaneous Steam Power Expenses:</t>
  </si>
  <si>
    <t>Rents:</t>
  </si>
  <si>
    <t>Rents - Energy Supply</t>
  </si>
  <si>
    <t>Total Rents:</t>
  </si>
  <si>
    <t>Maintenance of Structures Expenses:</t>
  </si>
  <si>
    <t>Mtce Of Structures</t>
  </si>
  <si>
    <t>Mtce Of Structures - Environ</t>
  </si>
  <si>
    <t>Mtce Of Structures - Other</t>
  </si>
  <si>
    <t>Total Maintenance of Structures Expenses:</t>
  </si>
  <si>
    <t>Maintenance of Miscellaneous Steam Plant Expenses:</t>
  </si>
  <si>
    <t>Mtce of C.E.M. Equipment</t>
  </si>
  <si>
    <t>Mtc Of Auxiliary Plant Equip</t>
  </si>
  <si>
    <t>Mtce of SCR Catalytic Reducer</t>
  </si>
  <si>
    <t>Mtce Of Misc Steam Plant</t>
  </si>
  <si>
    <t>Mtce of Scrubber</t>
  </si>
  <si>
    <t>Mtce of PAC System</t>
  </si>
  <si>
    <t>Mtce of Baghouse</t>
  </si>
  <si>
    <t>Mtce of Hydrator</t>
  </si>
  <si>
    <t>Total Maintenance of Miscellaneous Steam Plant Expenses:</t>
  </si>
  <si>
    <t>FIXED PRODUCTION EXPENSES (HYDRO)</t>
  </si>
  <si>
    <t>Conv &amp; Seminar-Hydro</t>
  </si>
  <si>
    <t>Oper Supervision &amp; Eng-Hydro</t>
  </si>
  <si>
    <t>Hydraulic Expenses:</t>
  </si>
  <si>
    <t>Other Expenses - Hydro</t>
  </si>
  <si>
    <t>Total Hydraulic Expenses:</t>
  </si>
  <si>
    <t>Electric Expenses - Hydro</t>
  </si>
  <si>
    <t>Miscellaneous Hydraulic Power Generation Expenses:</t>
  </si>
  <si>
    <t>Safety Expenses-Hydro</t>
  </si>
  <si>
    <t>Misc Hydro Generation Exp</t>
  </si>
  <si>
    <t>Total Miscellaneous Hydraulic Power Generation Expenses:</t>
  </si>
  <si>
    <t>Maintenance Supervision and Engineering:</t>
  </si>
  <si>
    <t>Maint Supervision &amp; Eng-Hydro</t>
  </si>
  <si>
    <t>Total Maintenance Supervision and Engineering:</t>
  </si>
  <si>
    <t>House Expenses - Hydro</t>
  </si>
  <si>
    <t>Maint Of Structures - Hydro</t>
  </si>
  <si>
    <t>Maintenance of Reservoirs, Dams, Water:</t>
  </si>
  <si>
    <t>Maint Reservoirs Dam &amp; Waterwy</t>
  </si>
  <si>
    <t>Total Maintenance of Reservoirs, Dams, Water:</t>
  </si>
  <si>
    <t>Maintenance of Electric Plant:</t>
  </si>
  <si>
    <t>Maint Of Electric Plant- Hydro</t>
  </si>
  <si>
    <t>Total Maintenance of Electric Plant:</t>
  </si>
  <si>
    <t>Maintenance of Misc. Hydraulic Plant Expenses:</t>
  </si>
  <si>
    <t>Maint-Hydro Plt Not Recreation</t>
  </si>
  <si>
    <t>Maint-Misc Hydro Plt-Recreatn</t>
  </si>
  <si>
    <t>Total Maintenance of Misc. Hydraulic Plant Expenses:</t>
  </si>
  <si>
    <t>FIXED PRODUCTION EXPENSES (OTHER)</t>
  </si>
  <si>
    <t>Conv &amp; Seminars</t>
  </si>
  <si>
    <t>Oper Super&amp;Eng-Air Abate&amp;Monit</t>
  </si>
  <si>
    <t>Op Supv - Environmental</t>
  </si>
  <si>
    <t>Oper Supervision &amp; Eng</t>
  </si>
  <si>
    <t>Generation Expenses:</t>
  </si>
  <si>
    <t>Exp Of Prime Movers</t>
  </si>
  <si>
    <t>Exp of Environmental Devices</t>
  </si>
  <si>
    <t>Exp of Generators</t>
  </si>
  <si>
    <t>Exp of Accessory Elec Equip</t>
  </si>
  <si>
    <t>Gener Exp - Water Injection Sys</t>
  </si>
  <si>
    <t>Generation Expense - Other</t>
  </si>
  <si>
    <t>Total Generation Expenses:</t>
  </si>
  <si>
    <t>Misc. Other Power Generation Expenses:</t>
  </si>
  <si>
    <t>Safety Expenses-Comb Turbine</t>
  </si>
  <si>
    <t>Micro Software - Comb Turbine</t>
  </si>
  <si>
    <t>Exp of Misc Other Power</t>
  </si>
  <si>
    <t>Riverton OprTrk MO ER2016-0023</t>
  </si>
  <si>
    <t>Misc Other Power Expense</t>
  </si>
  <si>
    <t>Total Misc. Other Power Generation Expenses:</t>
  </si>
  <si>
    <t>Maint Supervision &amp; Engineer</t>
  </si>
  <si>
    <t>Maint Of Structures-Turbine</t>
  </si>
  <si>
    <t>Exp of Structures</t>
  </si>
  <si>
    <t>Exp of Structures Fuel</t>
  </si>
  <si>
    <t>Mtce Of Structures - SL</t>
  </si>
  <si>
    <t>Mtce of Structures Fires</t>
  </si>
  <si>
    <t>Mtce of Structures Fuel</t>
  </si>
  <si>
    <t>Maintenance of Generating and Electric Expenses:</t>
  </si>
  <si>
    <t>Mtce of Duct Burners</t>
  </si>
  <si>
    <t>Mtce of Turbines</t>
  </si>
  <si>
    <t>Mtce of Turbine Aux Equip</t>
  </si>
  <si>
    <t>Mtce Of Hrsg Enclosure&amp;Structr</t>
  </si>
  <si>
    <t>Mtce Of Hrsg Pressure Parts</t>
  </si>
  <si>
    <t>Mtce of Environmental Devices</t>
  </si>
  <si>
    <t>Mtce of Cooling Systems</t>
  </si>
  <si>
    <t>Mtce of Feedwater Systems</t>
  </si>
  <si>
    <t>Mtce of Steam &amp; Wtr Systems</t>
  </si>
  <si>
    <t>Riverton Deferred Maintenance</t>
  </si>
  <si>
    <t>Riverton MtcTrk MO ER2014-0351</t>
  </si>
  <si>
    <t>Mtce of Generators</t>
  </si>
  <si>
    <t>Mtce of Gen Excitation Sys</t>
  </si>
  <si>
    <t>Mtce of Generator Aux Equip</t>
  </si>
  <si>
    <t>Mtce of Station Transformers</t>
  </si>
  <si>
    <t>Mtce of Accessory Elec Equip</t>
  </si>
  <si>
    <t>Mtce of Elec Control System</t>
  </si>
  <si>
    <t>Mtce of Condenser</t>
  </si>
  <si>
    <t>Mtce of Auxiliary steam system</t>
  </si>
  <si>
    <t>Mtce of Cooling Water Supply</t>
  </si>
  <si>
    <t>Mtc Oth Gen&amp;Elec Equip Wat Inj</t>
  </si>
  <si>
    <t>Maint Of Gen &amp; Elect Eq-Other</t>
  </si>
  <si>
    <t>Unit #12 Combustion Turbine</t>
  </si>
  <si>
    <t>Mtce of Turbines - Unit 10,11</t>
  </si>
  <si>
    <t>Total Maintenance of Generating and Electric Expenses:</t>
  </si>
  <si>
    <t>Maintenance of Misc. Other Power Expenses:</t>
  </si>
  <si>
    <t>Exp of Misc Power Plant Equip</t>
  </si>
  <si>
    <t>Mtce of Misc Plant Systems</t>
  </si>
  <si>
    <t>Mtce Of Misc Plant Tools</t>
  </si>
  <si>
    <t>Maint- Misc Oth Power Gen Plt</t>
  </si>
  <si>
    <t>Total Maintenance of Misc. Other Power Expenses:</t>
  </si>
  <si>
    <t>On-System Purchased Power (Demand)</t>
  </si>
  <si>
    <t>Resource Capacity</t>
  </si>
  <si>
    <t>Total On-System Purchased Power (Demand)</t>
  </si>
  <si>
    <t>System Control and Load Dispatching Expenses:</t>
  </si>
  <si>
    <t>Mgmt &amp; Admin- Trans Operations</t>
  </si>
  <si>
    <t>Sys Control/Load Disp Training</t>
  </si>
  <si>
    <t>Building Operations-Sys Cntrl</t>
  </si>
  <si>
    <t>Safety Exp</t>
  </si>
  <si>
    <t>Janitorial Exp-System Ops</t>
  </si>
  <si>
    <t>Utilities - System Operations</t>
  </si>
  <si>
    <t>Sys Control &amp; Generation Disp</t>
  </si>
  <si>
    <t>EMS System Maintenance</t>
  </si>
  <si>
    <t>Computer Operations</t>
  </si>
  <si>
    <t>REC Fees &amp; Commissions</t>
  </si>
  <si>
    <t>Energy Trading</t>
  </si>
  <si>
    <t>Energy Accounting</t>
  </si>
  <si>
    <t>Other Fiber Utility</t>
  </si>
  <si>
    <t>Total System Control and Load Dispatching Expenses:</t>
  </si>
  <si>
    <t>Other Expenses:</t>
  </si>
  <si>
    <t>Pool Operation</t>
  </si>
  <si>
    <t>Other Pwr Supply Expense</t>
  </si>
  <si>
    <t>Total Other Expenses:</t>
  </si>
  <si>
    <t>Less: Off-System Purchase Power (Demand):</t>
  </si>
  <si>
    <t>Total Fixed Production Expenses:</t>
  </si>
  <si>
    <t>Total Production Expenses:</t>
  </si>
  <si>
    <t>TRANSMISSION EXPENSES</t>
  </si>
  <si>
    <t>Conv &amp; Seminar-Transm Op</t>
  </si>
  <si>
    <t>Safety Expenses-Line Eng</t>
  </si>
  <si>
    <t>Computer Software-Engineer</t>
  </si>
  <si>
    <t>Transm Operation Super &amp; Engr</t>
  </si>
  <si>
    <t>T &amp; D Eng-Oper Supervision</t>
  </si>
  <si>
    <t>Transmission System Planning</t>
  </si>
  <si>
    <t>Load Dispatching Training</t>
  </si>
  <si>
    <t>Transm System Operations</t>
  </si>
  <si>
    <t>Transm Oper-Load Dispatching</t>
  </si>
  <si>
    <t>Power Line Carrier Expenses</t>
  </si>
  <si>
    <t>Transm Substation Operations</t>
  </si>
  <si>
    <t>Exp of Substation &amp; Switchyard</t>
  </si>
  <si>
    <t>Substation Expenses</t>
  </si>
  <si>
    <t>Mtce Of Substation Switchyard</t>
  </si>
  <si>
    <t>Overhead Trans Line Oper-161Kv</t>
  </si>
  <si>
    <t>Overhead Trans Line Oper-69 Kv</t>
  </si>
  <si>
    <t>Overhead Trans Ln Oper-34.5 Kv</t>
  </si>
  <si>
    <t>Overhead Trans Line Oper-Other</t>
  </si>
  <si>
    <t>SPP Fixed Chg - Native Load</t>
  </si>
  <si>
    <t>SPP Var Chg - Native Load</t>
  </si>
  <si>
    <t>Non SPP Fixed Chg -Native Load</t>
  </si>
  <si>
    <t>RTO/ISO Development</t>
  </si>
  <si>
    <t>Misc Transmission Expenses</t>
  </si>
  <si>
    <t>NERC Compliance/CIPS (706)</t>
  </si>
  <si>
    <t>NERC Compliance/EOP (693)</t>
  </si>
  <si>
    <t>Rents - Transmission</t>
  </si>
  <si>
    <t>T &amp; D Eng-Maint Supervision</t>
  </si>
  <si>
    <t>Trans Substa Structure Maint</t>
  </si>
  <si>
    <t>General Maint-System Ops</t>
  </si>
  <si>
    <t>Trans Substa Equip Maintenance</t>
  </si>
  <si>
    <t>Trans Sub Breaker Routine Mtce</t>
  </si>
  <si>
    <t>TransSub Trnsfrmr Routine Mtce</t>
  </si>
  <si>
    <t>Trans Substation Inspections</t>
  </si>
  <si>
    <t>Substation Maintenance - Plant</t>
  </si>
  <si>
    <t>Transmission-Relays &amp; Misc Eq</t>
  </si>
  <si>
    <t>Generation - Relays &amp; Misc Eq</t>
  </si>
  <si>
    <t>Protection Relaying Channel Eq</t>
  </si>
  <si>
    <t>Scada</t>
  </si>
  <si>
    <t>OH Trans Tree Trimming Superv</t>
  </si>
  <si>
    <t>Oh Trans Line Maint-161Kv</t>
  </si>
  <si>
    <t>Overhead Trans Line Maint-69Kv</t>
  </si>
  <si>
    <t>Oh Trans Line Maint-345 Kv</t>
  </si>
  <si>
    <t>Oh Trans Line Maint-34.5Kv</t>
  </si>
  <si>
    <t>Oh Trans Line Maint-Other</t>
  </si>
  <si>
    <t>Oh Trans Line Tree Trim-345 Kv</t>
  </si>
  <si>
    <t>Oh Trans Line Tree Trim-161Kv</t>
  </si>
  <si>
    <t>Oh Trans Line Tree Trim-69 Kv</t>
  </si>
  <si>
    <t>Oh Trans Ln Tree Trim-34.5 Kv</t>
  </si>
  <si>
    <t>Trans OH reliab - labor&amp;other</t>
  </si>
  <si>
    <t>Chemical Tree Trim 345Kv</t>
  </si>
  <si>
    <t>Chemical Tree Trim 161Kv</t>
  </si>
  <si>
    <t>Chemical Tree Trim 69Kv</t>
  </si>
  <si>
    <t>Chemical Tree Trim 34.5Kv</t>
  </si>
  <si>
    <t>Side Trimming 69Kv</t>
  </si>
  <si>
    <t>Transm Tree Trimming 161Kv</t>
  </si>
  <si>
    <t>Trans Tree Trimming 69Kv</t>
  </si>
  <si>
    <t>Hydro-Ax Tree Trim 161Kv</t>
  </si>
  <si>
    <t>Hydro-Ax Tree Trim 69Kv</t>
  </si>
  <si>
    <t>Hydro-Ax Tree Trim 34.5Kv</t>
  </si>
  <si>
    <t>Tree Grinder-Tree Trim 161kv</t>
  </si>
  <si>
    <t>Tree Grinder-Tree Trim69kv</t>
  </si>
  <si>
    <t>Dozer-Tree Trim 345kv</t>
  </si>
  <si>
    <t>Dozer-Tree Trim 161kv</t>
  </si>
  <si>
    <t>Dozer-Tree Trim 69kv</t>
  </si>
  <si>
    <t>Trans 69Kv Pole Inspctn&amp;Trmnt</t>
  </si>
  <si>
    <t>Trans 345Kv Pole Insptn&amp;Trmnt</t>
  </si>
  <si>
    <t>Trans 34.5Kv Pole Insptn&amp;Trmnt</t>
  </si>
  <si>
    <t>TGR Tree Trimming-Transmission</t>
  </si>
  <si>
    <t>Transm Maint 161KV Reliability</t>
  </si>
  <si>
    <t>Transm Maint 69KV Reliability</t>
  </si>
  <si>
    <t>Transm Maint 345KV Reliability</t>
  </si>
  <si>
    <t>Trans Maint 34.5KV Reliability</t>
  </si>
  <si>
    <t>Transm 69KV Pole Inspec Reliab</t>
  </si>
  <si>
    <t>Trans Reliab Reg Adj Amort</t>
  </si>
  <si>
    <t>Total Transmission Expenses:</t>
  </si>
  <si>
    <t>DISTRIBUTION EXPENSES</t>
  </si>
  <si>
    <t>Supervision Distribution Oper</t>
  </si>
  <si>
    <t>System Perform Mgmt &amp; Admin</t>
  </si>
  <si>
    <t>Conv &amp; Seminar-Distrib Op</t>
  </si>
  <si>
    <t>Engineering Recruiting Exp</t>
  </si>
  <si>
    <t>Software - Transf Superviser</t>
  </si>
  <si>
    <t>Line Eng - Distrib Operations</t>
  </si>
  <si>
    <t>Distribution System Planning</t>
  </si>
  <si>
    <t>Maintain Construction Standard</t>
  </si>
  <si>
    <t>AVL Mobile Operations</t>
  </si>
  <si>
    <t>Distribution Substa Operations</t>
  </si>
  <si>
    <t>Oh Distribution Line Oper</t>
  </si>
  <si>
    <t>Truck Down Time - Line Oper</t>
  </si>
  <si>
    <t>Truck Traveling Time - Line Op</t>
  </si>
  <si>
    <t>Safety Exp-Oh Distrib Lines</t>
  </si>
  <si>
    <t>Electric Testing-Oh Dis Lines</t>
  </si>
  <si>
    <t>Training Dist Operations-Ovhd</t>
  </si>
  <si>
    <t>Distr OH Training Stipend</t>
  </si>
  <si>
    <t>Underground Distrib Line Oper</t>
  </si>
  <si>
    <t>URG Dist Line Locates</t>
  </si>
  <si>
    <t>Street Lightg &amp; Signal Sys Exp</t>
  </si>
  <si>
    <t>Safety Expenses-Meters</t>
  </si>
  <si>
    <t>Meter Expense</t>
  </si>
  <si>
    <t>Disconnects &amp; Reconnects</t>
  </si>
  <si>
    <t>Field Testing - Old</t>
  </si>
  <si>
    <t>Load Research-Meters</t>
  </si>
  <si>
    <t>Power Quality Investiagtions</t>
  </si>
  <si>
    <t>AMR Fixed Network - Meters</t>
  </si>
  <si>
    <t>AMR Radio - Meters</t>
  </si>
  <si>
    <t>Service Call Expense</t>
  </si>
  <si>
    <t>Customer Facilities Expense</t>
  </si>
  <si>
    <t>Complaint Test</t>
  </si>
  <si>
    <t>Current Diversions</t>
  </si>
  <si>
    <t>Meter Base Repair</t>
  </si>
  <si>
    <t>Customer Co-Gen Facilities</t>
  </si>
  <si>
    <t>Location-Radio &amp; Tv Interfer</t>
  </si>
  <si>
    <t>Conv &amp; Seminar-Misc Distrib</t>
  </si>
  <si>
    <t>Building Operations - Expenses</t>
  </si>
  <si>
    <t>Safety Equipment</t>
  </si>
  <si>
    <t>Miscellaneous Distribution</t>
  </si>
  <si>
    <t>Janitorial Exp - Meter Shop</t>
  </si>
  <si>
    <t>Utilities - Meter Shop</t>
  </si>
  <si>
    <t>Misc Dist - Right-of-way</t>
  </si>
  <si>
    <t>Misc Dist. - Joint Use</t>
  </si>
  <si>
    <t>Janitorial Exp - Garage</t>
  </si>
  <si>
    <t>Utilities - Garage</t>
  </si>
  <si>
    <t>GIS Operations</t>
  </si>
  <si>
    <t>GIS Quality Assurance/Control</t>
  </si>
  <si>
    <t>GIS Analysis</t>
  </si>
  <si>
    <t>OMS Operations</t>
  </si>
  <si>
    <t>Rents - Distribution</t>
  </si>
  <si>
    <t>Supervision Distribution Maint</t>
  </si>
  <si>
    <t>GIS Maintenance/Updates</t>
  </si>
  <si>
    <t>Line Eng Distribution Maint</t>
  </si>
  <si>
    <t>Building Maint-Line Operations</t>
  </si>
  <si>
    <t>Dist Substa Structure Maint</t>
  </si>
  <si>
    <t>General Maint. - Garage</t>
  </si>
  <si>
    <t>Dist Substation Equip Maint</t>
  </si>
  <si>
    <t>Dist Sub Breaker Routine Mtce</t>
  </si>
  <si>
    <t>Dist Sub Trnsfrmr Routine Mtce</t>
  </si>
  <si>
    <t>Dist Substation Inspections</t>
  </si>
  <si>
    <t>Distribution-Relays &amp; Misc Eq</t>
  </si>
  <si>
    <t>OH Dist Line Tree Trimming Spr</t>
  </si>
  <si>
    <t>Conv &amp; Seminar - Tree Trimming</t>
  </si>
  <si>
    <t>Safety Expense - Tree Trimming</t>
  </si>
  <si>
    <t>Oh Dist Line Tree Trimming</t>
  </si>
  <si>
    <t>Dist OH reliab - labor &amp; other</t>
  </si>
  <si>
    <t>Chemical Tree Trim 12Kv</t>
  </si>
  <si>
    <t>Side Trimming 12Kv</t>
  </si>
  <si>
    <t>Hydro-Ax Tree Trimming 12 Kv</t>
  </si>
  <si>
    <t>Misc Repair Expense</t>
  </si>
  <si>
    <t>General Office Expense</t>
  </si>
  <si>
    <t>Oh Dist Line Maintenance</t>
  </si>
  <si>
    <t>OhDist Line Capacitor BankMtce</t>
  </si>
  <si>
    <t>Tree Grinder-Tree Trim 12kv</t>
  </si>
  <si>
    <t>OH Dist Line Oper Storms</t>
  </si>
  <si>
    <t>Reclosers Sect &amp; Oil Switches</t>
  </si>
  <si>
    <t>Misc Repair &amp; Testing</t>
  </si>
  <si>
    <t>May 2011 Tornado O&amp;M Amort</t>
  </si>
  <si>
    <t>Amortization-ice storm expense</t>
  </si>
  <si>
    <t>Dozer-Tree Trim 12kv</t>
  </si>
  <si>
    <t>TGR Tree Trimming-Distribution</t>
  </si>
  <si>
    <t>OH Dist Line Maint Reliability</t>
  </si>
  <si>
    <t>OH Dist Pole Inspc Reliability</t>
  </si>
  <si>
    <t>General Office Exp Reliability</t>
  </si>
  <si>
    <t>Utilities Exp - Reliability</t>
  </si>
  <si>
    <t>Reliability Wildlife Cover Up</t>
  </si>
  <si>
    <t>Dist OH Reliab Reg Adj Amort</t>
  </si>
  <si>
    <t>Underground Dist Line Maint</t>
  </si>
  <si>
    <t>Dist UG reliab - labor &amp; other</t>
  </si>
  <si>
    <t>Dist UG Line Maint Reliability</t>
  </si>
  <si>
    <t>Dist UG Reliab Reg Adj Amort</t>
  </si>
  <si>
    <t>Dist Transformer Maintenance</t>
  </si>
  <si>
    <t>Overhead Transformers - Old</t>
  </si>
  <si>
    <t>Underground Transformers - Old</t>
  </si>
  <si>
    <t>Strt Light&amp;Signal Sys Maint Ex</t>
  </si>
  <si>
    <t>Shop Test &amp; Repair</t>
  </si>
  <si>
    <t>Load Research Equipment Repair</t>
  </si>
  <si>
    <t>Maint Of Misc Distrib Plant</t>
  </si>
  <si>
    <t>Total Distribution Expenses:</t>
  </si>
  <si>
    <t>CUSTOMER ACCOUNT EXPENSES</t>
  </si>
  <si>
    <t>Customer Service Mgmt &amp; Admin</t>
  </si>
  <si>
    <t>Cust Ser Mgmt &amp; Admin - Exp</t>
  </si>
  <si>
    <t>Conv &amp; Seminar-Cust Accts Dist</t>
  </si>
  <si>
    <t>Safety Exp-Customer Service</t>
  </si>
  <si>
    <t>Outside Printing-Customer Serv</t>
  </si>
  <si>
    <t>Mgmt &amp; Administrative - Accoun</t>
  </si>
  <si>
    <t>Check Meter Reads - Electric</t>
  </si>
  <si>
    <t>Read Meters - Electric</t>
  </si>
  <si>
    <t>Collection Activities - Gas</t>
  </si>
  <si>
    <t>Power Billing</t>
  </si>
  <si>
    <t>Collection Activities - Elec</t>
  </si>
  <si>
    <t>Cust Serv Accounting - Ele/Gas</t>
  </si>
  <si>
    <t>Remittance Processing</t>
  </si>
  <si>
    <t>Credit &amp; Collections</t>
  </si>
  <si>
    <t>Micro Software-Rev Acct</t>
  </si>
  <si>
    <t>Billing Of Metered Accts-Elec</t>
  </si>
  <si>
    <t>Collectors' Fees</t>
  </si>
  <si>
    <t>Banking Fees - JP Morgan</t>
  </si>
  <si>
    <t>Banking Fees - Mercantile</t>
  </si>
  <si>
    <t>Rating Agency Fees</t>
  </si>
  <si>
    <t>Banking Fees - UMB</t>
  </si>
  <si>
    <t>Uncollectible Accts-Electric</t>
  </si>
  <si>
    <t>Building Operations-Cust Accts</t>
  </si>
  <si>
    <t>General Office Exp-Cust Acct</t>
  </si>
  <si>
    <t>Phone Directory Expense</t>
  </si>
  <si>
    <t>Outages</t>
  </si>
  <si>
    <t>Cyber Insurance</t>
  </si>
  <si>
    <t>Total Customer Account Expenses:</t>
  </si>
  <si>
    <t>CUSTOMER ASSISTANCE EXPENSES</t>
  </si>
  <si>
    <t>Customer Service Supervision</t>
  </si>
  <si>
    <t>Customer Assistance-Cust Serv</t>
  </si>
  <si>
    <t>Micro Software-Mjr Accts</t>
  </si>
  <si>
    <t>Retail Indust Cust Assistance</t>
  </si>
  <si>
    <t>Cust Prog Collaborative Exp</t>
  </si>
  <si>
    <t>Wholesale Customer Assistance</t>
  </si>
  <si>
    <t>Retail Commercial Cust Assist</t>
  </si>
  <si>
    <t>Retail Residential Cust Assist</t>
  </si>
  <si>
    <t>Low Income Weatherization Prgm</t>
  </si>
  <si>
    <t>MO Low Inc Weather ER2014-0351</t>
  </si>
  <si>
    <t>Solar Rebate Amrt ER-2016-0023</t>
  </si>
  <si>
    <t>Energy Efficiency Cost Recover</t>
  </si>
  <si>
    <t>Dem Side Mgmt Rider OK</t>
  </si>
  <si>
    <t>E.D. Advertising</t>
  </si>
  <si>
    <t>Info &amp; Instruct Ad - Radio</t>
  </si>
  <si>
    <t>Info &amp; Instruct Ad - Tv</t>
  </si>
  <si>
    <t>Info &amp; Instruct Ad - Newsppr</t>
  </si>
  <si>
    <t>Info &amp; Instruct Ad - Other</t>
  </si>
  <si>
    <t>Info &amp; Instr Ad - Gas Newspp</t>
  </si>
  <si>
    <t>Cust Serv &amp; Public Info-Cler</t>
  </si>
  <si>
    <t>Communications M&amp;A</t>
  </si>
  <si>
    <t>Total Customer Assistance Expenses:</t>
  </si>
  <si>
    <t>SALES EXPENSE</t>
  </si>
  <si>
    <t>Municipal Activities</t>
  </si>
  <si>
    <t>Conferences</t>
  </si>
  <si>
    <t>New Business-Cust Serv</t>
  </si>
  <si>
    <t>Ed Admin-Labor Veh &amp; Other</t>
  </si>
  <si>
    <t>Micro Software-Sales</t>
  </si>
  <si>
    <t>Total Sales Expenses:</t>
  </si>
  <si>
    <t>RESEARCH AND DEVELOPMENT</t>
  </si>
  <si>
    <t>Total Research and Development:</t>
  </si>
  <si>
    <t>ADMINISTRATIVE AND GENERAL EXPENSES</t>
  </si>
  <si>
    <t>Regulatory Commission Exp-Corp</t>
  </si>
  <si>
    <t>WP - Regulatory Commision Expense</t>
  </si>
  <si>
    <t>Total Administrative and General Expenses:</t>
  </si>
  <si>
    <t>OTHER ADMINISTRATIVE AND GENERAL EXPENSES</t>
  </si>
  <si>
    <t>Elect/Gas Pension NnServiceCst</t>
  </si>
  <si>
    <t>SERP Pension NonServiceCost</t>
  </si>
  <si>
    <t>Elec/Gas OPEB NonServiceCost</t>
  </si>
  <si>
    <t>Mgmt &amp; Admin - Executives</t>
  </si>
  <si>
    <t>Mgmt Incentive - LTIP</t>
  </si>
  <si>
    <t>Mgmt &amp; Adm Salaries-Spec Proj</t>
  </si>
  <si>
    <t>LUC Labor Allocs</t>
  </si>
  <si>
    <t>M&amp;A Transf Work Gas-GL001 Only</t>
  </si>
  <si>
    <t>Mgmt &amp; Admin - Salaries-Acct</t>
  </si>
  <si>
    <t>APUC Labor Allocs</t>
  </si>
  <si>
    <t>General Recordsaccounting</t>
  </si>
  <si>
    <t>Accounts Payable-Accounting</t>
  </si>
  <si>
    <t>Mgmt &amp; Admin - Field Safety Ad</t>
  </si>
  <si>
    <t>LUSC BS Labor Allocs</t>
  </si>
  <si>
    <t>LABS CAN BS Labor Allocs</t>
  </si>
  <si>
    <t>LABS BS Labor Allocs-Electric</t>
  </si>
  <si>
    <t>Mgmt &amp; Admini - Salaries-Info</t>
  </si>
  <si>
    <t>Personnel - Salary - Info Serv</t>
  </si>
  <si>
    <t>Mgmt &amp; Admini - Salaries-Hr</t>
  </si>
  <si>
    <t>Payroll Activi-Labor Only-Hr</t>
  </si>
  <si>
    <t>Personnel Activi-Lbr Only-Hr</t>
  </si>
  <si>
    <t>Train Program Dev - Labor-Hr</t>
  </si>
  <si>
    <t>LABS CAN CS Labor Allocs</t>
  </si>
  <si>
    <t>LABS CS Labor Allocs-Electric</t>
  </si>
  <si>
    <t>Mgmt &amp; Admin-General Services</t>
  </si>
  <si>
    <t>LABS US BS Labor Allocs</t>
  </si>
  <si>
    <t>Purchasing Activities-Gen Serv</t>
  </si>
  <si>
    <t xml:space="preserve">Record Retention - Labor </t>
  </si>
  <si>
    <t>Receive &amp; Deliver Company Mail</t>
  </si>
  <si>
    <t>General Service Activities</t>
  </si>
  <si>
    <t>Mgmt &amp; Admin-Sal-Other Gen Off</t>
  </si>
  <si>
    <t>Reporting Activities - Gen Off</t>
  </si>
  <si>
    <t>LABS US CS Labor Allocs</t>
  </si>
  <si>
    <t>Load Research</t>
  </si>
  <si>
    <t>Forecasting - Labor</t>
  </si>
  <si>
    <t>Mgmt &amp; Admin - Land Rights</t>
  </si>
  <si>
    <t>Transfer Acct for BU Errors</t>
  </si>
  <si>
    <t>CENTRAL Labor Allocs</t>
  </si>
  <si>
    <t>Central OC Labor Allocs-Electr</t>
  </si>
  <si>
    <t>MO Renewable Energy Std Labor</t>
  </si>
  <si>
    <t>Administrative &amp; General Sal</t>
  </si>
  <si>
    <t>KS Renewable Energy Std Labor</t>
  </si>
  <si>
    <t>LIB CORP US Labor Allocs</t>
  </si>
  <si>
    <t>LIB Corp US BS Labor Alooc-Ele</t>
  </si>
  <si>
    <t>Safety Expenses - EDG</t>
  </si>
  <si>
    <t>Mgmt &amp; Admin-Exp-Executives</t>
  </si>
  <si>
    <t>SPP Administrative Expenses</t>
  </si>
  <si>
    <t>United Way Expenses</t>
  </si>
  <si>
    <t>Employee Engagement Program</t>
  </si>
  <si>
    <t>M&amp;A Expenses - Util Planning</t>
  </si>
  <si>
    <t>LUC Other Allocs</t>
  </si>
  <si>
    <t>Mgmt &amp; Admin-Accounting</t>
  </si>
  <si>
    <t>Conv &amp; Seminar-Acct</t>
  </si>
  <si>
    <t>Safety Expenses-Accounting</t>
  </si>
  <si>
    <t>Micro Software-Acct</t>
  </si>
  <si>
    <t>Pcb Oil &amp; Used Oil</t>
  </si>
  <si>
    <t>Mgmt &amp; Admin - Exp - Field Saf</t>
  </si>
  <si>
    <t>Required Certification Expense</t>
  </si>
  <si>
    <t>Professional Membership &amp; Dues</t>
  </si>
  <si>
    <t>Conv &amp; Seminars - Envir&amp;Safety</t>
  </si>
  <si>
    <t>LUSC BS Other Allocs</t>
  </si>
  <si>
    <t>Misc Environmental Expenses</t>
  </si>
  <si>
    <t>Return Postage</t>
  </si>
  <si>
    <t>Offsite Expenses</t>
  </si>
  <si>
    <t>Conv &amp; Seminar-Computer Serv</t>
  </si>
  <si>
    <t>LABS CAN BS Other Allocs</t>
  </si>
  <si>
    <t>LABS BS Other Allocs-Electric</t>
  </si>
  <si>
    <t>Micro Software-Info Serv</t>
  </si>
  <si>
    <t>Mgmt &amp; Admin Exp - Info Serv</t>
  </si>
  <si>
    <t>Personnel Exp - Info Services</t>
  </si>
  <si>
    <t>Hardware Purchases</t>
  </si>
  <si>
    <t>Hardware Maintenance</t>
  </si>
  <si>
    <t>Software Purchases</t>
  </si>
  <si>
    <t>Data Processing Supplies</t>
  </si>
  <si>
    <t>Software Maintenance</t>
  </si>
  <si>
    <t>Telecommunications</t>
  </si>
  <si>
    <t>Manuals</t>
  </si>
  <si>
    <t>Supplies-Other</t>
  </si>
  <si>
    <t>Mgmt &amp; Administrative - Exp-Hr</t>
  </si>
  <si>
    <t>Train Program Devel-No Lab-Hr</t>
  </si>
  <si>
    <t>Conv &amp; Seminar-No Labor</t>
  </si>
  <si>
    <t>LABS CAN CS Other Allocs</t>
  </si>
  <si>
    <t>LABS CS Other Allocs-Electric</t>
  </si>
  <si>
    <t>Recruiting - No Labor-Hr</t>
  </si>
  <si>
    <t>Mgmt &amp; Admin-Exp</t>
  </si>
  <si>
    <t>General Office Matrls &amp; Sup</t>
  </si>
  <si>
    <t>Conv &amp; Seminar-Gen Office</t>
  </si>
  <si>
    <t>LABS US BS Other Allocs</t>
  </si>
  <si>
    <t>Record Retention - Other</t>
  </si>
  <si>
    <t>Safety Exp-Bldg Serv</t>
  </si>
  <si>
    <t>Janitorial Service - Expenses</t>
  </si>
  <si>
    <t>Utilities</t>
  </si>
  <si>
    <t>Printing Expenses</t>
  </si>
  <si>
    <t>Rec &amp; Del Company Mail - Exp</t>
  </si>
  <si>
    <t>Mgmt &amp; Admin - Expenses</t>
  </si>
  <si>
    <t>Other General Office</t>
  </si>
  <si>
    <t>Regulatory Applications - Exp</t>
  </si>
  <si>
    <t>Conv &amp; Seminar-Fras</t>
  </si>
  <si>
    <t>Education Expense</t>
  </si>
  <si>
    <t>Employee Clothing</t>
  </si>
  <si>
    <t>Fuel &amp; PP Forecasting Exp</t>
  </si>
  <si>
    <t>Load Research Expenses</t>
  </si>
  <si>
    <t>Forecasting - Other Expenses</t>
  </si>
  <si>
    <t>Mgmt &amp; Admin - Exp Land Rights</t>
  </si>
  <si>
    <t>General Services Supplies</t>
  </si>
  <si>
    <t>Microcomputer Supplies</t>
  </si>
  <si>
    <t>CENTRAL Other Allocs</t>
  </si>
  <si>
    <t>Central OC Other Alloc-Electr</t>
  </si>
  <si>
    <t>Renewable Energy Std Veh Exp</t>
  </si>
  <si>
    <t>A&amp;G Expenses Iatan</t>
  </si>
  <si>
    <t>Home Off Support Travel &amp; Misc</t>
  </si>
  <si>
    <t>LIB CORP US Other Allocs</t>
  </si>
  <si>
    <t>Admin Exp Transf - Credit</t>
  </si>
  <si>
    <t>Transfer charges- Subsidiaries</t>
  </si>
  <si>
    <t>Transfer Charges - WGI</t>
  </si>
  <si>
    <t>LUC Direct Other Capitalzd-B</t>
  </si>
  <si>
    <t>LUC CAN BS Alloc Capitalized</t>
  </si>
  <si>
    <t>APUC Corp CS Alloc Capitalized</t>
  </si>
  <si>
    <t>LUSC Direct Other Capitalzd-B</t>
  </si>
  <si>
    <t>LUSC BS Alloc Capitalized</t>
  </si>
  <si>
    <t>LABS Direct Other Capitalzd-B</t>
  </si>
  <si>
    <t>LABS BS Capitalized</t>
  </si>
  <si>
    <t>Non-Prod Indirect Work - ELabs</t>
  </si>
  <si>
    <t>Services for LUC</t>
  </si>
  <si>
    <t>Services for Labs Canada</t>
  </si>
  <si>
    <t>Services for LUSC 8880</t>
  </si>
  <si>
    <t>Services for E-Labs (US) 8885</t>
  </si>
  <si>
    <t>Services for Labs (Labs US) GP</t>
  </si>
  <si>
    <t>Services for Liberty Corp US</t>
  </si>
  <si>
    <t>Services for APCO</t>
  </si>
  <si>
    <t>Services for Sanger Power 5519</t>
  </si>
  <si>
    <t>Services for Deerfield</t>
  </si>
  <si>
    <t>Services for O'Dell</t>
  </si>
  <si>
    <t>Services for Shady Oaks</t>
  </si>
  <si>
    <t>Services for St. Leon</t>
  </si>
  <si>
    <t>Services for Minonk</t>
  </si>
  <si>
    <t>Services for Senate</t>
  </si>
  <si>
    <t>LABS Direct Other Capitalzd-C</t>
  </si>
  <si>
    <t>LABS CAN CS Allocs Capitalized</t>
  </si>
  <si>
    <t>Services for East 8882</t>
  </si>
  <si>
    <t>Services for Granite St 8830</t>
  </si>
  <si>
    <t>Services for Energy North 8840</t>
  </si>
  <si>
    <t>Services for GA/Peach St 8862</t>
  </si>
  <si>
    <t>Services for N Eng/Mass 8866</t>
  </si>
  <si>
    <t>LABS US BS Capitalized</t>
  </si>
  <si>
    <t>Services for Central 8883</t>
  </si>
  <si>
    <t>Services for Empire Consol</t>
  </si>
  <si>
    <t>Services for Empire Elec 8905</t>
  </si>
  <si>
    <t>Services for Empire Gas 8910</t>
  </si>
  <si>
    <t>Services for Empire Fiber 8915</t>
  </si>
  <si>
    <t>Services for Pine Bluff 8606</t>
  </si>
  <si>
    <t>Services for WHall Water 8608</t>
  </si>
  <si>
    <t>Services for WHall Sewer 8609</t>
  </si>
  <si>
    <t>Services for Mid States 8850</t>
  </si>
  <si>
    <t>Services for Mid States Water</t>
  </si>
  <si>
    <t>LABS US Direct Othr Capitalz-C</t>
  </si>
  <si>
    <t>LABS US CS Capitalized</t>
  </si>
  <si>
    <t>Services for West 8884</t>
  </si>
  <si>
    <t>Services for Liberty Wtr 8020</t>
  </si>
  <si>
    <t>Services for Calpeco 8800</t>
  </si>
  <si>
    <t>Services for Park Water 8623</t>
  </si>
  <si>
    <t>Central Allocs Capitalized</t>
  </si>
  <si>
    <t>Indirect Liberty Corp US</t>
  </si>
  <si>
    <t>NERC Compliance Svcs Indirect</t>
  </si>
  <si>
    <t>Lib Corp Direct Othr Capitalzd</t>
  </si>
  <si>
    <t>Liberty Corp US CS Capitalized</t>
  </si>
  <si>
    <t>Outside Services</t>
  </si>
  <si>
    <t>Outside Services - EDG Only</t>
  </si>
  <si>
    <t>Outside Services - EDE Only</t>
  </si>
  <si>
    <t>Management Fee</t>
  </si>
  <si>
    <t>O&amp;M Fee - NAES</t>
  </si>
  <si>
    <t>LUC BS Indirect Allocs</t>
  </si>
  <si>
    <t>Outside Serv - Liab Claims</t>
  </si>
  <si>
    <t>Liab Claims - Denker Asbestos</t>
  </si>
  <si>
    <t>APUC CS Indirect Allocs</t>
  </si>
  <si>
    <t>Forecasting Model Services</t>
  </si>
  <si>
    <t>Outside Services - Training</t>
  </si>
  <si>
    <t>LABS CAN CS Indirect Allocs</t>
  </si>
  <si>
    <t>Outside Services - 401K Plan</t>
  </si>
  <si>
    <t>LABS US BS Indirect Allocs</t>
  </si>
  <si>
    <t>LABS US CS Indirect Allocs</t>
  </si>
  <si>
    <t>CENTRAL Indirect Allocs</t>
  </si>
  <si>
    <t>LIB Corp US CS Indirect Allocs</t>
  </si>
  <si>
    <t>Property Insurance</t>
  </si>
  <si>
    <t>Aviation Insurance</t>
  </si>
  <si>
    <t>Injuries &amp; Damages-Corp</t>
  </si>
  <si>
    <t>Benefits Contra Account</t>
  </si>
  <si>
    <t>Pension SERP Defined Benefit</t>
  </si>
  <si>
    <t>FAS 87 SLCC Reimbursement</t>
  </si>
  <si>
    <t>FAS87 Reg Asset Amort Exp</t>
  </si>
  <si>
    <t>FAS87 Pens - Elec/Gas (GAAP)</t>
  </si>
  <si>
    <t>FAS87 Pens - Reg Asset (5yr)</t>
  </si>
  <si>
    <t>Pensions - Iatan</t>
  </si>
  <si>
    <t>Dental Plan</t>
  </si>
  <si>
    <t>Vision Plan</t>
  </si>
  <si>
    <t>Severence Benefits</t>
  </si>
  <si>
    <t>Employee Refreshments</t>
  </si>
  <si>
    <t>Comp Exp Employee Stk Purch</t>
  </si>
  <si>
    <t>Employee Information</t>
  </si>
  <si>
    <t>Flowers</t>
  </si>
  <si>
    <t>Coffeeroom Supplies</t>
  </si>
  <si>
    <t>Other Employee Benefits</t>
  </si>
  <si>
    <t>Group Life Insurance</t>
  </si>
  <si>
    <t>Executive Physicals</t>
  </si>
  <si>
    <t>Employee Welfare Exp - Elec</t>
  </si>
  <si>
    <t>Acc Death &amp; Dismemb - Benefit</t>
  </si>
  <si>
    <t>Flex Benefit Plan Expense</t>
  </si>
  <si>
    <t>Tuition Reimbursement</t>
  </si>
  <si>
    <t>Taxable Educational Assistance</t>
  </si>
  <si>
    <t>FAS106 OPEB - Reg Amortization</t>
  </si>
  <si>
    <t>FAS106 HC - Reg Asst Amort Exp</t>
  </si>
  <si>
    <t>FAS106 HC - Elec/Gas (GAAP)</t>
  </si>
  <si>
    <t>Healthcare - Electric/Gas</t>
  </si>
  <si>
    <t>Employee Disability Plan Exp</t>
  </si>
  <si>
    <t>401K - Electric/Gas</t>
  </si>
  <si>
    <t>Duplicate Charges Credit</t>
  </si>
  <si>
    <t>Franchise Elections</t>
  </si>
  <si>
    <t>Institutional Ad - Radio</t>
  </si>
  <si>
    <t>Institutional Ad - Newspaper</t>
  </si>
  <si>
    <t>Institutional Ad - Other</t>
  </si>
  <si>
    <t>Industry Association Dues</t>
  </si>
  <si>
    <t>E.D. Association Dues</t>
  </si>
  <si>
    <t>Dir-Stkhldr &amp; Oth Investor Exp</t>
  </si>
  <si>
    <t>Other</t>
  </si>
  <si>
    <t>Misc Gen Exp-Other</t>
  </si>
  <si>
    <t>Chamber Of Commerce Dues</t>
  </si>
  <si>
    <t>Equipment Rental-Bld Serv</t>
  </si>
  <si>
    <t>Building Rental</t>
  </si>
  <si>
    <t>Building &amp; Grounds Maintenance</t>
  </si>
  <si>
    <t>Building Maintenance</t>
  </si>
  <si>
    <t>Bldg Maint EDE owned rent prop</t>
  </si>
  <si>
    <t>Computer Maintenance</t>
  </si>
  <si>
    <t>Supplies-Info Serv</t>
  </si>
  <si>
    <t>Furniture Maintenance</t>
  </si>
  <si>
    <t>Telephone System Maintenance</t>
  </si>
  <si>
    <t>Office Equipment Maintenance</t>
  </si>
  <si>
    <t>Microwave Maintenance Expenses</t>
  </si>
  <si>
    <t>Telephone Expenses-Telecomm</t>
  </si>
  <si>
    <t>Telecomm Exp Other</t>
  </si>
  <si>
    <t>Total Other Administrative &amp; General:</t>
  </si>
  <si>
    <t>To determine the total company, as well as, jurisidictional amounts of expenses.</t>
  </si>
  <si>
    <t>Allocation Factor</t>
  </si>
  <si>
    <t>Residential</t>
  </si>
  <si>
    <t>Commercial</t>
  </si>
  <si>
    <t>Industrial</t>
  </si>
  <si>
    <t>Public Street &amp; Hwy Lighting</t>
  </si>
  <si>
    <t>Other Public Authorities</t>
  </si>
  <si>
    <t>Resale - Municipalities</t>
  </si>
  <si>
    <t>Interdepartmental</t>
  </si>
  <si>
    <t>Other Revenues</t>
  </si>
  <si>
    <t>Resale - SPP Integrated Market</t>
  </si>
  <si>
    <t>Total On-System Revenues:</t>
  </si>
  <si>
    <t>Pro Forma Adjustments</t>
  </si>
  <si>
    <t>Missouri 
Adjusted Balance</t>
  </si>
  <si>
    <t>Revenues</t>
  </si>
  <si>
    <t>Production Expenses</t>
  </si>
  <si>
    <t>Transmission Expenses</t>
  </si>
  <si>
    <t>Distribution Expenses</t>
  </si>
  <si>
    <t>Customer Accounts Expenses</t>
  </si>
  <si>
    <t>Customer Assistance Expenses</t>
  </si>
  <si>
    <t>Sales Expenses</t>
  </si>
  <si>
    <t>Administrative and General Expenses</t>
  </si>
  <si>
    <t>Other Administrative and General Expenses</t>
  </si>
  <si>
    <t>Total Operation and Maintenance Expenses:</t>
  </si>
  <si>
    <t>Line</t>
  </si>
  <si>
    <t>Pro Forma</t>
  </si>
  <si>
    <t>No.</t>
  </si>
  <si>
    <t>Adjustments</t>
  </si>
  <si>
    <t>(p)</t>
  </si>
  <si>
    <t>(q)</t>
  </si>
  <si>
    <t>(r)</t>
  </si>
  <si>
    <t>(s)</t>
  </si>
  <si>
    <t>(t)</t>
  </si>
  <si>
    <t>(u)</t>
  </si>
  <si>
    <t>(v)</t>
  </si>
  <si>
    <t>REVENUES</t>
  </si>
  <si>
    <t>OPERATION AND MAINTENANCE EXPENSES</t>
  </si>
  <si>
    <t>See reference column (b).</t>
  </si>
  <si>
    <t xml:space="preserve">To summarize the revenue and O&amp;M expense accounts for the test year which are included in the operating income statement. </t>
  </si>
  <si>
    <t>Total Missouri</t>
  </si>
  <si>
    <t>Direct Assigned</t>
  </si>
  <si>
    <t>PAYROLL TAXES</t>
  </si>
  <si>
    <t>Payroll Taxes Contra Account</t>
  </si>
  <si>
    <t>Federal Insurance Contribution Act</t>
  </si>
  <si>
    <t>Payroll Taxes - Iatan</t>
  </si>
  <si>
    <t>Federal Unemployment</t>
  </si>
  <si>
    <t>State Unemployment</t>
  </si>
  <si>
    <t>Total Payroll Taxes:</t>
  </si>
  <si>
    <t>PROPERTY TAXES</t>
  </si>
  <si>
    <t>Property Taxes-Electric/Gas</t>
  </si>
  <si>
    <t>Total Property Taxes:</t>
  </si>
  <si>
    <t>OTHER TAXES</t>
  </si>
  <si>
    <t>Prov-Ecorp Franchise Tx-Ele/Ga</t>
  </si>
  <si>
    <t>Prov-City Tax Or Fee-Elect/Gas</t>
  </si>
  <si>
    <t>Total Other Taxes:</t>
  </si>
  <si>
    <t>Total Taxes Other than Income Taxes:</t>
  </si>
  <si>
    <t>To determine the total company, as well as, jurisidictional amounts of taxes other than income taxes.</t>
  </si>
  <si>
    <t>Allocation</t>
  </si>
  <si>
    <t>Property Tax</t>
  </si>
  <si>
    <t>Balance</t>
  </si>
  <si>
    <t>Missouri Jurisdiction</t>
  </si>
  <si>
    <t>Interest on Customer Deposits</t>
  </si>
  <si>
    <t>DEPRECIATION EXPENSE</t>
  </si>
  <si>
    <t>Organization</t>
  </si>
  <si>
    <t>Franchises</t>
  </si>
  <si>
    <t>Misc Intangible</t>
  </si>
  <si>
    <t>Total Intangible Plant</t>
  </si>
  <si>
    <t>310R</t>
  </si>
  <si>
    <t>Land</t>
  </si>
  <si>
    <t>311R</t>
  </si>
  <si>
    <t>Structures</t>
  </si>
  <si>
    <t>312R</t>
  </si>
  <si>
    <t>Boiler Plant</t>
  </si>
  <si>
    <t>314R</t>
  </si>
  <si>
    <t>Turbogenerators</t>
  </si>
  <si>
    <t>315R</t>
  </si>
  <si>
    <t>Access. Electric</t>
  </si>
  <si>
    <t>316R</t>
  </si>
  <si>
    <t>Misc. Equipment</t>
  </si>
  <si>
    <t>RIVERTON</t>
  </si>
  <si>
    <t>310A</t>
  </si>
  <si>
    <t>311A</t>
  </si>
  <si>
    <t>312A</t>
  </si>
  <si>
    <t>312AT</t>
  </si>
  <si>
    <t>(Unit Train)</t>
  </si>
  <si>
    <t>314A</t>
  </si>
  <si>
    <t>315A</t>
  </si>
  <si>
    <t>316A</t>
  </si>
  <si>
    <t>ASBURY</t>
  </si>
  <si>
    <t>310I</t>
  </si>
  <si>
    <t>311I</t>
  </si>
  <si>
    <t>312I</t>
  </si>
  <si>
    <t>312IT</t>
  </si>
  <si>
    <t>314I</t>
  </si>
  <si>
    <t>315I</t>
  </si>
  <si>
    <t>316I</t>
  </si>
  <si>
    <t>IATAN 1</t>
  </si>
  <si>
    <t>311I2</t>
  </si>
  <si>
    <t xml:space="preserve">   Reg Plan Amort</t>
  </si>
  <si>
    <t>312I2</t>
  </si>
  <si>
    <t>314I2</t>
  </si>
  <si>
    <t>315I2</t>
  </si>
  <si>
    <t>316I2</t>
  </si>
  <si>
    <t>IATAN 2</t>
  </si>
  <si>
    <t>310IC</t>
  </si>
  <si>
    <t>311IC</t>
  </si>
  <si>
    <t>312IC</t>
  </si>
  <si>
    <t>314IC</t>
  </si>
  <si>
    <t>315IC</t>
  </si>
  <si>
    <t>316IC</t>
  </si>
  <si>
    <t>IATAN COMMON</t>
  </si>
  <si>
    <t>310P</t>
  </si>
  <si>
    <t>311P</t>
  </si>
  <si>
    <t xml:space="preserve">312P  </t>
  </si>
  <si>
    <t>312PLS</t>
  </si>
  <si>
    <t>312PT</t>
  </si>
  <si>
    <t>314P</t>
  </si>
  <si>
    <t>315P</t>
  </si>
  <si>
    <t>316P</t>
  </si>
  <si>
    <t>PLUM POINT</t>
  </si>
  <si>
    <t>Dams</t>
  </si>
  <si>
    <t>HYDRO</t>
  </si>
  <si>
    <t>340E</t>
  </si>
  <si>
    <t>341E</t>
  </si>
  <si>
    <t>342E</t>
  </si>
  <si>
    <t>Fuel Holders</t>
  </si>
  <si>
    <t>343E</t>
  </si>
  <si>
    <t>Prime Movers</t>
  </si>
  <si>
    <t>344E</t>
  </si>
  <si>
    <t>Generators</t>
  </si>
  <si>
    <t>345E</t>
  </si>
  <si>
    <t>346E</t>
  </si>
  <si>
    <t>ENERGY CENTER</t>
  </si>
  <si>
    <t>341FT</t>
  </si>
  <si>
    <t>342FT</t>
  </si>
  <si>
    <t>343FT</t>
  </si>
  <si>
    <t>344FT</t>
  </si>
  <si>
    <t>345FT</t>
  </si>
  <si>
    <t>346FT</t>
  </si>
  <si>
    <t>ENERGY CENTER FT8</t>
  </si>
  <si>
    <t>RIVERTON COMMON</t>
  </si>
  <si>
    <t>341R</t>
  </si>
  <si>
    <t>342R</t>
  </si>
  <si>
    <t>343R</t>
  </si>
  <si>
    <t>344R</t>
  </si>
  <si>
    <t>345R</t>
  </si>
  <si>
    <t>346R</t>
  </si>
  <si>
    <t>RIVERTON 9, 10, 11</t>
  </si>
  <si>
    <t>341R12</t>
  </si>
  <si>
    <t>342R12</t>
  </si>
  <si>
    <t>343R12</t>
  </si>
  <si>
    <t>344R12</t>
  </si>
  <si>
    <t>345R12</t>
  </si>
  <si>
    <t>346R12</t>
  </si>
  <si>
    <t>RIVERTON UNIT 12</t>
  </si>
  <si>
    <t>340S</t>
  </si>
  <si>
    <t>341S</t>
  </si>
  <si>
    <t>342S</t>
  </si>
  <si>
    <t>343S</t>
  </si>
  <si>
    <t>344S</t>
  </si>
  <si>
    <t>345S</t>
  </si>
  <si>
    <t>346S</t>
  </si>
  <si>
    <t>STATE LINE UNIT 1</t>
  </si>
  <si>
    <t>341SC</t>
  </si>
  <si>
    <t>342SC</t>
  </si>
  <si>
    <t>343SC</t>
  </si>
  <si>
    <t>345SC</t>
  </si>
  <si>
    <t>346SC</t>
  </si>
  <si>
    <t>STATE LINE COMMON</t>
  </si>
  <si>
    <t>340C</t>
  </si>
  <si>
    <t>341C</t>
  </si>
  <si>
    <t>342C</t>
  </si>
  <si>
    <t>343C</t>
  </si>
  <si>
    <t>344C</t>
  </si>
  <si>
    <t>345C</t>
  </si>
  <si>
    <t>346C</t>
  </si>
  <si>
    <t>STATE LINE CC</t>
  </si>
  <si>
    <t xml:space="preserve">Total Production Plant </t>
  </si>
  <si>
    <t>Structures (Iatan)</t>
  </si>
  <si>
    <t>Station Equip.</t>
  </si>
  <si>
    <t>Station Eq. (Iatan)</t>
  </si>
  <si>
    <t>Towers &amp; Fixtures</t>
  </si>
  <si>
    <t>Poles &amp; Fixtures</t>
  </si>
  <si>
    <t>OH Conductor</t>
  </si>
  <si>
    <t>Total Transmission Plant</t>
  </si>
  <si>
    <t>UG Conduit</t>
  </si>
  <si>
    <t>UG Conductor</t>
  </si>
  <si>
    <t>Transformers</t>
  </si>
  <si>
    <t>Services</t>
  </si>
  <si>
    <t>Meters</t>
  </si>
  <si>
    <t>Private Lights</t>
  </si>
  <si>
    <t>Street Lights</t>
  </si>
  <si>
    <t>Charging Stations</t>
  </si>
  <si>
    <t>Total Distribution Plant</t>
  </si>
  <si>
    <t>Structure</t>
  </si>
  <si>
    <t>Furniture</t>
  </si>
  <si>
    <t>Computer Equip.</t>
  </si>
  <si>
    <t>Furniture Lease</t>
  </si>
  <si>
    <t>Stores Equip.</t>
  </si>
  <si>
    <t>Tools</t>
  </si>
  <si>
    <t>Lab Equipment</t>
  </si>
  <si>
    <t>Communication</t>
  </si>
  <si>
    <t>Total General Plant</t>
  </si>
  <si>
    <t>Total Depreciation Expense:</t>
  </si>
  <si>
    <t>AMORTIZATION EXPENSE</t>
  </si>
  <si>
    <t>Def Deprec 5-22-11 tornado</t>
  </si>
  <si>
    <t>Amort Ltd-Term Elect/Gas Plant</t>
  </si>
  <si>
    <t>Rate Ref Tax Reform Amort AR</t>
  </si>
  <si>
    <t>Total Amortization Expense:</t>
  </si>
  <si>
    <t>To determine the total company, as well as, jurisidictional amounts of amortization expense.</t>
  </si>
  <si>
    <t>Expense</t>
  </si>
  <si>
    <t xml:space="preserve">Acquisition </t>
  </si>
  <si>
    <t>Costs</t>
  </si>
  <si>
    <t xml:space="preserve">Open </t>
  </si>
  <si>
    <t>Positions</t>
  </si>
  <si>
    <t>Overtime</t>
  </si>
  <si>
    <t>Payroll</t>
  </si>
  <si>
    <t>Medical, Dental,</t>
  </si>
  <si>
    <t>Vision</t>
  </si>
  <si>
    <t>Annualize</t>
  </si>
  <si>
    <t>Depreciation Expense</t>
  </si>
  <si>
    <t xml:space="preserve">Revenues </t>
  </si>
  <si>
    <t>FAC</t>
  </si>
  <si>
    <t xml:space="preserve">Depreciation Expense </t>
  </si>
  <si>
    <t>Amortization Expense</t>
  </si>
  <si>
    <t>Taxes other than Income Taxes</t>
  </si>
  <si>
    <t xml:space="preserve">MO Solar Initiative </t>
  </si>
  <si>
    <t xml:space="preserve">Unprotected </t>
  </si>
  <si>
    <t>Excess ADIT</t>
  </si>
  <si>
    <t>MO ITC</t>
  </si>
  <si>
    <t>Rate Case</t>
  </si>
  <si>
    <t>Customer</t>
  </si>
  <si>
    <t>Load Growth</t>
  </si>
  <si>
    <t xml:space="preserve">EDR </t>
  </si>
  <si>
    <t>(w)</t>
  </si>
  <si>
    <t>(x)</t>
  </si>
  <si>
    <t>(y)</t>
  </si>
  <si>
    <t>(z)</t>
  </si>
  <si>
    <t>Pension and</t>
  </si>
  <si>
    <t>OPEB</t>
  </si>
  <si>
    <t xml:space="preserve">Fuel &amp; </t>
  </si>
  <si>
    <t>Purchased Power</t>
  </si>
  <si>
    <t xml:space="preserve">Customer </t>
  </si>
  <si>
    <t xml:space="preserve">Weather </t>
  </si>
  <si>
    <t>Normalized Revenue</t>
  </si>
  <si>
    <t xml:space="preserve">Interest on </t>
  </si>
  <si>
    <t>Customer Deposits</t>
  </si>
  <si>
    <t xml:space="preserve">Insurance </t>
  </si>
  <si>
    <t>Premiums</t>
  </si>
  <si>
    <t xml:space="preserve">Low Income </t>
  </si>
  <si>
    <t>Pilot Amortization</t>
  </si>
  <si>
    <t>Amortization</t>
  </si>
  <si>
    <t>Non-Deductible</t>
  </si>
  <si>
    <t>Property</t>
  </si>
  <si>
    <t>Tax</t>
  </si>
  <si>
    <t>Schedule 4 - Operating Income</t>
  </si>
  <si>
    <t>Docket No. ER-2019-0374</t>
  </si>
  <si>
    <t>WP 4.1 - Revenue Detail</t>
  </si>
  <si>
    <t>WP 4.2 - Expense Detail</t>
  </si>
  <si>
    <t>Schedule 5 - Operating Income Adjustment Summary</t>
  </si>
  <si>
    <t>(aa)</t>
  </si>
  <si>
    <t>Transm 161KV Pole Inspc Reliab</t>
  </si>
  <si>
    <t xml:space="preserve">Uncollectible </t>
  </si>
  <si>
    <t>Invest Adv Srv - Acquisition</t>
  </si>
  <si>
    <t xml:space="preserve">Normalize Maintenance </t>
  </si>
  <si>
    <t xml:space="preserve">of Boiler Plant </t>
  </si>
  <si>
    <t>Income Taxes</t>
  </si>
  <si>
    <t xml:space="preserve">SBEDR </t>
  </si>
  <si>
    <t>Annualization</t>
  </si>
  <si>
    <t>Factor</t>
  </si>
  <si>
    <t>Jurisdictional</t>
  </si>
  <si>
    <t>WP IS ADJ 29</t>
  </si>
  <si>
    <t>WP IS ADJ 1</t>
  </si>
  <si>
    <t>WP 4.1</t>
  </si>
  <si>
    <t>WP IS ADJ 2</t>
  </si>
  <si>
    <t>WP IS ADJ 3</t>
  </si>
  <si>
    <t>WP IS ADJ 4</t>
  </si>
  <si>
    <t>WP IS ADJ 5</t>
  </si>
  <si>
    <t>WP IS ADJ 6</t>
  </si>
  <si>
    <t>WP IS ADJ 7</t>
  </si>
  <si>
    <t>WP IS ADJ 8</t>
  </si>
  <si>
    <t>WP IS ADJ 9</t>
  </si>
  <si>
    <t>WP IS ADJ 10</t>
  </si>
  <si>
    <t>WP IS ADJ 11</t>
  </si>
  <si>
    <t>WP IS ADJ 12</t>
  </si>
  <si>
    <t>WP IS ADJ 13</t>
  </si>
  <si>
    <t>WP IS ADJ 14</t>
  </si>
  <si>
    <t>WP IS ADJ 15</t>
  </si>
  <si>
    <t>WP IS ADJ 16</t>
  </si>
  <si>
    <t>WP IS ADJ 17</t>
  </si>
  <si>
    <t>WP IS ADJ 18</t>
  </si>
  <si>
    <t>WP IS ADJ 19</t>
  </si>
  <si>
    <t>WP IS ADJ 20</t>
  </si>
  <si>
    <t>WP IS ADJ 21</t>
  </si>
  <si>
    <t>WP IS ADJ 22</t>
  </si>
  <si>
    <t>WP IS ADJ 23</t>
  </si>
  <si>
    <t>WP IS ADJ 24</t>
  </si>
  <si>
    <t>WP IS ADJ 26</t>
  </si>
  <si>
    <t>WP IS ADJ 27</t>
  </si>
  <si>
    <t>WP IS ADJ 28</t>
  </si>
  <si>
    <t>Test Year Balance</t>
  </si>
  <si>
    <t>Test Year 
Balance</t>
  </si>
  <si>
    <t>Test Year</t>
  </si>
  <si>
    <t xml:space="preserve">FAC </t>
  </si>
  <si>
    <t>EDR</t>
  </si>
  <si>
    <t>Fuel &amp;</t>
  </si>
  <si>
    <t>Weather</t>
  </si>
  <si>
    <t>Normalized Revenues</t>
  </si>
  <si>
    <t xml:space="preserve">Test Year </t>
  </si>
  <si>
    <t>WP ADJ 1</t>
  </si>
  <si>
    <t>SBEDR</t>
  </si>
  <si>
    <t>.</t>
  </si>
  <si>
    <t xml:space="preserve">Depreciation </t>
  </si>
  <si>
    <t>WP 4.2</t>
  </si>
  <si>
    <t>WP 4.3</t>
  </si>
  <si>
    <t>WP 4.4</t>
  </si>
  <si>
    <t>WP 4.5</t>
  </si>
  <si>
    <r>
      <t>RESIDENTIAL</t>
    </r>
    <r>
      <rPr>
        <sz val="9"/>
        <color indexed="10"/>
        <rFont val="Calibri"/>
        <family val="2"/>
      </rPr>
      <t xml:space="preserve"> </t>
    </r>
  </si>
  <si>
    <r>
      <t>COMMERCIAL</t>
    </r>
    <r>
      <rPr>
        <sz val="9"/>
        <color indexed="10"/>
        <rFont val="Calibri"/>
        <family val="2"/>
      </rPr>
      <t xml:space="preserve"> </t>
    </r>
  </si>
  <si>
    <r>
      <t>INDUSTRIAL</t>
    </r>
    <r>
      <rPr>
        <sz val="11"/>
        <rFont val="Calibri"/>
        <family val="2"/>
      </rPr>
      <t xml:space="preserve"> </t>
    </r>
  </si>
  <si>
    <t>(ab)</t>
  </si>
  <si>
    <t>301-303</t>
  </si>
  <si>
    <t>Operating Leases</t>
  </si>
  <si>
    <t>310-316</t>
  </si>
  <si>
    <t>330-335</t>
  </si>
  <si>
    <t>340-346</t>
  </si>
  <si>
    <t>350-356</t>
  </si>
  <si>
    <t xml:space="preserve">Misc. Transmission </t>
  </si>
  <si>
    <t>360-375</t>
  </si>
  <si>
    <t>389-398</t>
  </si>
  <si>
    <t xml:space="preserve">Annualized Depreciation </t>
  </si>
  <si>
    <t>Adjustment</t>
  </si>
  <si>
    <t xml:space="preserve">Missouri </t>
  </si>
  <si>
    <t>Protected</t>
  </si>
  <si>
    <t>Plum Point</t>
  </si>
  <si>
    <t>Contract</t>
  </si>
  <si>
    <t>WP IS ADJ 30</t>
  </si>
  <si>
    <t>(ac)</t>
  </si>
  <si>
    <t>(ad)</t>
  </si>
  <si>
    <t>(ae)</t>
  </si>
  <si>
    <t>Franchies</t>
  </si>
  <si>
    <t>Fees</t>
  </si>
  <si>
    <t>WP IS ADJ 31</t>
  </si>
  <si>
    <t xml:space="preserve">Unbilled </t>
  </si>
  <si>
    <t>WP IS ADJ 33</t>
  </si>
  <si>
    <t>(af)</t>
  </si>
  <si>
    <t>WP IS ADJ 32</t>
  </si>
  <si>
    <t>Taxes</t>
  </si>
  <si>
    <t>(ag)</t>
  </si>
  <si>
    <t>(ah)</t>
  </si>
  <si>
    <t>Unbilled</t>
  </si>
  <si>
    <t>Revenue</t>
  </si>
  <si>
    <t>Franchise Taxes</t>
  </si>
  <si>
    <t>Reg. Asset</t>
  </si>
  <si>
    <t>Tax Rate Change</t>
  </si>
  <si>
    <t>Jan-Mar</t>
  </si>
  <si>
    <t>(ai)</t>
  </si>
  <si>
    <t>Franchise</t>
  </si>
  <si>
    <t xml:space="preserve">Transport. Equip. </t>
  </si>
  <si>
    <r>
      <t>Power Op. Equip.</t>
    </r>
    <r>
      <rPr>
        <sz val="9"/>
        <rFont val="Calibri"/>
        <family val="2"/>
        <scheme val="minor"/>
      </rPr>
      <t xml:space="preserve"> </t>
    </r>
  </si>
  <si>
    <t xml:space="preserve">Trains Lease </t>
  </si>
  <si>
    <t xml:space="preserve">Misc. General Plant </t>
  </si>
  <si>
    <r>
      <t>Misc. Distribution Plant</t>
    </r>
    <r>
      <rPr>
        <b/>
        <sz val="9"/>
        <color rgb="FFFF0000"/>
        <rFont val="Calibri"/>
        <family val="2"/>
        <scheme val="minor"/>
      </rPr>
      <t xml:space="preserve"> </t>
    </r>
  </si>
  <si>
    <t xml:space="preserve">Misc. Other Generation </t>
  </si>
  <si>
    <r>
      <t>Misc Steam Production</t>
    </r>
    <r>
      <rPr>
        <sz val="9"/>
        <color rgb="FFFF0000"/>
        <rFont val="Calibri"/>
        <family val="2"/>
        <scheme val="minor"/>
      </rPr>
      <t xml:space="preserve"> </t>
    </r>
  </si>
  <si>
    <t xml:space="preserve">Misc. Hydro Generation </t>
  </si>
  <si>
    <t xml:space="preserve">Misc Intangible Plant </t>
  </si>
  <si>
    <t>WP IS ADJ 34</t>
  </si>
  <si>
    <t xml:space="preserve">Reg. Asset </t>
  </si>
  <si>
    <t>DO NOT DELETE THIS LINE</t>
  </si>
  <si>
    <t>Pro Forma Balance</t>
  </si>
  <si>
    <t>TY Balance</t>
  </si>
  <si>
    <t>WP IS ADJ 25</t>
  </si>
  <si>
    <t>MEEIA</t>
  </si>
  <si>
    <t>Riverton Tracker</t>
  </si>
  <si>
    <t xml:space="preserve">MEEIA </t>
  </si>
  <si>
    <t>WP IS ADJ 35</t>
  </si>
  <si>
    <t>Asset Retirement</t>
  </si>
  <si>
    <t>Obligations</t>
  </si>
  <si>
    <t>(aj)</t>
  </si>
  <si>
    <t>Pro Forma Year Balance</t>
  </si>
  <si>
    <t>WP IS ADJ 36</t>
  </si>
  <si>
    <t>Riverton O&amp;M</t>
  </si>
  <si>
    <t>(f) = (d) + (e)</t>
  </si>
  <si>
    <t>Credit Card</t>
  </si>
  <si>
    <t>Payment Fees</t>
  </si>
  <si>
    <t>(ad) = sum (g) thru (ac)</t>
  </si>
  <si>
    <t>Open</t>
  </si>
  <si>
    <t>Reg. Asset/Liability</t>
  </si>
  <si>
    <t xml:space="preserve">Total Company </t>
  </si>
  <si>
    <t>Resale</t>
  </si>
  <si>
    <t>Kansas Allocation</t>
  </si>
  <si>
    <t>Arkansas Allocation</t>
  </si>
  <si>
    <t>Oklahoma Allocation</t>
  </si>
  <si>
    <t>MO Resale Allocation</t>
  </si>
  <si>
    <t>KS Resale Allocation</t>
  </si>
  <si>
    <t>STATE INCOME TAXES - ON SYSTEM</t>
  </si>
  <si>
    <t>Prov-St Inc Taxes-Electric:</t>
  </si>
  <si>
    <t>(1)</t>
  </si>
  <si>
    <t>FEDERAL INCOME TAXES - ON SYSTEM</t>
  </si>
  <si>
    <t>Prov-Fed Inc Taxes-Electric:</t>
  </si>
  <si>
    <t>DEFERRED TAXES - FEDERAL</t>
  </si>
  <si>
    <t>Def Tax-Ozark Beach Loss Gen</t>
  </si>
  <si>
    <t>(2)</t>
  </si>
  <si>
    <t>Prov For Def Tax-Repair Allow</t>
  </si>
  <si>
    <t>Deferred Tx Net Operating Loss</t>
  </si>
  <si>
    <t>Fed Def Tx Asb 5-Yr Mtc</t>
  </si>
  <si>
    <t>Federal-Licensed Sftwr Purch</t>
  </si>
  <si>
    <t>Fed Officers &amp; Dir Def Compens</t>
  </si>
  <si>
    <t>Def Inc Tax - Hedge Trans Loss</t>
  </si>
  <si>
    <t>Fed Def Tx Exp - Misc</t>
  </si>
  <si>
    <t>Fed Def Tx-Con In Aid Const-El</t>
  </si>
  <si>
    <t>Fed Def Tx-Int Capitalized</t>
  </si>
  <si>
    <t>Prov Def Fed Inc Pbop Costs Mo</t>
  </si>
  <si>
    <t>Fed Postretirement Ben Pension</t>
  </si>
  <si>
    <t>Deferred Tax Debit Fuel Costs</t>
  </si>
  <si>
    <t>Prov Def Fed Inc Ld El Aftr 53</t>
  </si>
  <si>
    <t>Def Tax Exp-Reg Plan Amort</t>
  </si>
  <si>
    <t>(3)</t>
  </si>
  <si>
    <t>Def Tax Disallow Plt 2006</t>
  </si>
  <si>
    <t>Total Federal Deferred Taxes:</t>
  </si>
  <si>
    <t>(B)</t>
  </si>
  <si>
    <t>DEFERRED TAXES - PRIOR YEARS (CR)</t>
  </si>
  <si>
    <t>Nonutilized Iatan ITC Credits</t>
  </si>
  <si>
    <t>DefTx-Net Operating Loss Elect</t>
  </si>
  <si>
    <t>Def Tx-Ozark Beach Loss Gen Cr</t>
  </si>
  <si>
    <t>Def Tax Cr-Iatan Def Charges</t>
  </si>
  <si>
    <t>Def Tx Cr Ice Storm Expense</t>
  </si>
  <si>
    <t>Fed Inc Def Asbury Unit #1</t>
  </si>
  <si>
    <t>Loss On Reacquired Debt-Cr</t>
  </si>
  <si>
    <t>Fed Def-Licensed Sftwr Purch</t>
  </si>
  <si>
    <t>Fed Officers &amp; Dir Def Comp-Cr</t>
  </si>
  <si>
    <t>Def Inc Tax - Hedge Trans Gain</t>
  </si>
  <si>
    <t>Fed Def Tx-Con Aid Cst-El-Cr</t>
  </si>
  <si>
    <t>Fed Def Tx-Int Capitalized-Cr</t>
  </si>
  <si>
    <t>Prov Def Inc Tax-Pbop Costs Mo</t>
  </si>
  <si>
    <t>Deferred Tax Credit Fuel Costs</t>
  </si>
  <si>
    <t>Fed Inc Def Ld El After 53</t>
  </si>
  <si>
    <t>Def Fed Inc Tax-Other CR</t>
  </si>
  <si>
    <t>Total Deferred Taxes - Prior Years</t>
  </si>
  <si>
    <t>(C)</t>
  </si>
  <si>
    <t>INVESTMENT TAX CREDIT - 12 MONTH AMORTIZATION</t>
  </si>
  <si>
    <t>Federal Def Itc - Electric-10%:</t>
  </si>
  <si>
    <t>(D)</t>
  </si>
  <si>
    <t>Total Federal Tax With Deferred Tax:</t>
  </si>
  <si>
    <t xml:space="preserve">Sum Lines (A),(B),(C),(D) </t>
  </si>
  <si>
    <r>
      <rPr>
        <b/>
        <sz val="9"/>
        <color indexed="10"/>
        <rFont val="Calibri"/>
        <family val="2"/>
      </rPr>
      <t>(3)</t>
    </r>
    <r>
      <rPr>
        <sz val="11"/>
        <color indexed="8"/>
        <rFont val="Calibri"/>
        <family val="2"/>
      </rPr>
      <t xml:space="preserve"> - Accounts are direct assigned to the appropriate jurisdictions.</t>
    </r>
  </si>
  <si>
    <t xml:space="preserve">See reference column (d). </t>
  </si>
  <si>
    <t>To determine the total company, as well as, jurisidictional balances for state and federal income taxes.</t>
  </si>
  <si>
    <t>WP 4.5 - Taxes other than Income Taxes Detail</t>
  </si>
  <si>
    <t>WP 4.6 - Income Tax Detail</t>
  </si>
  <si>
    <r>
      <rPr>
        <b/>
        <sz val="9"/>
        <color indexed="10"/>
        <rFont val="Calibri"/>
        <family val="2"/>
      </rPr>
      <t>(1)</t>
    </r>
    <r>
      <rPr>
        <sz val="9"/>
        <color indexed="10"/>
        <rFont val="Calibri"/>
        <family val="2"/>
      </rPr>
      <t xml:space="preserve"> </t>
    </r>
    <r>
      <rPr>
        <sz val="9"/>
        <rFont val="Calibri"/>
        <family val="2"/>
      </rPr>
      <t xml:space="preserve">- </t>
    </r>
    <r>
      <rPr>
        <sz val="11"/>
        <rFont val="Calibri"/>
        <family val="2"/>
      </rPr>
      <t>State/Federal Income Tax - On System Allocator 4 State:</t>
    </r>
  </si>
  <si>
    <r>
      <rPr>
        <b/>
        <sz val="9"/>
        <color indexed="10"/>
        <rFont val="Calibri"/>
        <family val="2"/>
      </rPr>
      <t>(2)</t>
    </r>
    <r>
      <rPr>
        <sz val="9"/>
        <rFont val="Calibri"/>
        <family val="2"/>
      </rPr>
      <t xml:space="preserve"> - </t>
    </r>
    <r>
      <rPr>
        <sz val="11"/>
        <rFont val="Calibri"/>
        <family val="2"/>
      </rPr>
      <t>Deferred Federal Tax Allocator 4 State:</t>
    </r>
  </si>
  <si>
    <t>WP 4.6</t>
  </si>
  <si>
    <t>Income</t>
  </si>
  <si>
    <t>WP IS-37</t>
  </si>
  <si>
    <t>Annual ARO Amortization</t>
  </si>
  <si>
    <t>WP IS ADJ 37</t>
  </si>
  <si>
    <t xml:space="preserve">Overtime </t>
  </si>
  <si>
    <t>(r) = sum (h) thru (q)</t>
  </si>
  <si>
    <t>WP 4.3 - Depreciation Expense Detail</t>
  </si>
  <si>
    <t>(j) = (g thru (i)</t>
  </si>
  <si>
    <t>WP 4.4 - Amortization Expense Detail</t>
  </si>
  <si>
    <t>(m) = (h) thru (l)</t>
  </si>
  <si>
    <t>(ak)</t>
  </si>
  <si>
    <t>(al)</t>
  </si>
  <si>
    <t>(am)</t>
  </si>
  <si>
    <t>(an) = (b) thru (am)</t>
  </si>
  <si>
    <t>Pro Forma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</si>
</sst>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000_);_(* \(#,##0.0000\);_(* &quot;-&quot;??_);_(@_)"/>
    <numFmt numFmtId="168" formatCode="mm/dd/yyyy"/>
    <numFmt numFmtId="169" formatCode="[$$-409]#,##0"/>
    <numFmt numFmtId="170" formatCode="0_);[Red]\(0\)"/>
    <numFmt numFmtId="171" formatCode="_(* #,##0.0_);_(* \(#,##0.0\);_(* &quot;-&quot;??_);_(@_)"/>
    <numFmt numFmtId="172" formatCode="mmmm\,\ yyyy"/>
  </numFmts>
  <fonts count="6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ms Rmn"/>
    </font>
    <font>
      <b/>
      <sz val="11"/>
      <name val="Calibri"/>
      <family val="2"/>
    </font>
    <font>
      <sz val="10"/>
      <name val="Arial"/>
      <family val="2"/>
    </font>
    <font>
      <b/>
      <sz val="9"/>
      <color indexed="1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10"/>
      <name val="Calibri"/>
      <family val="2"/>
    </font>
    <font>
      <b/>
      <u/>
      <sz val="11"/>
      <color indexed="8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name val="Calibri"/>
      <family val="2"/>
    </font>
    <font>
      <b/>
      <u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9"/>
      <name val="Calibri"/>
      <family val="2"/>
      <scheme val="minor"/>
    </font>
    <font>
      <sz val="9"/>
      <color indexed="10"/>
      <name val="Calibri"/>
      <family val="2"/>
    </font>
    <font>
      <u/>
      <sz val="11"/>
      <color indexed="8"/>
      <name val="Calibri"/>
      <family val="2"/>
    </font>
    <font>
      <u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rgb="FFFF0000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44" fontId="30" fillId="0" borderId="0" applyFont="0" applyFill="0" applyBorder="0" applyAlignment="0" applyProtection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9" fontId="30" fillId="0" borderId="0" applyFont="0" applyFill="0" applyBorder="0" applyAlignment="0" applyProtection="0"/>
    <xf numFmtId="0" fontId="28" fillId="0" borderId="0"/>
    <xf numFmtId="0" fontId="26" fillId="0" borderId="0"/>
    <xf numFmtId="0" fontId="23" fillId="0" borderId="0"/>
    <xf numFmtId="9" fontId="30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8" fillId="0" borderId="0"/>
    <xf numFmtId="0" fontId="28" fillId="0" borderId="0"/>
    <xf numFmtId="44" fontId="2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3" fillId="0" borderId="0"/>
    <xf numFmtId="0" fontId="28" fillId="0" borderId="0"/>
    <xf numFmtId="9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8" fillId="0" borderId="0"/>
    <xf numFmtId="0" fontId="22" fillId="0" borderId="0"/>
    <xf numFmtId="0" fontId="53" fillId="0" borderId="0"/>
    <xf numFmtId="0" fontId="26" fillId="0" borderId="0"/>
    <xf numFmtId="43" fontId="52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9" fontId="28" fillId="0" borderId="0" applyFont="0" applyFill="0" applyBorder="0" applyAlignment="0" applyProtection="0"/>
    <xf numFmtId="0" fontId="14" fillId="0" borderId="0"/>
    <xf numFmtId="0" fontId="60" fillId="0" borderId="0"/>
    <xf numFmtId="0" fontId="62" fillId="0" borderId="0"/>
    <xf numFmtId="0" fontId="63" fillId="0" borderId="0"/>
    <xf numFmtId="0" fontId="3" fillId="0" borderId="0"/>
  </cellStyleXfs>
  <cellXfs count="634">
    <xf numFmtId="0" fontId="0" fillId="0" borderId="0" xfId="0"/>
    <xf numFmtId="0" fontId="30" fillId="0" borderId="0" xfId="0" applyFont="1"/>
    <xf numFmtId="0" fontId="31" fillId="0" borderId="0" xfId="3" applyFont="1" applyFill="1" applyAlignment="1"/>
    <xf numFmtId="0" fontId="31" fillId="0" borderId="0" xfId="3" applyFont="1" applyFill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0" fontId="31" fillId="0" borderId="0" xfId="3" applyFont="1" applyFill="1" applyBorder="1" applyAlignment="1">
      <alignment horizontal="center"/>
    </xf>
    <xf numFmtId="0" fontId="31" fillId="0" borderId="0" xfId="3" applyFont="1" applyFill="1" applyBorder="1"/>
    <xf numFmtId="0" fontId="31" fillId="0" borderId="2" xfId="3" applyFont="1" applyFill="1" applyBorder="1" applyAlignment="1">
      <alignment horizontal="center"/>
    </xf>
    <xf numFmtId="0" fontId="31" fillId="0" borderId="1" xfId="3" applyFont="1" applyFill="1" applyBorder="1" applyAlignment="1">
      <alignment horizontal="center"/>
    </xf>
    <xf numFmtId="4" fontId="31" fillId="0" borderId="0" xfId="3" quotePrefix="1" applyNumberFormat="1" applyFont="1" applyFill="1" applyAlignment="1">
      <alignment horizontal="center"/>
    </xf>
    <xf numFmtId="49" fontId="31" fillId="0" borderId="0" xfId="3" quotePrefix="1" applyNumberFormat="1" applyFont="1" applyFill="1" applyBorder="1" applyAlignment="1">
      <alignment horizontal="center"/>
    </xf>
    <xf numFmtId="164" fontId="30" fillId="0" borderId="0" xfId="3" applyNumberFormat="1" applyFont="1" applyFill="1" applyBorder="1" applyAlignment="1">
      <alignment horizontal="center"/>
    </xf>
    <xf numFmtId="0" fontId="30" fillId="0" borderId="0" xfId="3" applyFont="1" applyFill="1" applyBorder="1"/>
    <xf numFmtId="165" fontId="31" fillId="0" borderId="0" xfId="5" applyNumberFormat="1" applyFont="1" applyFill="1" applyBorder="1" applyProtection="1"/>
    <xf numFmtId="165" fontId="31" fillId="0" borderId="0" xfId="5" applyNumberFormat="1" applyFont="1" applyFill="1"/>
    <xf numFmtId="165" fontId="31" fillId="0" borderId="0" xfId="3" applyNumberFormat="1" applyFont="1" applyFill="1" applyBorder="1"/>
    <xf numFmtId="1" fontId="30" fillId="0" borderId="0" xfId="6" applyNumberFormat="1" applyFont="1" applyAlignment="1">
      <alignment horizontal="center"/>
    </xf>
    <xf numFmtId="0" fontId="30" fillId="0" borderId="0" xfId="6" applyFont="1"/>
    <xf numFmtId="1" fontId="31" fillId="0" borderId="0" xfId="7" applyNumberFormat="1" applyFont="1" applyFill="1" applyAlignment="1">
      <alignment horizontal="center"/>
    </xf>
    <xf numFmtId="4" fontId="31" fillId="0" borderId="0" xfId="7" applyNumberFormat="1" applyFont="1" applyFill="1" applyAlignment="1"/>
    <xf numFmtId="0" fontId="33" fillId="0" borderId="0" xfId="3" applyFont="1" applyFill="1" applyBorder="1" applyAlignment="1">
      <alignment horizontal="center"/>
    </xf>
    <xf numFmtId="166" fontId="31" fillId="0" borderId="0" xfId="1" applyNumberFormat="1" applyFont="1" applyFill="1"/>
    <xf numFmtId="0" fontId="31" fillId="0" borderId="0" xfId="7" applyNumberFormat="1" applyFont="1" applyFill="1" applyAlignment="1">
      <alignment horizontal="center"/>
    </xf>
    <xf numFmtId="3" fontId="33" fillId="0" borderId="0" xfId="3" quotePrefix="1" applyNumberFormat="1" applyFont="1" applyFill="1" applyAlignment="1">
      <alignment horizontal="center"/>
    </xf>
    <xf numFmtId="165" fontId="31" fillId="0" borderId="0" xfId="4" applyNumberFormat="1" applyFont="1" applyFill="1" applyBorder="1"/>
    <xf numFmtId="39" fontId="31" fillId="0" borderId="0" xfId="8" applyNumberFormat="1" applyFont="1" applyFill="1"/>
    <xf numFmtId="1" fontId="30" fillId="0" borderId="0" xfId="3" applyNumberFormat="1" applyFont="1" applyFill="1" applyBorder="1" applyAlignment="1">
      <alignment horizontal="center"/>
    </xf>
    <xf numFmtId="1" fontId="30" fillId="0" borderId="0" xfId="0" applyNumberFormat="1" applyFont="1" applyAlignment="1">
      <alignment horizontal="center"/>
    </xf>
    <xf numFmtId="0" fontId="31" fillId="0" borderId="0" xfId="9" applyFont="1" applyFill="1" applyBorder="1" applyAlignment="1"/>
    <xf numFmtId="0" fontId="34" fillId="0" borderId="0" xfId="10" applyFont="1" applyAlignment="1">
      <alignment horizontal="center"/>
    </xf>
    <xf numFmtId="167" fontId="31" fillId="0" borderId="0" xfId="11" applyNumberFormat="1" applyFont="1" applyFill="1" applyBorder="1"/>
    <xf numFmtId="1" fontId="30" fillId="0" borderId="0" xfId="12" applyNumberFormat="1" applyFont="1" applyAlignment="1">
      <alignment horizontal="center"/>
    </xf>
    <xf numFmtId="0" fontId="30" fillId="0" borderId="0" xfId="12" applyFont="1"/>
    <xf numFmtId="0" fontId="31" fillId="0" borderId="0" xfId="13" applyNumberFormat="1" applyFont="1" applyFill="1" applyAlignment="1">
      <alignment horizontal="center"/>
    </xf>
    <xf numFmtId="4" fontId="31" fillId="0" borderId="0" xfId="13" applyNumberFormat="1" applyFont="1" applyFill="1" applyAlignment="1"/>
    <xf numFmtId="167" fontId="31" fillId="0" borderId="0" xfId="3" applyNumberFormat="1" applyFont="1" applyFill="1" applyBorder="1"/>
    <xf numFmtId="39" fontId="31" fillId="0" borderId="0" xfId="14" applyNumberFormat="1" applyFont="1" applyFill="1"/>
    <xf numFmtId="0" fontId="32" fillId="0" borderId="0" xfId="9" applyFont="1" applyFill="1" applyBorder="1" applyAlignment="1"/>
    <xf numFmtId="0" fontId="34" fillId="0" borderId="0" xfId="3" applyFont="1" applyFill="1" applyBorder="1" applyAlignment="1">
      <alignment horizontal="center"/>
    </xf>
    <xf numFmtId="165" fontId="31" fillId="0" borderId="0" xfId="11" applyNumberFormat="1" applyFont="1" applyFill="1" applyBorder="1" applyProtection="1"/>
    <xf numFmtId="0" fontId="27" fillId="0" borderId="0" xfId="9" applyFont="1" applyFill="1" applyBorder="1" applyAlignment="1"/>
    <xf numFmtId="1" fontId="30" fillId="0" borderId="0" xfId="15" applyNumberFormat="1" applyFont="1" applyAlignment="1">
      <alignment horizontal="center"/>
    </xf>
    <xf numFmtId="0" fontId="30" fillId="0" borderId="0" xfId="15" applyFont="1"/>
    <xf numFmtId="39" fontId="31" fillId="0" borderId="0" xfId="13" applyNumberFormat="1" applyFont="1" applyFill="1"/>
    <xf numFmtId="165" fontId="31" fillId="0" borderId="0" xfId="5" applyNumberFormat="1" applyFont="1" applyFill="1" applyBorder="1"/>
    <xf numFmtId="4" fontId="33" fillId="0" borderId="0" xfId="3" quotePrefix="1" applyNumberFormat="1" applyFont="1" applyFill="1" applyAlignment="1">
      <alignment horizontal="center"/>
    </xf>
    <xf numFmtId="0" fontId="33" fillId="0" borderId="0" xfId="10" applyFont="1" applyAlignment="1">
      <alignment horizontal="center"/>
    </xf>
    <xf numFmtId="1" fontId="30" fillId="0" borderId="0" xfId="16" applyNumberFormat="1" applyFont="1" applyAlignment="1">
      <alignment horizontal="center"/>
    </xf>
    <xf numFmtId="0" fontId="30" fillId="0" borderId="0" xfId="16" applyFont="1"/>
    <xf numFmtId="39" fontId="31" fillId="0" borderId="0" xfId="17" applyNumberFormat="1" applyFont="1" applyFill="1"/>
    <xf numFmtId="1" fontId="30" fillId="0" borderId="0" xfId="18" applyNumberFormat="1" applyFont="1" applyAlignment="1">
      <alignment horizontal="center"/>
    </xf>
    <xf numFmtId="0" fontId="30" fillId="0" borderId="0" xfId="18" applyFont="1"/>
    <xf numFmtId="1" fontId="30" fillId="0" borderId="0" xfId="19" applyNumberFormat="1" applyFont="1" applyAlignment="1">
      <alignment horizontal="center"/>
    </xf>
    <xf numFmtId="0" fontId="30" fillId="0" borderId="0" xfId="19" applyFont="1"/>
    <xf numFmtId="1" fontId="30" fillId="0" borderId="0" xfId="20" applyNumberFormat="1" applyFont="1" applyAlignment="1">
      <alignment horizontal="center"/>
    </xf>
    <xf numFmtId="0" fontId="30" fillId="0" borderId="0" xfId="20" applyFont="1"/>
    <xf numFmtId="39" fontId="35" fillId="0" borderId="0" xfId="0" applyNumberFormat="1" applyFont="1" applyFill="1"/>
    <xf numFmtId="1" fontId="30" fillId="0" borderId="0" xfId="21" applyNumberFormat="1" applyFont="1" applyAlignment="1">
      <alignment horizontal="center"/>
    </xf>
    <xf numFmtId="0" fontId="30" fillId="0" borderId="0" xfId="21" applyFont="1"/>
    <xf numFmtId="0" fontId="31" fillId="0" borderId="0" xfId="22" applyNumberFormat="1" applyFont="1" applyFill="1" applyAlignment="1">
      <alignment horizontal="center"/>
    </xf>
    <xf numFmtId="39" fontId="31" fillId="0" borderId="0" xfId="23" applyNumberFormat="1" applyFont="1" applyFill="1"/>
    <xf numFmtId="1" fontId="30" fillId="0" borderId="0" xfId="21" applyNumberFormat="1" applyFont="1" applyFill="1" applyAlignment="1">
      <alignment horizontal="center"/>
    </xf>
    <xf numFmtId="0" fontId="30" fillId="0" borderId="0" xfId="21" applyFont="1" applyFill="1"/>
    <xf numFmtId="166" fontId="31" fillId="0" borderId="0" xfId="11" applyNumberFormat="1" applyFont="1" applyFill="1" applyBorder="1"/>
    <xf numFmtId="0" fontId="30" fillId="0" borderId="0" xfId="0" applyFont="1" applyBorder="1"/>
    <xf numFmtId="0" fontId="31" fillId="0" borderId="0" xfId="3" applyFont="1" applyFill="1" applyBorder="1" applyAlignment="1">
      <alignment horizontal="left" wrapText="1"/>
    </xf>
    <xf numFmtId="0" fontId="31" fillId="0" borderId="0" xfId="0" applyFont="1"/>
    <xf numFmtId="0" fontId="34" fillId="0" borderId="0" xfId="0" applyFont="1" applyAlignment="1">
      <alignment horizontal="center"/>
    </xf>
    <xf numFmtId="1" fontId="30" fillId="0" borderId="0" xfId="0" applyNumberFormat="1" applyFont="1"/>
    <xf numFmtId="0" fontId="32" fillId="0" borderId="0" xfId="9" applyFont="1" applyFill="1" applyBorder="1" applyAlignment="1">
      <alignment wrapText="1"/>
    </xf>
    <xf numFmtId="0" fontId="37" fillId="0" borderId="0" xfId="0" applyFont="1"/>
    <xf numFmtId="1" fontId="30" fillId="0" borderId="0" xfId="24" applyNumberFormat="1" applyFont="1" applyAlignment="1">
      <alignment horizontal="center"/>
    </xf>
    <xf numFmtId="0" fontId="30" fillId="0" borderId="0" xfId="24" applyFont="1"/>
    <xf numFmtId="0" fontId="36" fillId="0" borderId="0" xfId="0" applyFont="1" applyAlignment="1">
      <alignment horizontal="center"/>
    </xf>
    <xf numFmtId="3" fontId="31" fillId="0" borderId="0" xfId="11" applyNumberFormat="1" applyFont="1" applyFill="1" applyBorder="1"/>
    <xf numFmtId="0" fontId="27" fillId="0" borderId="0" xfId="9" applyFont="1" applyFill="1" applyBorder="1" applyAlignment="1">
      <alignment wrapText="1"/>
    </xf>
    <xf numFmtId="0" fontId="33" fillId="0" borderId="0" xfId="0" applyFont="1" applyAlignment="1">
      <alignment horizontal="center"/>
    </xf>
    <xf numFmtId="166" fontId="27" fillId="0" borderId="0" xfId="11" applyNumberFormat="1" applyFont="1" applyFill="1" applyBorder="1" applyProtection="1"/>
    <xf numFmtId="0" fontId="31" fillId="0" borderId="0" xfId="0" applyFont="1" applyFill="1" applyAlignment="1">
      <alignment horizontal="center"/>
    </xf>
    <xf numFmtId="0" fontId="31" fillId="0" borderId="0" xfId="0" applyFont="1" applyFill="1"/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28" applyFont="1" applyFill="1" applyAlignment="1"/>
    <xf numFmtId="0" fontId="35" fillId="0" borderId="0" xfId="28" applyFont="1" applyFill="1" applyAlignment="1">
      <alignment horizontal="center"/>
    </xf>
    <xf numFmtId="0" fontId="23" fillId="0" borderId="0" xfId="31" applyFont="1"/>
    <xf numFmtId="0" fontId="39" fillId="0" borderId="0" xfId="3" applyFont="1" applyFill="1" applyBorder="1" applyAlignment="1">
      <alignment horizontal="center"/>
    </xf>
    <xf numFmtId="0" fontId="23" fillId="0" borderId="0" xfId="31" applyFont="1" applyAlignment="1">
      <alignment horizontal="center"/>
    </xf>
    <xf numFmtId="0" fontId="23" fillId="0" borderId="0" xfId="31" applyFont="1" applyBorder="1" applyAlignment="1">
      <alignment horizontal="center" vertical="center"/>
    </xf>
    <xf numFmtId="0" fontId="25" fillId="0" borderId="0" xfId="31" applyFont="1" applyBorder="1" applyAlignment="1">
      <alignment horizontal="center" vertical="center"/>
    </xf>
    <xf numFmtId="0" fontId="23" fillId="0" borderId="1" xfId="31" applyFont="1" applyBorder="1" applyAlignment="1">
      <alignment horizontal="center"/>
    </xf>
    <xf numFmtId="0" fontId="23" fillId="0" borderId="0" xfId="31" applyFont="1" applyBorder="1" applyAlignment="1">
      <alignment horizontal="center"/>
    </xf>
    <xf numFmtId="0" fontId="35" fillId="0" borderId="0" xfId="3" applyFont="1" applyFill="1" applyAlignment="1">
      <alignment horizontal="center"/>
    </xf>
    <xf numFmtId="0" fontId="35" fillId="0" borderId="0" xfId="3" applyFont="1" applyFill="1" applyBorder="1" applyAlignment="1">
      <alignment horizontal="center"/>
    </xf>
    <xf numFmtId="4" fontId="35" fillId="0" borderId="0" xfId="3" quotePrefix="1" applyNumberFormat="1" applyFont="1" applyFill="1" applyAlignment="1">
      <alignment horizontal="center"/>
    </xf>
    <xf numFmtId="49" fontId="35" fillId="0" borderId="0" xfId="3" quotePrefix="1" applyNumberFormat="1" applyFont="1" applyFill="1" applyBorder="1" applyAlignment="1">
      <alignment horizontal="center"/>
    </xf>
    <xf numFmtId="0" fontId="35" fillId="0" borderId="0" xfId="33" applyNumberFormat="1" applyFont="1" applyFill="1" applyAlignment="1">
      <alignment horizontal="center"/>
    </xf>
    <xf numFmtId="4" fontId="35" fillId="0" borderId="0" xfId="34" applyNumberFormat="1" applyFont="1" applyFill="1" applyAlignment="1"/>
    <xf numFmtId="165" fontId="35" fillId="0" borderId="0" xfId="4" applyNumberFormat="1" applyFont="1"/>
    <xf numFmtId="4" fontId="35" fillId="0" borderId="0" xfId="36" applyNumberFormat="1" applyFont="1" applyFill="1" applyAlignment="1"/>
    <xf numFmtId="0" fontId="35" fillId="0" borderId="0" xfId="0" applyFont="1" applyFill="1"/>
    <xf numFmtId="165" fontId="35" fillId="0" borderId="0" xfId="0" applyNumberFormat="1" applyFont="1"/>
    <xf numFmtId="4" fontId="44" fillId="0" borderId="0" xfId="34" applyNumberFormat="1" applyFont="1" applyFill="1" applyAlignment="1"/>
    <xf numFmtId="3" fontId="35" fillId="0" borderId="0" xfId="37" applyNumberFormat="1" applyFont="1" applyFill="1" applyBorder="1" applyAlignment="1">
      <alignment horizontal="left"/>
    </xf>
    <xf numFmtId="4" fontId="35" fillId="0" borderId="0" xfId="38" applyNumberFormat="1" applyFont="1" applyFill="1" applyAlignment="1"/>
    <xf numFmtId="39" fontId="35" fillId="0" borderId="0" xfId="39" applyNumberFormat="1" applyFont="1" applyFill="1"/>
    <xf numFmtId="165" fontId="25" fillId="0" borderId="0" xfId="4" applyNumberFormat="1" applyFont="1" applyBorder="1"/>
    <xf numFmtId="1" fontId="23" fillId="0" borderId="0" xfId="31" applyNumberFormat="1" applyFont="1" applyAlignment="1">
      <alignment horizontal="center"/>
    </xf>
    <xf numFmtId="39" fontId="35" fillId="0" borderId="0" xfId="0" applyNumberFormat="1" applyFont="1" applyFill="1" applyAlignment="1">
      <alignment horizontal="center"/>
    </xf>
    <xf numFmtId="165" fontId="35" fillId="0" borderId="0" xfId="4" applyNumberFormat="1" applyFont="1" applyFill="1"/>
    <xf numFmtId="1" fontId="40" fillId="0" borderId="0" xfId="6" applyNumberFormat="1" applyFont="1" applyAlignment="1">
      <alignment horizontal="center"/>
    </xf>
    <xf numFmtId="0" fontId="40" fillId="0" borderId="0" xfId="6" applyFont="1"/>
    <xf numFmtId="0" fontId="35" fillId="0" borderId="0" xfId="7" applyNumberFormat="1" applyFont="1" applyFill="1" applyAlignment="1">
      <alignment horizontal="center"/>
    </xf>
    <xf numFmtId="4" fontId="35" fillId="0" borderId="0" xfId="7" applyNumberFormat="1" applyFont="1" applyFill="1" applyAlignment="1"/>
    <xf numFmtId="39" fontId="35" fillId="0" borderId="0" xfId="8" applyNumberFormat="1" applyFont="1" applyFill="1"/>
    <xf numFmtId="0" fontId="23" fillId="0" borderId="0" xfId="31" applyFont="1" applyFill="1" applyAlignment="1">
      <alignment horizontal="center"/>
    </xf>
    <xf numFmtId="0" fontId="23" fillId="0" borderId="0" xfId="31" applyFont="1" applyAlignment="1">
      <alignment vertical="top" wrapText="1"/>
    </xf>
    <xf numFmtId="0" fontId="23" fillId="0" borderId="0" xfId="31" applyFont="1" applyAlignment="1">
      <alignment horizontal="center" vertical="top" wrapText="1"/>
    </xf>
    <xf numFmtId="0" fontId="46" fillId="0" borderId="0" xfId="31" applyFont="1" applyAlignment="1">
      <alignment horizontal="left" vertical="top"/>
    </xf>
    <xf numFmtId="0" fontId="35" fillId="0" borderId="0" xfId="13" applyNumberFormat="1" applyFont="1" applyFill="1" applyAlignment="1">
      <alignment horizontal="center"/>
    </xf>
    <xf numFmtId="0" fontId="40" fillId="0" borderId="0" xfId="13" applyNumberFormat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41" fillId="0" borderId="0" xfId="0" applyFont="1"/>
    <xf numFmtId="164" fontId="35" fillId="0" borderId="0" xfId="40" applyNumberFormat="1" applyFont="1" applyFill="1" applyAlignment="1">
      <alignment horizontal="center"/>
    </xf>
    <xf numFmtId="164" fontId="35" fillId="0" borderId="0" xfId="40" applyNumberFormat="1" applyFont="1" applyFill="1" applyBorder="1" applyAlignment="1">
      <alignment horizontal="center"/>
    </xf>
    <xf numFmtId="0" fontId="47" fillId="0" borderId="0" xfId="0" applyFont="1"/>
    <xf numFmtId="1" fontId="35" fillId="0" borderId="0" xfId="40" applyNumberFormat="1" applyFont="1" applyFill="1" applyAlignment="1">
      <alignment horizontal="center"/>
    </xf>
    <xf numFmtId="39" fontId="35" fillId="0" borderId="0" xfId="41" applyNumberFormat="1" applyFont="1" applyFill="1"/>
    <xf numFmtId="10" fontId="25" fillId="0" borderId="0" xfId="2" applyNumberFormat="1" applyFont="1" applyBorder="1"/>
    <xf numFmtId="0" fontId="40" fillId="0" borderId="0" xfId="0" applyFont="1"/>
    <xf numFmtId="0" fontId="35" fillId="0" borderId="0" xfId="0" applyFont="1" applyBorder="1"/>
    <xf numFmtId="0" fontId="46" fillId="0" borderId="0" xfId="0" applyFont="1"/>
    <xf numFmtId="165" fontId="31" fillId="0" borderId="0" xfId="3" applyNumberFormat="1" applyFont="1" applyFill="1" applyBorder="1" applyAlignment="1">
      <alignment horizontal="center"/>
    </xf>
    <xf numFmtId="10" fontId="31" fillId="0" borderId="0" xfId="2" applyNumberFormat="1" applyFont="1" applyFill="1" applyBorder="1" applyAlignment="1">
      <alignment horizontal="center"/>
    </xf>
    <xf numFmtId="10" fontId="31" fillId="0" borderId="0" xfId="2" applyNumberFormat="1" applyFont="1" applyFill="1" applyBorder="1" applyAlignment="1" applyProtection="1">
      <alignment horizontal="center"/>
    </xf>
    <xf numFmtId="10" fontId="27" fillId="0" borderId="0" xfId="2" applyNumberFormat="1" applyFont="1" applyFill="1" applyBorder="1" applyAlignment="1" applyProtection="1">
      <alignment horizontal="center"/>
    </xf>
    <xf numFmtId="41" fontId="31" fillId="0" borderId="0" xfId="11" applyNumberFormat="1" applyFont="1" applyFill="1" applyBorder="1" applyProtection="1"/>
    <xf numFmtId="41" fontId="31" fillId="0" borderId="1" xfId="11" applyNumberFormat="1" applyFont="1" applyFill="1" applyBorder="1" applyProtection="1"/>
    <xf numFmtId="0" fontId="31" fillId="0" borderId="0" xfId="9" applyFont="1" applyFill="1" applyBorder="1"/>
    <xf numFmtId="41" fontId="31" fillId="0" borderId="0" xfId="4" applyNumberFormat="1" applyFont="1" applyFill="1" applyBorder="1" applyProtection="1"/>
    <xf numFmtId="166" fontId="31" fillId="0" borderId="0" xfId="1" applyNumberFormat="1" applyFont="1" applyFill="1" applyBorder="1" applyProtection="1"/>
    <xf numFmtId="0" fontId="35" fillId="0" borderId="0" xfId="28" applyFont="1" applyAlignment="1">
      <alignment wrapText="1"/>
    </xf>
    <xf numFmtId="0" fontId="45" fillId="0" borderId="0" xfId="28" applyFont="1" applyAlignment="1">
      <alignment horizontal="left"/>
    </xf>
    <xf numFmtId="166" fontId="30" fillId="0" borderId="0" xfId="0" applyNumberFormat="1" applyFont="1"/>
    <xf numFmtId="41" fontId="30" fillId="0" borderId="0" xfId="0" applyNumberFormat="1" applyFont="1"/>
    <xf numFmtId="0" fontId="35" fillId="0" borderId="0" xfId="43" applyFont="1" applyBorder="1" applyAlignment="1">
      <alignment horizontal="centerContinuous"/>
    </xf>
    <xf numFmtId="0" fontId="35" fillId="0" borderId="0" xfId="28" applyFont="1" applyFill="1"/>
    <xf numFmtId="0" fontId="35" fillId="0" borderId="0" xfId="28" applyFont="1" applyFill="1" applyBorder="1"/>
    <xf numFmtId="165" fontId="35" fillId="0" borderId="0" xfId="32" applyNumberFormat="1" applyFont="1" applyBorder="1" applyAlignment="1">
      <alignment horizontal="center"/>
    </xf>
    <xf numFmtId="0" fontId="40" fillId="0" borderId="0" xfId="10" applyFont="1" applyBorder="1" applyAlignment="1">
      <alignment horizontal="center"/>
    </xf>
    <xf numFmtId="165" fontId="35" fillId="0" borderId="0" xfId="32" applyNumberFormat="1" applyFont="1" applyFill="1" applyBorder="1" applyAlignment="1">
      <alignment horizontal="center"/>
    </xf>
    <xf numFmtId="0" fontId="25" fillId="0" borderId="0" xfId="10" applyFont="1" applyBorder="1" applyAlignment="1">
      <alignment horizontal="center" vertical="center"/>
    </xf>
    <xf numFmtId="165" fontId="40" fillId="0" borderId="0" xfId="32" applyNumberFormat="1" applyFont="1" applyBorder="1" applyAlignment="1">
      <alignment horizontal="center"/>
    </xf>
    <xf numFmtId="168" fontId="40" fillId="0" borderId="0" xfId="10" quotePrefix="1" applyNumberFormat="1" applyFont="1" applyBorder="1" applyAlignment="1">
      <alignment horizontal="center"/>
    </xf>
    <xf numFmtId="168" fontId="24" fillId="0" borderId="0" xfId="10" quotePrefix="1" applyNumberFormat="1" applyFont="1" applyBorder="1" applyAlignment="1">
      <alignment horizontal="center"/>
    </xf>
    <xf numFmtId="165" fontId="24" fillId="0" borderId="0" xfId="32" applyNumberFormat="1" applyFont="1" applyBorder="1" applyAlignment="1">
      <alignment horizontal="center"/>
    </xf>
    <xf numFmtId="0" fontId="25" fillId="0" borderId="0" xfId="10" applyFont="1"/>
    <xf numFmtId="0" fontId="35" fillId="0" borderId="0" xfId="28" applyFont="1" applyBorder="1" applyAlignment="1">
      <alignment horizontal="center"/>
    </xf>
    <xf numFmtId="0" fontId="35" fillId="0" borderId="0" xfId="28" applyFont="1"/>
    <xf numFmtId="0" fontId="43" fillId="0" borderId="0" xfId="10" applyFont="1" applyBorder="1" applyAlignment="1">
      <alignment horizontal="left" wrapText="1"/>
    </xf>
    <xf numFmtId="0" fontId="45" fillId="0" borderId="0" xfId="10" applyFont="1" applyAlignment="1">
      <alignment horizontal="left"/>
    </xf>
    <xf numFmtId="0" fontId="51" fillId="0" borderId="0" xfId="10" applyFont="1" applyAlignment="1">
      <alignment horizontal="left"/>
    </xf>
    <xf numFmtId="0" fontId="45" fillId="0" borderId="0" xfId="10" applyFont="1" applyAlignment="1">
      <alignment horizontal="left" vertical="top"/>
    </xf>
    <xf numFmtId="0" fontId="27" fillId="0" borderId="0" xfId="3" applyFont="1" applyFill="1" applyBorder="1" applyAlignment="1">
      <alignment horizontal="center"/>
    </xf>
    <xf numFmtId="10" fontId="35" fillId="0" borderId="0" xfId="2" applyNumberFormat="1" applyFont="1" applyFill="1" applyAlignment="1">
      <alignment horizontal="center"/>
    </xf>
    <xf numFmtId="10" fontId="23" fillId="0" borderId="0" xfId="2" applyNumberFormat="1" applyFont="1" applyAlignment="1">
      <alignment horizontal="center"/>
    </xf>
    <xf numFmtId="10" fontId="39" fillId="0" borderId="0" xfId="2" applyNumberFormat="1" applyFont="1" applyFill="1" applyBorder="1" applyAlignment="1">
      <alignment horizontal="center"/>
    </xf>
    <xf numFmtId="10" fontId="35" fillId="0" borderId="0" xfId="2" applyNumberFormat="1" applyFont="1" applyAlignment="1">
      <alignment horizontal="center"/>
    </xf>
    <xf numFmtId="10" fontId="25" fillId="0" borderId="0" xfId="2" applyNumberFormat="1" applyFont="1" applyBorder="1" applyAlignment="1">
      <alignment horizontal="center"/>
    </xf>
    <xf numFmtId="170" fontId="38" fillId="0" borderId="0" xfId="3" applyNumberFormat="1" applyFont="1" applyFill="1" applyAlignment="1"/>
    <xf numFmtId="170" fontId="38" fillId="0" borderId="0" xfId="0" applyNumberFormat="1" applyFont="1"/>
    <xf numFmtId="170" fontId="38" fillId="0" borderId="0" xfId="3" applyNumberFormat="1" applyFont="1" applyFill="1" applyBorder="1" applyAlignment="1">
      <alignment horizontal="center"/>
    </xf>
    <xf numFmtId="170" fontId="38" fillId="0" borderId="0" xfId="3" applyNumberFormat="1" applyFont="1" applyFill="1" applyBorder="1"/>
    <xf numFmtId="0" fontId="22" fillId="0" borderId="0" xfId="46" applyFont="1"/>
    <xf numFmtId="0" fontId="22" fillId="0" borderId="0" xfId="46" applyFont="1" applyAlignment="1">
      <alignment horizontal="center"/>
    </xf>
    <xf numFmtId="0" fontId="22" fillId="0" borderId="0" xfId="46" applyFont="1" applyBorder="1" applyAlignment="1">
      <alignment horizontal="center" vertical="center"/>
    </xf>
    <xf numFmtId="0" fontId="25" fillId="0" borderId="0" xfId="46" applyFont="1" applyBorder="1" applyAlignment="1">
      <alignment horizontal="center" vertical="center"/>
    </xf>
    <xf numFmtId="0" fontId="22" fillId="0" borderId="0" xfId="46" applyFont="1" applyBorder="1"/>
    <xf numFmtId="0" fontId="40" fillId="0" borderId="0" xfId="46" applyFont="1" applyBorder="1" applyAlignment="1">
      <alignment horizontal="center"/>
    </xf>
    <xf numFmtId="0" fontId="22" fillId="0" borderId="1" xfId="46" applyFont="1" applyBorder="1" applyAlignment="1">
      <alignment horizontal="center"/>
    </xf>
    <xf numFmtId="0" fontId="22" fillId="0" borderId="0" xfId="46" applyFont="1" applyBorder="1" applyAlignment="1">
      <alignment horizontal="center"/>
    </xf>
    <xf numFmtId="0" fontId="22" fillId="0" borderId="1" xfId="46" applyFont="1" applyBorder="1" applyAlignment="1">
      <alignment horizontal="centerContinuous"/>
    </xf>
    <xf numFmtId="168" fontId="40" fillId="0" borderId="0" xfId="46" quotePrefix="1" applyNumberFormat="1" applyFont="1" applyBorder="1" applyAlignment="1">
      <alignment horizontal="center"/>
    </xf>
    <xf numFmtId="166" fontId="22" fillId="0" borderId="0" xfId="48" applyNumberFormat="1" applyFont="1"/>
    <xf numFmtId="165" fontId="22" fillId="0" borderId="0" xfId="47" applyNumberFormat="1" applyFont="1"/>
    <xf numFmtId="0" fontId="40" fillId="0" borderId="0" xfId="49" applyFont="1" applyFill="1" applyAlignment="1">
      <alignment wrapText="1"/>
    </xf>
    <xf numFmtId="165" fontId="22" fillId="0" borderId="0" xfId="45" applyNumberFormat="1" applyFont="1"/>
    <xf numFmtId="165" fontId="22" fillId="0" borderId="0" xfId="45" applyNumberFormat="1" applyFont="1" applyBorder="1"/>
    <xf numFmtId="165" fontId="22" fillId="0" borderId="3" xfId="45" applyNumberFormat="1" applyFont="1" applyBorder="1"/>
    <xf numFmtId="4" fontId="45" fillId="0" borderId="0" xfId="38" applyNumberFormat="1" applyFont="1" applyFill="1" applyAlignment="1"/>
    <xf numFmtId="165" fontId="22" fillId="0" borderId="0" xfId="45" applyNumberFormat="1" applyFont="1" applyBorder="1" applyAlignment="1">
      <alignment horizontal="center"/>
    </xf>
    <xf numFmtId="165" fontId="22" fillId="0" borderId="3" xfId="45" applyNumberFormat="1" applyFont="1" applyBorder="1" applyAlignment="1">
      <alignment horizontal="center"/>
    </xf>
    <xf numFmtId="165" fontId="25" fillId="0" borderId="0" xfId="45" applyNumberFormat="1" applyFont="1" applyBorder="1"/>
    <xf numFmtId="0" fontId="22" fillId="0" borderId="0" xfId="50" applyAlignment="1">
      <alignment horizontal="left"/>
    </xf>
    <xf numFmtId="170" fontId="24" fillId="0" borderId="0" xfId="46" applyNumberFormat="1" applyFont="1"/>
    <xf numFmtId="10" fontId="22" fillId="0" borderId="0" xfId="2" applyNumberFormat="1" applyFont="1" applyBorder="1"/>
    <xf numFmtId="10" fontId="35" fillId="0" borderId="0" xfId="2" applyNumberFormat="1" applyFont="1"/>
    <xf numFmtId="0" fontId="40" fillId="0" borderId="0" xfId="50" applyFont="1" applyBorder="1" applyAlignment="1">
      <alignment horizontal="center"/>
    </xf>
    <xf numFmtId="168" fontId="40" fillId="0" borderId="0" xfId="50" quotePrefix="1" applyNumberFormat="1" applyFont="1" applyBorder="1" applyAlignment="1">
      <alignment horizontal="center"/>
    </xf>
    <xf numFmtId="10" fontId="22" fillId="0" borderId="0" xfId="2" applyNumberFormat="1" applyFont="1" applyAlignment="1">
      <alignment horizontal="center"/>
    </xf>
    <xf numFmtId="10" fontId="22" fillId="0" borderId="0" xfId="2" applyNumberFormat="1" applyFont="1" applyBorder="1" applyAlignment="1">
      <alignment horizontal="center"/>
    </xf>
    <xf numFmtId="165" fontId="30" fillId="0" borderId="0" xfId="45" applyNumberFormat="1" applyFont="1"/>
    <xf numFmtId="0" fontId="27" fillId="0" borderId="0" xfId="3" applyFont="1" applyFill="1" applyBorder="1" applyAlignment="1">
      <alignment horizontal="center"/>
    </xf>
    <xf numFmtId="0" fontId="35" fillId="0" borderId="0" xfId="57" applyFont="1" applyFill="1"/>
    <xf numFmtId="0" fontId="27" fillId="0" borderId="0" xfId="58" applyFont="1" applyFill="1" applyBorder="1" applyAlignment="1"/>
    <xf numFmtId="0" fontId="35" fillId="0" borderId="0" xfId="57" applyFont="1" applyFill="1" applyBorder="1"/>
    <xf numFmtId="0" fontId="35" fillId="0" borderId="0" xfId="57" applyFont="1" applyFill="1" applyAlignment="1">
      <alignment horizontal="center"/>
    </xf>
    <xf numFmtId="0" fontId="35" fillId="0" borderId="0" xfId="57" applyFont="1" applyFill="1" applyBorder="1" applyAlignment="1">
      <alignment horizontal="center"/>
    </xf>
    <xf numFmtId="0" fontId="35" fillId="0" borderId="2" xfId="57" applyFont="1" applyFill="1" applyBorder="1" applyAlignment="1">
      <alignment horizontal="center" wrapText="1"/>
    </xf>
    <xf numFmtId="0" fontId="35" fillId="0" borderId="0" xfId="57" applyFont="1" applyFill="1" applyBorder="1" applyAlignment="1">
      <alignment horizontal="center" wrapText="1"/>
    </xf>
    <xf numFmtId="0" fontId="35" fillId="0" borderId="1" xfId="57" applyFont="1" applyFill="1" applyBorder="1" applyAlignment="1">
      <alignment horizontal="center" wrapText="1"/>
    </xf>
    <xf numFmtId="0" fontId="35" fillId="0" borderId="2" xfId="57" applyFont="1" applyFill="1" applyBorder="1" applyAlignment="1">
      <alignment horizontal="center"/>
    </xf>
    <xf numFmtId="0" fontId="35" fillId="0" borderId="0" xfId="57" quotePrefix="1" applyFont="1" applyFill="1" applyAlignment="1">
      <alignment horizontal="center"/>
    </xf>
    <xf numFmtId="0" fontId="35" fillId="0" borderId="0" xfId="57" quotePrefix="1" applyFont="1" applyFill="1" applyBorder="1" applyAlignment="1">
      <alignment horizontal="center"/>
    </xf>
    <xf numFmtId="0" fontId="45" fillId="0" borderId="0" xfId="57" applyFont="1" applyFill="1"/>
    <xf numFmtId="165" fontId="35" fillId="0" borderId="0" xfId="45" applyNumberFormat="1" applyFont="1" applyFill="1"/>
    <xf numFmtId="165" fontId="35" fillId="0" borderId="0" xfId="45" applyNumberFormat="1" applyFont="1" applyFill="1" applyBorder="1"/>
    <xf numFmtId="165" fontId="35" fillId="0" borderId="0" xfId="45" applyNumberFormat="1" applyFont="1" applyFill="1" applyProtection="1"/>
    <xf numFmtId="0" fontId="35" fillId="0" borderId="0" xfId="0" applyFont="1" applyFill="1" applyBorder="1" applyAlignment="1">
      <alignment horizontal="left"/>
    </xf>
    <xf numFmtId="166" fontId="35" fillId="0" borderId="0" xfId="1" applyNumberFormat="1" applyFont="1" applyFill="1"/>
    <xf numFmtId="166" fontId="35" fillId="0" borderId="0" xfId="1" applyNumberFormat="1" applyFont="1" applyFill="1" applyBorder="1"/>
    <xf numFmtId="165" fontId="35" fillId="0" borderId="3" xfId="45" applyNumberFormat="1" applyFont="1" applyFill="1" applyBorder="1" applyProtection="1"/>
    <xf numFmtId="165" fontId="35" fillId="0" borderId="0" xfId="45" applyNumberFormat="1" applyFont="1" applyFill="1" applyBorder="1" applyProtection="1"/>
    <xf numFmtId="165" fontId="35" fillId="0" borderId="3" xfId="45" applyNumberFormat="1" applyFont="1" applyFill="1" applyBorder="1"/>
    <xf numFmtId="0" fontId="35" fillId="0" borderId="0" xfId="0" applyFont="1" applyFill="1" applyBorder="1" applyAlignment="1">
      <alignment horizontal="center"/>
    </xf>
    <xf numFmtId="0" fontId="35" fillId="0" borderId="0" xfId="0" applyFont="1" applyFill="1" applyAlignment="1">
      <alignment horizontal="left"/>
    </xf>
    <xf numFmtId="165" fontId="35" fillId="0" borderId="1" xfId="45" applyNumberFormat="1" applyFont="1" applyFill="1" applyBorder="1"/>
    <xf numFmtId="0" fontId="39" fillId="0" borderId="0" xfId="0" applyFont="1" applyFill="1" applyBorder="1" applyAlignment="1">
      <alignment horizontal="left"/>
    </xf>
    <xf numFmtId="0" fontId="39" fillId="0" borderId="0" xfId="0" applyFont="1" applyFill="1" applyAlignment="1">
      <alignment horizontal="left"/>
    </xf>
    <xf numFmtId="0" fontId="35" fillId="0" borderId="0" xfId="0" quotePrefix="1" applyFont="1" applyFill="1" applyAlignment="1">
      <alignment horizontal="center"/>
    </xf>
    <xf numFmtId="0" fontId="35" fillId="0" borderId="0" xfId="7" applyFont="1" applyFill="1" applyAlignment="1">
      <alignment horizontal="center"/>
    </xf>
    <xf numFmtId="0" fontId="35" fillId="0" borderId="0" xfId="7" applyFont="1" applyFill="1" applyAlignment="1">
      <alignment horizontal="left"/>
    </xf>
    <xf numFmtId="0" fontId="39" fillId="0" borderId="0" xfId="7" applyFont="1" applyFill="1" applyAlignment="1">
      <alignment horizontal="left"/>
    </xf>
    <xf numFmtId="37" fontId="35" fillId="0" borderId="0" xfId="57" applyNumberFormat="1" applyFont="1" applyFill="1"/>
    <xf numFmtId="166" fontId="39" fillId="0" borderId="0" xfId="1" applyNumberFormat="1" applyFont="1" applyFill="1" applyBorder="1"/>
    <xf numFmtId="37" fontId="24" fillId="0" borderId="0" xfId="57" applyNumberFormat="1" applyFont="1" applyFill="1" applyAlignment="1">
      <alignment horizontal="center" wrapText="1"/>
    </xf>
    <xf numFmtId="0" fontId="20" fillId="0" borderId="0" xfId="60" applyFont="1"/>
    <xf numFmtId="0" fontId="20" fillId="0" borderId="0" xfId="60" applyFont="1" applyAlignment="1">
      <alignment horizontal="center"/>
    </xf>
    <xf numFmtId="0" fontId="20" fillId="0" borderId="0" xfId="60" applyFont="1" applyBorder="1" applyAlignment="1">
      <alignment horizontal="center" vertical="center"/>
    </xf>
    <xf numFmtId="0" fontId="25" fillId="0" borderId="0" xfId="60" applyFont="1" applyBorder="1" applyAlignment="1">
      <alignment horizontal="center" vertical="center"/>
    </xf>
    <xf numFmtId="0" fontId="20" fillId="0" borderId="0" xfId="60" applyFont="1" applyBorder="1"/>
    <xf numFmtId="0" fontId="40" fillId="0" borderId="0" xfId="6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20" fillId="0" borderId="1" xfId="60" applyFont="1" applyBorder="1" applyAlignment="1">
      <alignment horizontal="center"/>
    </xf>
    <xf numFmtId="0" fontId="20" fillId="0" borderId="0" xfId="60" applyFont="1" applyBorder="1" applyAlignment="1">
      <alignment horizontal="center"/>
    </xf>
    <xf numFmtId="0" fontId="20" fillId="0" borderId="1" xfId="60" applyFont="1" applyBorder="1" applyAlignment="1">
      <alignment horizontal="centerContinuous"/>
    </xf>
    <xf numFmtId="168" fontId="40" fillId="0" borderId="0" xfId="60" quotePrefix="1" applyNumberFormat="1" applyFont="1" applyBorder="1" applyAlignment="1">
      <alignment horizontal="center"/>
    </xf>
    <xf numFmtId="166" fontId="20" fillId="0" borderId="0" xfId="62" applyNumberFormat="1" applyFont="1"/>
    <xf numFmtId="165" fontId="20" fillId="0" borderId="0" xfId="61" applyNumberFormat="1" applyFont="1"/>
    <xf numFmtId="165" fontId="20" fillId="0" borderId="0" xfId="45" applyNumberFormat="1" applyFont="1"/>
    <xf numFmtId="165" fontId="20" fillId="0" borderId="0" xfId="45" applyNumberFormat="1" applyFont="1" applyBorder="1"/>
    <xf numFmtId="165" fontId="35" fillId="0" borderId="0" xfId="45" applyNumberFormat="1" applyFont="1"/>
    <xf numFmtId="39" fontId="31" fillId="0" borderId="0" xfId="27" applyNumberFormat="1" applyFont="1" applyFill="1"/>
    <xf numFmtId="165" fontId="19" fillId="0" borderId="0" xfId="45" applyNumberFormat="1" applyFont="1"/>
    <xf numFmtId="165" fontId="19" fillId="0" borderId="0" xfId="45" applyNumberFormat="1" applyFont="1" applyBorder="1"/>
    <xf numFmtId="0" fontId="19" fillId="0" borderId="0" xfId="10" applyFont="1"/>
    <xf numFmtId="0" fontId="19" fillId="0" borderId="0" xfId="10" applyFont="1" applyBorder="1"/>
    <xf numFmtId="0" fontId="19" fillId="0" borderId="0" xfId="10" applyFont="1" applyBorder="1" applyAlignment="1">
      <alignment horizontal="center" vertical="center"/>
    </xf>
    <xf numFmtId="0" fontId="19" fillId="0" borderId="1" xfId="10" applyFont="1" applyBorder="1" applyAlignment="1">
      <alignment horizontal="center" vertical="center"/>
    </xf>
    <xf numFmtId="0" fontId="19" fillId="0" borderId="1" xfId="10" applyFont="1" applyBorder="1" applyAlignment="1">
      <alignment horizontal="center"/>
    </xf>
    <xf numFmtId="0" fontId="19" fillId="0" borderId="0" xfId="10" applyFont="1" applyBorder="1" applyAlignment="1">
      <alignment horizontal="center"/>
    </xf>
    <xf numFmtId="0" fontId="19" fillId="0" borderId="0" xfId="10" applyFont="1" applyAlignment="1">
      <alignment horizontal="center"/>
    </xf>
    <xf numFmtId="166" fontId="35" fillId="0" borderId="0" xfId="35" applyNumberFormat="1" applyFont="1"/>
    <xf numFmtId="165" fontId="35" fillId="0" borderId="0" xfId="32" applyNumberFormat="1" applyFont="1" applyAlignment="1">
      <alignment horizontal="center"/>
    </xf>
    <xf numFmtId="165" fontId="35" fillId="0" borderId="7" xfId="32" applyNumberFormat="1" applyFont="1" applyBorder="1" applyAlignment="1">
      <alignment horizontal="center"/>
    </xf>
    <xf numFmtId="165" fontId="35" fillId="0" borderId="0" xfId="32" applyNumberFormat="1" applyFont="1"/>
    <xf numFmtId="165" fontId="35" fillId="0" borderId="0" xfId="32" applyNumberFormat="1" applyFont="1" applyFill="1"/>
    <xf numFmtId="0" fontId="25" fillId="0" borderId="0" xfId="10" applyFont="1" applyBorder="1"/>
    <xf numFmtId="165" fontId="31" fillId="0" borderId="0" xfId="45" applyNumberFormat="1" applyFont="1" applyFill="1" applyBorder="1" applyProtection="1"/>
    <xf numFmtId="41" fontId="30" fillId="0" borderId="1" xfId="0" applyNumberFormat="1" applyFont="1" applyBorder="1"/>
    <xf numFmtId="0" fontId="35" fillId="0" borderId="0" xfId="57" quotePrefix="1" applyFont="1" applyFill="1" applyAlignment="1"/>
    <xf numFmtId="0" fontId="35" fillId="0" borderId="0" xfId="57" applyFont="1" applyFill="1" applyAlignment="1"/>
    <xf numFmtId="0" fontId="19" fillId="0" borderId="0" xfId="10" applyFont="1" applyFill="1" applyAlignment="1">
      <alignment horizontal="center"/>
    </xf>
    <xf numFmtId="165" fontId="35" fillId="0" borderId="0" xfId="32" applyNumberFormat="1" applyFont="1" applyFill="1" applyAlignment="1">
      <alignment horizontal="center"/>
    </xf>
    <xf numFmtId="165" fontId="35" fillId="0" borderId="1" xfId="45" applyNumberFormat="1" applyFont="1" applyBorder="1"/>
    <xf numFmtId="0" fontId="17" fillId="0" borderId="0" xfId="10" applyFont="1" applyAlignment="1">
      <alignment horizontal="center"/>
    </xf>
    <xf numFmtId="0" fontId="16" fillId="0" borderId="0" xfId="10" applyFont="1" applyAlignment="1">
      <alignment horizontal="center"/>
    </xf>
    <xf numFmtId="0" fontId="19" fillId="0" borderId="0" xfId="10" applyFont="1" applyFill="1" applyBorder="1" applyAlignment="1">
      <alignment horizontal="center"/>
    </xf>
    <xf numFmtId="0" fontId="19" fillId="0" borderId="0" xfId="10" applyFont="1" applyFill="1" applyBorder="1"/>
    <xf numFmtId="165" fontId="31" fillId="0" borderId="3" xfId="45" applyNumberFormat="1" applyFont="1" applyFill="1" applyBorder="1" applyProtection="1"/>
    <xf numFmtId="165" fontId="35" fillId="0" borderId="0" xfId="45" applyNumberFormat="1" applyFont="1" applyFill="1" applyBorder="1" applyAlignment="1">
      <alignment horizontal="center"/>
    </xf>
    <xf numFmtId="165" fontId="31" fillId="0" borderId="4" xfId="45" applyNumberFormat="1" applyFont="1" applyFill="1" applyBorder="1" applyProtection="1"/>
    <xf numFmtId="165" fontId="35" fillId="0" borderId="0" xfId="45" applyNumberFormat="1" applyFont="1" applyBorder="1" applyAlignment="1">
      <alignment horizontal="right"/>
    </xf>
    <xf numFmtId="165" fontId="31" fillId="0" borderId="5" xfId="45" applyNumberFormat="1" applyFont="1" applyFill="1" applyBorder="1" applyProtection="1"/>
    <xf numFmtId="165" fontId="35" fillId="0" borderId="0" xfId="45" applyNumberFormat="1" applyFont="1" applyBorder="1" applyAlignment="1">
      <alignment horizontal="center"/>
    </xf>
    <xf numFmtId="165" fontId="35" fillId="0" borderId="0" xfId="45" applyNumberFormat="1" applyFont="1" applyBorder="1"/>
    <xf numFmtId="165" fontId="31" fillId="0" borderId="0" xfId="45" applyNumberFormat="1" applyFont="1"/>
    <xf numFmtId="165" fontId="31" fillId="0" borderId="0" xfId="45" applyNumberFormat="1" applyFont="1" applyFill="1" applyBorder="1"/>
    <xf numFmtId="165" fontId="31" fillId="0" borderId="0" xfId="45" applyNumberFormat="1" applyFont="1" applyFill="1"/>
    <xf numFmtId="165" fontId="35" fillId="0" borderId="0" xfId="45" applyNumberFormat="1" applyFont="1" applyAlignment="1">
      <alignment horizontal="center"/>
    </xf>
    <xf numFmtId="165" fontId="35" fillId="0" borderId="0" xfId="45" applyNumberFormat="1" applyFont="1" applyFill="1" applyAlignment="1">
      <alignment horizontal="center"/>
    </xf>
    <xf numFmtId="0" fontId="23" fillId="0" borderId="0" xfId="31" applyFont="1" applyFill="1"/>
    <xf numFmtId="165" fontId="40" fillId="0" borderId="0" xfId="32" applyNumberFormat="1" applyFont="1" applyFill="1" applyBorder="1" applyAlignment="1">
      <alignment horizontal="center"/>
    </xf>
    <xf numFmtId="165" fontId="24" fillId="0" borderId="0" xfId="32" applyNumberFormat="1" applyFont="1" applyFill="1" applyBorder="1" applyAlignment="1">
      <alignment horizontal="center"/>
    </xf>
    <xf numFmtId="0" fontId="40" fillId="0" borderId="0" xfId="10" applyFont="1" applyFill="1" applyBorder="1" applyAlignment="1">
      <alignment horizontal="center"/>
    </xf>
    <xf numFmtId="168" fontId="24" fillId="0" borderId="0" xfId="10" quotePrefix="1" applyNumberFormat="1" applyFont="1" applyFill="1" applyBorder="1" applyAlignment="1">
      <alignment horizontal="center"/>
    </xf>
    <xf numFmtId="168" fontId="40" fillId="0" borderId="0" xfId="10" quotePrefix="1" applyNumberFormat="1" applyFont="1" applyFill="1" applyBorder="1" applyAlignment="1">
      <alignment horizontal="center"/>
    </xf>
    <xf numFmtId="0" fontId="35" fillId="0" borderId="0" xfId="0" applyFont="1" applyFill="1" applyBorder="1"/>
    <xf numFmtId="165" fontId="19" fillId="0" borderId="0" xfId="45" applyNumberFormat="1" applyFont="1" applyFill="1" applyBorder="1"/>
    <xf numFmtId="165" fontId="35" fillId="0" borderId="0" xfId="45" applyNumberFormat="1" applyFont="1" applyFill="1" applyAlignment="1"/>
    <xf numFmtId="165" fontId="35" fillId="0" borderId="0" xfId="45" applyNumberFormat="1" applyFont="1" applyFill="1" applyBorder="1" applyAlignment="1"/>
    <xf numFmtId="0" fontId="15" fillId="0" borderId="0" xfId="10" applyFont="1"/>
    <xf numFmtId="0" fontId="35" fillId="0" borderId="0" xfId="28" applyFont="1" applyBorder="1"/>
    <xf numFmtId="0" fontId="40" fillId="0" borderId="0" xfId="50" applyFont="1" applyFill="1" applyBorder="1" applyAlignment="1">
      <alignment horizontal="center"/>
    </xf>
    <xf numFmtId="168" fontId="24" fillId="0" borderId="0" xfId="50" quotePrefix="1" applyNumberFormat="1" applyFont="1" applyFill="1" applyBorder="1" applyAlignment="1">
      <alignment horizontal="center"/>
    </xf>
    <xf numFmtId="0" fontId="27" fillId="0" borderId="0" xfId="3" applyFont="1" applyFill="1" applyBorder="1" applyAlignment="1">
      <alignment horizontal="center"/>
    </xf>
    <xf numFmtId="166" fontId="35" fillId="0" borderId="0" xfId="0" applyNumberFormat="1" applyFont="1"/>
    <xf numFmtId="10" fontId="35" fillId="0" borderId="0" xfId="67" applyNumberFormat="1" applyFont="1" applyFill="1" applyAlignment="1">
      <alignment horizontal="center"/>
    </xf>
    <xf numFmtId="0" fontId="14" fillId="0" borderId="0" xfId="10" applyFont="1" applyAlignment="1">
      <alignment horizontal="center"/>
    </xf>
    <xf numFmtId="10" fontId="20" fillId="0" borderId="0" xfId="2" applyNumberFormat="1" applyFont="1" applyAlignment="1">
      <alignment horizontal="center"/>
    </xf>
    <xf numFmtId="10" fontId="20" fillId="0" borderId="0" xfId="2" applyNumberFormat="1" applyFont="1" applyBorder="1" applyAlignment="1">
      <alignment horizontal="center"/>
    </xf>
    <xf numFmtId="0" fontId="14" fillId="0" borderId="0" xfId="10" applyFont="1" applyBorder="1" applyAlignment="1">
      <alignment horizontal="center"/>
    </xf>
    <xf numFmtId="166" fontId="30" fillId="0" borderId="0" xfId="1" applyNumberFormat="1" applyFont="1"/>
    <xf numFmtId="166" fontId="19" fillId="0" borderId="0" xfId="1" applyNumberFormat="1" applyFont="1" applyBorder="1"/>
    <xf numFmtId="166" fontId="19" fillId="0" borderId="0" xfId="1" applyNumberFormat="1" applyFont="1" applyBorder="1" applyAlignment="1">
      <alignment horizontal="center"/>
    </xf>
    <xf numFmtId="166" fontId="19" fillId="0" borderId="0" xfId="1" applyNumberFormat="1" applyFont="1" applyFill="1" applyBorder="1" applyAlignment="1">
      <alignment horizontal="center"/>
    </xf>
    <xf numFmtId="166" fontId="30" fillId="0" borderId="0" xfId="1" applyNumberFormat="1" applyFont="1" applyFill="1" applyBorder="1"/>
    <xf numFmtId="165" fontId="27" fillId="0" borderId="0" xfId="45" applyNumberFormat="1" applyFont="1" applyFill="1" applyBorder="1" applyProtection="1"/>
    <xf numFmtId="165" fontId="30" fillId="0" borderId="0" xfId="45" applyNumberFormat="1" applyFont="1" applyFill="1"/>
    <xf numFmtId="166" fontId="38" fillId="0" borderId="0" xfId="1" applyNumberFormat="1" applyFont="1"/>
    <xf numFmtId="10" fontId="23" fillId="0" borderId="0" xfId="2" applyNumberFormat="1" applyFont="1" applyBorder="1" applyAlignment="1">
      <alignment horizontal="center"/>
    </xf>
    <xf numFmtId="0" fontId="14" fillId="0" borderId="0" xfId="10" applyFont="1" applyFill="1" applyBorder="1" applyAlignment="1">
      <alignment horizontal="center"/>
    </xf>
    <xf numFmtId="166" fontId="35" fillId="0" borderId="0" xfId="1" applyNumberFormat="1" applyFont="1" applyAlignment="1">
      <alignment horizontal="center"/>
    </xf>
    <xf numFmtId="166" fontId="35" fillId="0" borderId="0" xfId="1" applyNumberFormat="1" applyFont="1" applyFill="1" applyBorder="1" applyAlignment="1">
      <alignment horizontal="center"/>
    </xf>
    <xf numFmtId="166" fontId="35" fillId="0" borderId="0" xfId="1" applyNumberFormat="1" applyFont="1" applyFill="1" applyAlignment="1">
      <alignment horizontal="center"/>
    </xf>
    <xf numFmtId="166" fontId="35" fillId="0" borderId="0" xfId="1" applyNumberFormat="1" applyFont="1"/>
    <xf numFmtId="0" fontId="27" fillId="0" borderId="0" xfId="58" quotePrefix="1" applyFont="1" applyFill="1" applyBorder="1" applyAlignment="1"/>
    <xf numFmtId="0" fontId="27" fillId="0" borderId="0" xfId="58" quotePrefix="1" applyFont="1" applyFill="1" applyBorder="1" applyAlignment="1">
      <alignment horizontal="center"/>
    </xf>
    <xf numFmtId="0" fontId="31" fillId="0" borderId="0" xfId="3" applyFont="1" applyFill="1" applyAlignment="1">
      <alignment horizontal="left"/>
    </xf>
    <xf numFmtId="0" fontId="31" fillId="0" borderId="0" xfId="3" applyFont="1" applyAlignment="1">
      <alignment horizontal="left"/>
    </xf>
    <xf numFmtId="0" fontId="31" fillId="0" borderId="0" xfId="3" applyFont="1" applyAlignment="1"/>
    <xf numFmtId="0" fontId="30" fillId="0" borderId="0" xfId="0" applyFont="1" applyBorder="1" applyAlignment="1">
      <alignment horizontal="center" wrapText="1"/>
    </xf>
    <xf numFmtId="0" fontId="31" fillId="0" borderId="1" xfId="3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50" fillId="0" borderId="0" xfId="3" applyFont="1" applyFill="1" applyAlignment="1">
      <alignment horizontal="left"/>
    </xf>
    <xf numFmtId="0" fontId="47" fillId="0" borderId="0" xfId="10" applyFont="1" applyAlignment="1">
      <alignment horizontal="left"/>
    </xf>
    <xf numFmtId="0" fontId="31" fillId="0" borderId="0" xfId="9" applyFont="1" applyFill="1" applyBorder="1" applyAlignment="1">
      <alignment wrapText="1"/>
    </xf>
    <xf numFmtId="0" fontId="35" fillId="0" borderId="0" xfId="28" applyFont="1" applyAlignment="1">
      <alignment horizontal="left"/>
    </xf>
    <xf numFmtId="166" fontId="31" fillId="0" borderId="5" xfId="1" applyNumberFormat="1" applyFont="1" applyFill="1" applyBorder="1" applyProtection="1"/>
    <xf numFmtId="4" fontId="38" fillId="0" borderId="0" xfId="3" quotePrefix="1" applyNumberFormat="1" applyFont="1" applyFill="1" applyAlignment="1">
      <alignment horizontal="center"/>
    </xf>
    <xf numFmtId="0" fontId="34" fillId="0" borderId="0" xfId="9" applyFont="1" applyAlignment="1">
      <alignment horizontal="center"/>
    </xf>
    <xf numFmtId="0" fontId="36" fillId="0" borderId="0" xfId="9" applyFont="1" applyAlignment="1">
      <alignment horizontal="center"/>
    </xf>
    <xf numFmtId="0" fontId="33" fillId="0" borderId="0" xfId="9" applyFont="1" applyAlignment="1">
      <alignment horizontal="center"/>
    </xf>
    <xf numFmtId="170" fontId="38" fillId="0" borderId="0" xfId="3" applyNumberFormat="1" applyFont="1" applyAlignment="1"/>
    <xf numFmtId="0" fontId="13" fillId="0" borderId="0" xfId="10" applyFont="1"/>
    <xf numFmtId="0" fontId="50" fillId="0" borderId="0" xfId="3" applyFont="1" applyFill="1" applyBorder="1" applyAlignment="1">
      <alignment horizontal="left"/>
    </xf>
    <xf numFmtId="0" fontId="56" fillId="0" borderId="0" xfId="0" applyFont="1"/>
    <xf numFmtId="166" fontId="31" fillId="0" borderId="0" xfId="11" applyNumberFormat="1" applyFont="1" applyFill="1" applyBorder="1" applyProtection="1"/>
    <xf numFmtId="166" fontId="13" fillId="0" borderId="0" xfId="1" applyNumberFormat="1" applyFont="1"/>
    <xf numFmtId="0" fontId="30" fillId="0" borderId="0" xfId="0" applyFont="1" applyBorder="1" applyAlignment="1">
      <alignment horizontal="center"/>
    </xf>
    <xf numFmtId="165" fontId="40" fillId="0" borderId="0" xfId="32" applyNumberFormat="1" applyFont="1" applyBorder="1" applyAlignment="1">
      <alignment horizontal="center" wrapText="1"/>
    </xf>
    <xf numFmtId="43" fontId="31" fillId="0" borderId="0" xfId="4" applyNumberFormat="1" applyFont="1" applyFill="1" applyBorder="1" applyAlignment="1">
      <alignment horizontal="center" wrapText="1"/>
    </xf>
    <xf numFmtId="0" fontId="14" fillId="0" borderId="0" xfId="10" applyFont="1" applyBorder="1" applyAlignment="1">
      <alignment horizontal="center" wrapText="1"/>
    </xf>
    <xf numFmtId="165" fontId="40" fillId="0" borderId="0" xfId="32" applyNumberFormat="1" applyFont="1" applyFill="1" applyBorder="1" applyAlignment="1">
      <alignment horizontal="center" wrapText="1"/>
    </xf>
    <xf numFmtId="43" fontId="31" fillId="0" borderId="1" xfId="4" applyNumberFormat="1" applyFont="1" applyFill="1" applyBorder="1" applyAlignment="1">
      <alignment horizontal="center" wrapText="1"/>
    </xf>
    <xf numFmtId="0" fontId="24" fillId="0" borderId="1" xfId="10" applyFont="1" applyBorder="1" applyAlignment="1">
      <alignment horizontal="center"/>
    </xf>
    <xf numFmtId="165" fontId="24" fillId="0" borderId="1" xfId="32" applyNumberFormat="1" applyFont="1" applyBorder="1" applyAlignment="1">
      <alignment horizontal="center" wrapText="1"/>
    </xf>
    <xf numFmtId="10" fontId="30" fillId="0" borderId="0" xfId="0" applyNumberFormat="1" applyFont="1" applyBorder="1" applyAlignment="1">
      <alignment horizontal="center"/>
    </xf>
    <xf numFmtId="0" fontId="18" fillId="0" borderId="0" xfId="10" applyFont="1" applyFill="1" applyBorder="1" applyAlignment="1">
      <alignment horizontal="center"/>
    </xf>
    <xf numFmtId="0" fontId="18" fillId="0" borderId="0" xfId="10" applyFont="1" applyBorder="1" applyAlignment="1">
      <alignment horizontal="center"/>
    </xf>
    <xf numFmtId="10" fontId="31" fillId="0" borderId="1" xfId="3" applyNumberFormat="1" applyFont="1" applyFill="1" applyBorder="1" applyAlignment="1">
      <alignment horizontal="center"/>
    </xf>
    <xf numFmtId="168" fontId="24" fillId="0" borderId="1" xfId="10" quotePrefix="1" applyNumberFormat="1" applyFont="1" applyBorder="1" applyAlignment="1">
      <alignment horizontal="center"/>
    </xf>
    <xf numFmtId="168" fontId="24" fillId="0" borderId="1" xfId="10" quotePrefix="1" applyNumberFormat="1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0" xfId="0" quotePrefix="1" applyFont="1" applyAlignment="1">
      <alignment horizontal="center"/>
    </xf>
    <xf numFmtId="0" fontId="47" fillId="0" borderId="0" xfId="31" applyFont="1" applyAlignment="1">
      <alignment horizontal="left"/>
    </xf>
    <xf numFmtId="0" fontId="13" fillId="0" borderId="0" xfId="31" applyFont="1"/>
    <xf numFmtId="4" fontId="35" fillId="0" borderId="0" xfId="36" applyNumberFormat="1" applyFont="1" applyFill="1" applyBorder="1" applyAlignment="1"/>
    <xf numFmtId="0" fontId="35" fillId="0" borderId="0" xfId="37" applyNumberFormat="1" applyFont="1" applyFill="1" applyBorder="1" applyAlignment="1">
      <alignment horizontal="left"/>
    </xf>
    <xf numFmtId="169" fontId="35" fillId="0" borderId="0" xfId="37" applyNumberFormat="1" applyFont="1" applyFill="1" applyBorder="1" applyAlignment="1">
      <alignment horizontal="left"/>
    </xf>
    <xf numFmtId="0" fontId="57" fillId="0" borderId="0" xfId="31" applyFont="1" applyAlignment="1">
      <alignment horizontal="left" vertical="top"/>
    </xf>
    <xf numFmtId="0" fontId="44" fillId="0" borderId="0" xfId="0" applyFont="1" applyAlignment="1">
      <alignment horizontal="left"/>
    </xf>
    <xf numFmtId="0" fontId="44" fillId="0" borderId="0" xfId="0" applyFont="1"/>
    <xf numFmtId="0" fontId="13" fillId="0" borderId="0" xfId="0" applyFont="1"/>
    <xf numFmtId="166" fontId="13" fillId="0" borderId="6" xfId="1" applyNumberFormat="1" applyFont="1" applyBorder="1"/>
    <xf numFmtId="165" fontId="13" fillId="0" borderId="0" xfId="4" applyNumberFormat="1" applyFont="1" applyBorder="1"/>
    <xf numFmtId="10" fontId="13" fillId="0" borderId="0" xfId="2" applyNumberFormat="1" applyFont="1" applyBorder="1" applyAlignment="1">
      <alignment horizontal="center"/>
    </xf>
    <xf numFmtId="166" fontId="13" fillId="0" borderId="0" xfId="1" applyNumberFormat="1" applyFont="1" applyFill="1" applyBorder="1"/>
    <xf numFmtId="165" fontId="13" fillId="0" borderId="5" xfId="45" applyNumberFormat="1" applyFont="1" applyBorder="1"/>
    <xf numFmtId="165" fontId="13" fillId="0" borderId="0" xfId="45" applyNumberFormat="1" applyFont="1" applyFill="1" applyBorder="1"/>
    <xf numFmtId="0" fontId="35" fillId="0" borderId="0" xfId="28" applyFont="1" applyAlignment="1"/>
    <xf numFmtId="0" fontId="13" fillId="0" borderId="0" xfId="31" applyFont="1" applyBorder="1"/>
    <xf numFmtId="0" fontId="13" fillId="0" borderId="1" xfId="31" applyFont="1" applyBorder="1" applyAlignment="1">
      <alignment horizontal="centerContinuous"/>
    </xf>
    <xf numFmtId="0" fontId="13" fillId="0" borderId="0" xfId="31" applyFont="1" applyAlignment="1">
      <alignment horizontal="center"/>
    </xf>
    <xf numFmtId="0" fontId="36" fillId="0" borderId="0" xfId="3" applyFont="1" applyFill="1" applyBorder="1" applyAlignment="1">
      <alignment horizontal="center"/>
    </xf>
    <xf numFmtId="0" fontId="24" fillId="0" borderId="0" xfId="31" applyFont="1" applyAlignment="1">
      <alignment horizontal="right"/>
    </xf>
    <xf numFmtId="0" fontId="58" fillId="0" borderId="0" xfId="3" applyFont="1" applyFill="1" applyBorder="1" applyAlignment="1">
      <alignment horizontal="center"/>
    </xf>
    <xf numFmtId="38" fontId="24" fillId="0" borderId="0" xfId="32" applyNumberFormat="1" applyFont="1" applyFill="1" applyBorder="1" applyAlignment="1">
      <alignment horizontal="center"/>
    </xf>
    <xf numFmtId="0" fontId="13" fillId="0" borderId="0" xfId="31" applyFont="1" applyFill="1"/>
    <xf numFmtId="0" fontId="58" fillId="0" borderId="0" xfId="3" applyFont="1" applyFill="1" applyBorder="1" applyAlignment="1">
      <alignment horizontal="center" wrapText="1"/>
    </xf>
    <xf numFmtId="165" fontId="13" fillId="0" borderId="0" xfId="32" applyNumberFormat="1" applyFont="1"/>
    <xf numFmtId="166" fontId="13" fillId="0" borderId="0" xfId="1" applyNumberFormat="1" applyFont="1" applyFill="1" applyBorder="1" applyAlignment="1">
      <alignment horizontal="center"/>
    </xf>
    <xf numFmtId="166" fontId="13" fillId="0" borderId="0" xfId="1" applyNumberFormat="1" applyFont="1" applyAlignment="1">
      <alignment horizontal="center"/>
    </xf>
    <xf numFmtId="165" fontId="13" fillId="0" borderId="0" xfId="45" applyNumberFormat="1" applyFont="1"/>
    <xf numFmtId="165" fontId="13" fillId="0" borderId="0" xfId="4" applyNumberFormat="1" applyFont="1"/>
    <xf numFmtId="165" fontId="13" fillId="0" borderId="0" xfId="45" applyNumberFormat="1" applyFont="1" applyFill="1" applyBorder="1" applyAlignment="1">
      <alignment horizontal="center"/>
    </xf>
    <xf numFmtId="165" fontId="13" fillId="0" borderId="0" xfId="45" applyNumberFormat="1" applyFont="1" applyAlignment="1">
      <alignment horizontal="center"/>
    </xf>
    <xf numFmtId="165" fontId="13" fillId="0" borderId="3" xfId="45" applyNumberFormat="1" applyFont="1" applyBorder="1"/>
    <xf numFmtId="10" fontId="13" fillId="0" borderId="0" xfId="2" applyNumberFormat="1" applyFont="1" applyAlignment="1">
      <alignment horizontal="center"/>
    </xf>
    <xf numFmtId="165" fontId="13" fillId="0" borderId="0" xfId="45" applyNumberFormat="1" applyFont="1" applyBorder="1"/>
    <xf numFmtId="165" fontId="35" fillId="0" borderId="0" xfId="45" applyNumberFormat="1" applyFont="1" applyFill="1" applyBorder="1" applyAlignment="1">
      <alignment horizontal="right"/>
    </xf>
    <xf numFmtId="165" fontId="24" fillId="0" borderId="0" xfId="45" applyNumberFormat="1" applyFont="1" applyFill="1" applyBorder="1" applyAlignment="1">
      <alignment horizontal="center"/>
    </xf>
    <xf numFmtId="165" fontId="13" fillId="0" borderId="0" xfId="45" applyNumberFormat="1" applyFont="1" applyFill="1"/>
    <xf numFmtId="165" fontId="13" fillId="0" borderId="0" xfId="4" applyNumberFormat="1" applyFont="1" applyFill="1" applyBorder="1"/>
    <xf numFmtId="10" fontId="13" fillId="0" borderId="0" xfId="2" applyNumberFormat="1" applyFont="1" applyFill="1" applyBorder="1" applyAlignment="1">
      <alignment horizontal="center"/>
    </xf>
    <xf numFmtId="165" fontId="13" fillId="0" borderId="0" xfId="4" applyNumberFormat="1" applyFont="1" applyFill="1"/>
    <xf numFmtId="165" fontId="13" fillId="0" borderId="3" xfId="45" applyNumberFormat="1" applyFont="1" applyFill="1" applyBorder="1"/>
    <xf numFmtId="10" fontId="13" fillId="0" borderId="0" xfId="2" applyNumberFormat="1" applyFont="1" applyFill="1" applyAlignment="1">
      <alignment horizontal="center"/>
    </xf>
    <xf numFmtId="165" fontId="13" fillId="0" borderId="0" xfId="45" applyNumberFormat="1" applyFont="1" applyFill="1" applyAlignment="1">
      <alignment horizontal="center"/>
    </xf>
    <xf numFmtId="165" fontId="35" fillId="0" borderId="4" xfId="45" applyNumberFormat="1" applyFont="1" applyFill="1" applyBorder="1" applyAlignment="1"/>
    <xf numFmtId="165" fontId="13" fillId="0" borderId="5" xfId="45" applyNumberFormat="1" applyFont="1" applyFill="1" applyBorder="1"/>
    <xf numFmtId="165" fontId="13" fillId="0" borderId="6" xfId="45" applyNumberFormat="1" applyFont="1" applyBorder="1"/>
    <xf numFmtId="165" fontId="13" fillId="0" borderId="6" xfId="4" applyNumberFormat="1" applyFont="1" applyBorder="1"/>
    <xf numFmtId="0" fontId="13" fillId="0" borderId="1" xfId="31" applyFont="1" applyBorder="1" applyAlignment="1">
      <alignment horizontal="center"/>
    </xf>
    <xf numFmtId="0" fontId="13" fillId="0" borderId="0" xfId="0" applyFont="1" applyFill="1"/>
    <xf numFmtId="0" fontId="57" fillId="0" borderId="0" xfId="3" applyFont="1" applyFill="1" applyBorder="1"/>
    <xf numFmtId="0" fontId="35" fillId="0" borderId="1" xfId="57" applyFont="1" applyFill="1" applyBorder="1" applyAlignment="1">
      <alignment horizontal="center"/>
    </xf>
    <xf numFmtId="0" fontId="44" fillId="0" borderId="0" xfId="57" applyFont="1" applyFill="1"/>
    <xf numFmtId="166" fontId="35" fillId="0" borderId="3" xfId="1" applyNumberFormat="1" applyFont="1" applyFill="1" applyBorder="1"/>
    <xf numFmtId="168" fontId="40" fillId="0" borderId="1" xfId="60" quotePrefix="1" applyNumberFormat="1" applyFont="1" applyBorder="1" applyAlignment="1">
      <alignment horizontal="center" wrapText="1"/>
    </xf>
    <xf numFmtId="0" fontId="47" fillId="0" borderId="0" xfId="60" applyFont="1" applyAlignment="1">
      <alignment horizontal="left"/>
    </xf>
    <xf numFmtId="166" fontId="13" fillId="0" borderId="5" xfId="1" applyNumberFormat="1" applyFont="1" applyBorder="1"/>
    <xf numFmtId="0" fontId="35" fillId="0" borderId="0" xfId="28" applyFont="1" applyAlignment="1">
      <alignment horizontal="center"/>
    </xf>
    <xf numFmtId="0" fontId="13" fillId="0" borderId="0" xfId="10" applyFont="1" applyFill="1" applyBorder="1"/>
    <xf numFmtId="0" fontId="47" fillId="0" borderId="0" xfId="46" applyFont="1" applyAlignment="1">
      <alignment horizontal="left"/>
    </xf>
    <xf numFmtId="0" fontId="21" fillId="0" borderId="0" xfId="50" applyFont="1" applyBorder="1" applyAlignment="1">
      <alignment horizontal="center"/>
    </xf>
    <xf numFmtId="168" fontId="40" fillId="0" borderId="1" xfId="46" quotePrefix="1" applyNumberFormat="1" applyFont="1" applyBorder="1" applyAlignment="1">
      <alignment horizontal="center" wrapText="1"/>
    </xf>
    <xf numFmtId="168" fontId="40" fillId="0" borderId="1" xfId="46" quotePrefix="1" applyNumberFormat="1" applyFont="1" applyBorder="1" applyAlignment="1">
      <alignment horizontal="center"/>
    </xf>
    <xf numFmtId="168" fontId="24" fillId="0" borderId="1" xfId="50" quotePrefix="1" applyNumberFormat="1" applyFont="1" applyFill="1" applyBorder="1" applyAlignment="1">
      <alignment horizontal="center"/>
    </xf>
    <xf numFmtId="168" fontId="40" fillId="0" borderId="1" xfId="50" quotePrefix="1" applyNumberFormat="1" applyFont="1" applyBorder="1" applyAlignment="1">
      <alignment horizontal="center"/>
    </xf>
    <xf numFmtId="0" fontId="47" fillId="0" borderId="0" xfId="10" applyFont="1" applyBorder="1" applyAlignment="1">
      <alignment horizontal="left"/>
    </xf>
    <xf numFmtId="165" fontId="39" fillId="0" borderId="0" xfId="32" applyNumberFormat="1" applyFont="1" applyFill="1" applyBorder="1" applyAlignment="1">
      <alignment horizontal="center"/>
    </xf>
    <xf numFmtId="0" fontId="18" fillId="0" borderId="0" xfId="10" applyFont="1" applyBorder="1"/>
    <xf numFmtId="0" fontId="40" fillId="0" borderId="1" xfId="10" applyFont="1" applyBorder="1" applyAlignment="1">
      <alignment horizontal="center"/>
    </xf>
    <xf numFmtId="0" fontId="13" fillId="0" borderId="0" xfId="10" quotePrefix="1" applyFont="1" applyAlignment="1">
      <alignment horizontal="center"/>
    </xf>
    <xf numFmtId="0" fontId="13" fillId="0" borderId="0" xfId="10" quotePrefix="1" applyFont="1" applyFill="1" applyAlignment="1">
      <alignment horizontal="center"/>
    </xf>
    <xf numFmtId="0" fontId="13" fillId="0" borderId="0" xfId="10" applyFont="1" applyAlignment="1">
      <alignment horizontal="center"/>
    </xf>
    <xf numFmtId="41" fontId="13" fillId="0" borderId="0" xfId="10" applyNumberFormat="1" applyFont="1"/>
    <xf numFmtId="165" fontId="13" fillId="0" borderId="1" xfId="45" applyNumberFormat="1" applyFont="1" applyBorder="1"/>
    <xf numFmtId="0" fontId="13" fillId="0" borderId="1" xfId="10" applyFont="1" applyBorder="1" applyAlignment="1">
      <alignment horizontal="center"/>
    </xf>
    <xf numFmtId="0" fontId="13" fillId="0" borderId="0" xfId="10" applyFont="1" applyFill="1" applyAlignment="1">
      <alignment horizontal="center"/>
    </xf>
    <xf numFmtId="165" fontId="13" fillId="0" borderId="5" xfId="32" applyNumberFormat="1" applyFont="1" applyBorder="1" applyAlignment="1">
      <alignment horizontal="center"/>
    </xf>
    <xf numFmtId="165" fontId="13" fillId="0" borderId="0" xfId="32" applyNumberFormat="1" applyFont="1" applyBorder="1" applyAlignment="1">
      <alignment horizontal="center"/>
    </xf>
    <xf numFmtId="0" fontId="13" fillId="0" borderId="0" xfId="10" applyFont="1" applyFill="1"/>
    <xf numFmtId="0" fontId="24" fillId="0" borderId="0" xfId="28" applyFont="1" applyFill="1" applyBorder="1"/>
    <xf numFmtId="0" fontId="24" fillId="0" borderId="0" xfId="28" applyFont="1" applyBorder="1"/>
    <xf numFmtId="166" fontId="35" fillId="0" borderId="0" xfId="35" applyNumberFormat="1" applyFont="1" applyBorder="1" applyAlignment="1">
      <alignment horizontal="right"/>
    </xf>
    <xf numFmtId="44" fontId="35" fillId="0" borderId="0" xfId="35" applyNumberFormat="1" applyFont="1" applyBorder="1" applyAlignment="1">
      <alignment horizontal="right"/>
    </xf>
    <xf numFmtId="0" fontId="24" fillId="0" borderId="0" xfId="10" applyFont="1" applyAlignment="1">
      <alignment horizontal="center"/>
    </xf>
    <xf numFmtId="0" fontId="39" fillId="0" borderId="0" xfId="0" applyFont="1" applyFill="1" applyAlignment="1">
      <alignment horizontal="center"/>
    </xf>
    <xf numFmtId="0" fontId="44" fillId="0" borderId="0" xfId="0" applyFont="1" applyFill="1" applyAlignment="1">
      <alignment horizontal="left"/>
    </xf>
    <xf numFmtId="0" fontId="12" fillId="0" borderId="0" xfId="29" applyFont="1" applyFill="1"/>
    <xf numFmtId="0" fontId="27" fillId="0" borderId="0" xfId="58" applyFont="1" applyFill="1" applyBorder="1" applyAlignment="1">
      <alignment horizontal="center"/>
    </xf>
    <xf numFmtId="0" fontId="24" fillId="0" borderId="1" xfId="57" applyFont="1" applyFill="1" applyBorder="1" applyAlignment="1">
      <alignment horizontal="center"/>
    </xf>
    <xf numFmtId="165" fontId="35" fillId="0" borderId="7" xfId="45" applyNumberFormat="1" applyFont="1" applyFill="1" applyBorder="1"/>
    <xf numFmtId="0" fontId="13" fillId="0" borderId="0" xfId="10" applyFont="1" applyBorder="1"/>
    <xf numFmtId="0" fontId="13" fillId="0" borderId="0" xfId="10" applyFont="1" applyBorder="1" applyAlignment="1">
      <alignment horizontal="center"/>
    </xf>
    <xf numFmtId="165" fontId="35" fillId="0" borderId="0" xfId="32" applyNumberFormat="1" applyFont="1" applyBorder="1"/>
    <xf numFmtId="165" fontId="35" fillId="0" borderId="0" xfId="32" applyNumberFormat="1" applyFont="1" applyFill="1" applyBorder="1"/>
    <xf numFmtId="0" fontId="24" fillId="0" borderId="0" xfId="10" applyFont="1" applyBorder="1" applyAlignment="1">
      <alignment horizontal="center"/>
    </xf>
    <xf numFmtId="0" fontId="19" fillId="0" borderId="0" xfId="10" applyFont="1" applyFill="1"/>
    <xf numFmtId="165" fontId="13" fillId="0" borderId="0" xfId="32" applyNumberFormat="1" applyFont="1" applyFill="1" applyBorder="1" applyAlignment="1">
      <alignment horizontal="center"/>
    </xf>
    <xf numFmtId="166" fontId="35" fillId="0" borderId="0" xfId="35" applyNumberFormat="1" applyFont="1" applyFill="1" applyBorder="1" applyAlignment="1">
      <alignment horizontal="right"/>
    </xf>
    <xf numFmtId="0" fontId="24" fillId="0" borderId="0" xfId="10" applyFont="1" applyFill="1" applyAlignment="1">
      <alignment horizontal="center"/>
    </xf>
    <xf numFmtId="0" fontId="13" fillId="0" borderId="0" xfId="10" quotePrefix="1" applyFont="1" applyFill="1" applyBorder="1" applyAlignment="1">
      <alignment horizontal="center"/>
    </xf>
    <xf numFmtId="0" fontId="13" fillId="0" borderId="0" xfId="10" applyFont="1" applyFill="1" applyBorder="1" applyAlignment="1">
      <alignment horizontal="center"/>
    </xf>
    <xf numFmtId="0" fontId="24" fillId="0" borderId="0" xfId="10" applyFont="1" applyFill="1" applyBorder="1" applyAlignment="1">
      <alignment horizontal="center"/>
    </xf>
    <xf numFmtId="0" fontId="11" fillId="0" borderId="0" xfId="10" quotePrefix="1" applyFont="1" applyAlignment="1">
      <alignment horizontal="center"/>
    </xf>
    <xf numFmtId="0" fontId="31" fillId="0" borderId="0" xfId="3" quotePrefix="1" applyFont="1" applyFill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10" fillId="0" borderId="0" xfId="10" quotePrefix="1" applyFont="1" applyAlignment="1">
      <alignment horizontal="center"/>
    </xf>
    <xf numFmtId="0" fontId="38" fillId="0" borderId="0" xfId="0" applyFont="1" applyBorder="1" applyAlignment="1">
      <alignment horizontal="center"/>
    </xf>
    <xf numFmtId="171" fontId="35" fillId="0" borderId="0" xfId="45" applyNumberFormat="1" applyFont="1" applyFill="1" applyBorder="1"/>
    <xf numFmtId="166" fontId="13" fillId="0" borderId="0" xfId="1" applyNumberFormat="1" applyFont="1" applyBorder="1"/>
    <xf numFmtId="0" fontId="9" fillId="0" borderId="0" xfId="10" quotePrefix="1" applyFont="1" applyAlignment="1">
      <alignment horizontal="center"/>
    </xf>
    <xf numFmtId="166" fontId="35" fillId="0" borderId="0" xfId="1" applyNumberFormat="1" applyFont="1" applyFill="1" applyProtection="1"/>
    <xf numFmtId="165" fontId="24" fillId="0" borderId="0" xfId="45" applyNumberFormat="1" applyFont="1" applyFill="1" applyAlignment="1" applyProtection="1">
      <alignment horizontal="center"/>
    </xf>
    <xf numFmtId="165" fontId="35" fillId="0" borderId="0" xfId="45" applyNumberFormat="1" applyFont="1" applyFill="1" applyAlignment="1" applyProtection="1">
      <alignment horizontal="center"/>
    </xf>
    <xf numFmtId="166" fontId="35" fillId="0" borderId="0" xfId="1" applyNumberFormat="1" applyFont="1" applyFill="1" applyAlignment="1" applyProtection="1">
      <alignment horizontal="center"/>
    </xf>
    <xf numFmtId="0" fontId="35" fillId="0" borderId="0" xfId="57" applyFont="1" applyFill="1" applyAlignment="1" applyProtection="1">
      <alignment horizontal="center"/>
    </xf>
    <xf numFmtId="0" fontId="35" fillId="0" borderId="0" xfId="0" quotePrefix="1" applyFont="1" applyFill="1" applyAlignment="1">
      <alignment horizontal="left"/>
    </xf>
    <xf numFmtId="166" fontId="19" fillId="0" borderId="0" xfId="10" applyNumberFormat="1" applyFont="1"/>
    <xf numFmtId="10" fontId="25" fillId="2" borderId="0" xfId="2" applyNumberFormat="1" applyFont="1" applyFill="1" applyBorder="1" applyAlignment="1">
      <alignment horizontal="center"/>
    </xf>
    <xf numFmtId="165" fontId="19" fillId="0" borderId="0" xfId="10" applyNumberFormat="1" applyFont="1"/>
    <xf numFmtId="166" fontId="19" fillId="0" borderId="0" xfId="10" applyNumberFormat="1" applyFont="1" applyFill="1" applyBorder="1"/>
    <xf numFmtId="165" fontId="13" fillId="0" borderId="1" xfId="45" applyNumberFormat="1" applyFont="1" applyFill="1" applyBorder="1"/>
    <xf numFmtId="166" fontId="19" fillId="0" borderId="0" xfId="10" applyNumberFormat="1" applyFont="1" applyFill="1"/>
    <xf numFmtId="0" fontId="8" fillId="0" borderId="0" xfId="10" applyFont="1" applyBorder="1" applyAlignment="1">
      <alignment horizontal="center"/>
    </xf>
    <xf numFmtId="165" fontId="30" fillId="0" borderId="0" xfId="0" applyNumberFormat="1" applyFont="1"/>
    <xf numFmtId="0" fontId="0" fillId="0" borderId="0" xfId="0" applyAlignment="1">
      <alignment horizontal="center"/>
    </xf>
    <xf numFmtId="0" fontId="30" fillId="0" borderId="0" xfId="42" applyFont="1" applyBorder="1" applyAlignment="1">
      <alignment horizontal="center"/>
    </xf>
    <xf numFmtId="166" fontId="20" fillId="0" borderId="4" xfId="62" applyNumberFormat="1" applyFont="1" applyBorder="1"/>
    <xf numFmtId="49" fontId="61" fillId="0" borderId="0" xfId="69" applyNumberFormat="1" applyFont="1" applyFill="1" applyAlignment="1">
      <alignment horizontal="center"/>
    </xf>
    <xf numFmtId="0" fontId="54" fillId="0" borderId="0" xfId="70" applyNumberFormat="1" applyFont="1" applyFill="1" applyAlignment="1">
      <alignment horizontal="center"/>
    </xf>
    <xf numFmtId="0" fontId="35" fillId="0" borderId="0" xfId="27" applyNumberFormat="1" applyFont="1" applyFill="1" applyAlignment="1">
      <alignment horizontal="center"/>
    </xf>
    <xf numFmtId="44" fontId="19" fillId="0" borderId="0" xfId="10" applyNumberFormat="1" applyFont="1"/>
    <xf numFmtId="165" fontId="7" fillId="0" borderId="0" xfId="45" applyNumberFormat="1" applyFont="1"/>
    <xf numFmtId="168" fontId="14" fillId="0" borderId="0" xfId="10" quotePrefix="1" applyNumberFormat="1" applyFont="1" applyFill="1" applyBorder="1" applyAlignment="1">
      <alignment horizontal="center"/>
    </xf>
    <xf numFmtId="0" fontId="6" fillId="0" borderId="0" xfId="10" quotePrefix="1" applyFont="1" applyBorder="1" applyAlignment="1">
      <alignment horizontal="center"/>
    </xf>
    <xf numFmtId="168" fontId="19" fillId="0" borderId="0" xfId="10" quotePrefix="1" applyNumberFormat="1" applyFont="1" applyFill="1" applyBorder="1" applyAlignment="1">
      <alignment horizontal="center"/>
    </xf>
    <xf numFmtId="166" fontId="5" fillId="0" borderId="0" xfId="48" applyNumberFormat="1" applyFont="1"/>
    <xf numFmtId="165" fontId="30" fillId="0" borderId="1" xfId="45" applyNumberFormat="1" applyFont="1" applyBorder="1"/>
    <xf numFmtId="41" fontId="30" fillId="0" borderId="0" xfId="0" applyNumberFormat="1" applyFont="1" applyBorder="1"/>
    <xf numFmtId="165" fontId="19" fillId="0" borderId="0" xfId="45" applyNumberFormat="1" applyFont="1" applyFill="1" applyBorder="1" applyAlignment="1">
      <alignment horizontal="center"/>
    </xf>
    <xf numFmtId="0" fontId="4" fillId="0" borderId="0" xfId="10" applyFont="1" applyFill="1" applyBorder="1" applyAlignment="1">
      <alignment horizontal="center"/>
    </xf>
    <xf numFmtId="165" fontId="35" fillId="0" borderId="7" xfId="32" applyNumberFormat="1" applyFont="1" applyFill="1" applyBorder="1" applyAlignment="1">
      <alignment horizontal="center"/>
    </xf>
    <xf numFmtId="165" fontId="13" fillId="0" borderId="5" xfId="32" applyNumberFormat="1" applyFont="1" applyFill="1" applyBorder="1" applyAlignment="1">
      <alignment horizontal="center"/>
    </xf>
    <xf numFmtId="168" fontId="24" fillId="0" borderId="0" xfId="50" quotePrefix="1" applyNumberFormat="1" applyFont="1" applyBorder="1" applyAlignment="1">
      <alignment horizontal="center"/>
    </xf>
    <xf numFmtId="0" fontId="13" fillId="0" borderId="1" xfId="10" applyFont="1" applyFill="1" applyBorder="1" applyAlignment="1">
      <alignment horizontal="center"/>
    </xf>
    <xf numFmtId="0" fontId="40" fillId="0" borderId="0" xfId="71" applyFont="1" applyAlignment="1">
      <alignment horizontal="center"/>
    </xf>
    <xf numFmtId="0" fontId="40" fillId="0" borderId="0" xfId="71" applyFont="1"/>
    <xf numFmtId="0" fontId="39" fillId="0" borderId="0" xfId="34" applyNumberFormat="1" applyFont="1" applyBorder="1" applyAlignment="1"/>
    <xf numFmtId="0" fontId="35" fillId="0" borderId="0" xfId="34" applyNumberFormat="1" applyFont="1" applyBorder="1" applyAlignment="1"/>
    <xf numFmtId="0" fontId="35" fillId="0" borderId="0" xfId="34" applyNumberFormat="1" applyFont="1" applyFill="1" applyBorder="1" applyAlignment="1"/>
    <xf numFmtId="0" fontId="35" fillId="0" borderId="0" xfId="34" applyNumberFormat="1" applyFont="1" applyFill="1" applyBorder="1" applyAlignment="1">
      <alignment horizontal="right"/>
    </xf>
    <xf numFmtId="172" fontId="64" fillId="0" borderId="0" xfId="34" applyNumberFormat="1" applyFont="1" applyFill="1" applyBorder="1" applyAlignment="1">
      <alignment horizontal="center"/>
    </xf>
    <xf numFmtId="0" fontId="40" fillId="0" borderId="0" xfId="71" applyFont="1" applyBorder="1" applyAlignment="1">
      <alignment horizontal="center"/>
    </xf>
    <xf numFmtId="0" fontId="40" fillId="0" borderId="0" xfId="71" applyFont="1" applyBorder="1"/>
    <xf numFmtId="0" fontId="35" fillId="0" borderId="0" xfId="34" applyNumberFormat="1" applyFont="1" applyFill="1" applyBorder="1" applyAlignment="1">
      <alignment horizontal="center"/>
    </xf>
    <xf numFmtId="165" fontId="31" fillId="0" borderId="0" xfId="4" applyNumberFormat="1" applyFont="1" applyFill="1" applyBorder="1" applyAlignment="1">
      <alignment horizontal="center" wrapText="1"/>
    </xf>
    <xf numFmtId="4" fontId="31" fillId="0" borderId="0" xfId="3" applyNumberFormat="1" applyFont="1" applyFill="1" applyBorder="1" applyAlignment="1">
      <alignment horizontal="center"/>
    </xf>
    <xf numFmtId="0" fontId="35" fillId="0" borderId="9" xfId="34" applyNumberFormat="1" applyFont="1" applyFill="1" applyBorder="1" applyAlignment="1"/>
    <xf numFmtId="0" fontId="35" fillId="0" borderId="10" xfId="34" applyNumberFormat="1" applyFont="1" applyFill="1" applyBorder="1" applyAlignment="1"/>
    <xf numFmtId="0" fontId="39" fillId="0" borderId="0" xfId="34" applyNumberFormat="1" applyFont="1" applyFill="1" applyBorder="1" applyAlignment="1">
      <alignment horizontal="center"/>
    </xf>
    <xf numFmtId="0" fontId="35" fillId="0" borderId="8" xfId="34" applyNumberFormat="1" applyFont="1" applyFill="1" applyBorder="1" applyAlignment="1">
      <alignment horizontal="center"/>
    </xf>
    <xf numFmtId="0" fontId="40" fillId="0" borderId="0" xfId="71" applyFont="1" applyBorder="1" applyAlignment="1">
      <alignment horizontal="center" wrapText="1"/>
    </xf>
    <xf numFmtId="0" fontId="35" fillId="0" borderId="0" xfId="34" applyNumberFormat="1" applyFont="1" applyBorder="1" applyAlignment="1">
      <alignment horizontal="center"/>
    </xf>
    <xf numFmtId="165" fontId="31" fillId="0" borderId="0" xfId="4" applyNumberFormat="1" applyFont="1" applyFill="1" applyBorder="1" applyAlignment="1">
      <alignment horizontal="center"/>
    </xf>
    <xf numFmtId="0" fontId="35" fillId="0" borderId="9" xfId="34" applyNumberFormat="1" applyFont="1" applyBorder="1" applyAlignment="1">
      <alignment horizontal="center" wrapText="1"/>
    </xf>
    <xf numFmtId="0" fontId="35" fillId="0" borderId="10" xfId="34" applyNumberFormat="1" applyFont="1" applyBorder="1" applyAlignment="1">
      <alignment horizontal="center" wrapText="1"/>
    </xf>
    <xf numFmtId="0" fontId="35" fillId="0" borderId="13" xfId="34" applyNumberFormat="1" applyFont="1" applyBorder="1" applyAlignment="1">
      <alignment horizontal="center" wrapText="1"/>
    </xf>
    <xf numFmtId="0" fontId="35" fillId="0" borderId="14" xfId="34" applyNumberFormat="1" applyFont="1" applyBorder="1" applyAlignment="1">
      <alignment horizontal="center" wrapText="1"/>
    </xf>
    <xf numFmtId="0" fontId="35" fillId="0" borderId="15" xfId="34" applyNumberFormat="1" applyFont="1" applyBorder="1" applyAlignment="1">
      <alignment horizontal="center" wrapText="1"/>
    </xf>
    <xf numFmtId="0" fontId="39" fillId="0" borderId="0" xfId="34" applyNumberFormat="1" applyFont="1" applyBorder="1" applyAlignment="1">
      <alignment horizontal="center"/>
    </xf>
    <xf numFmtId="0" fontId="35" fillId="0" borderId="12" xfId="34" applyNumberFormat="1" applyFont="1" applyBorder="1" applyAlignment="1">
      <alignment horizontal="center" wrapText="1"/>
    </xf>
    <xf numFmtId="0" fontId="46" fillId="0" borderId="0" xfId="71" applyFont="1" applyBorder="1" applyAlignment="1">
      <alignment horizontal="left"/>
    </xf>
    <xf numFmtId="39" fontId="32" fillId="0" borderId="0" xfId="27" applyNumberFormat="1" applyFont="1" applyFill="1" applyAlignment="1">
      <alignment horizontal="left"/>
    </xf>
    <xf numFmtId="172" fontId="35" fillId="0" borderId="0" xfId="34" applyNumberFormat="1" applyFont="1" applyBorder="1" applyAlignment="1">
      <alignment horizontal="left"/>
    </xf>
    <xf numFmtId="172" fontId="43" fillId="0" borderId="0" xfId="34" applyNumberFormat="1" applyFont="1" applyBorder="1" applyAlignment="1">
      <alignment horizontal="left"/>
    </xf>
    <xf numFmtId="166" fontId="31" fillId="0" borderId="5" xfId="1" applyNumberFormat="1" applyFont="1" applyFill="1" applyBorder="1"/>
    <xf numFmtId="166" fontId="31" fillId="0" borderId="0" xfId="1" applyNumberFormat="1" applyFont="1" applyFill="1" applyBorder="1"/>
    <xf numFmtId="166" fontId="35" fillId="0" borderId="5" xfId="1" applyNumberFormat="1" applyFont="1" applyFill="1" applyBorder="1" applyAlignment="1"/>
    <xf numFmtId="49" fontId="65" fillId="0" borderId="0" xfId="3" quotePrefix="1" applyNumberFormat="1" applyFont="1" applyFill="1" applyBorder="1" applyAlignment="1">
      <alignment horizontal="left"/>
    </xf>
    <xf numFmtId="166" fontId="40" fillId="0" borderId="5" xfId="1" applyNumberFormat="1" applyFont="1" applyBorder="1"/>
    <xf numFmtId="166" fontId="40" fillId="0" borderId="0" xfId="71" applyNumberFormat="1" applyFont="1"/>
    <xf numFmtId="166" fontId="64" fillId="0" borderId="0" xfId="1" applyNumberFormat="1" applyFont="1" applyFill="1" applyBorder="1"/>
    <xf numFmtId="166" fontId="64" fillId="0" borderId="0" xfId="1" applyNumberFormat="1" applyFont="1" applyBorder="1"/>
    <xf numFmtId="0" fontId="40" fillId="0" borderId="0" xfId="71" applyFont="1" applyFill="1"/>
    <xf numFmtId="0" fontId="46" fillId="0" borderId="0" xfId="71" applyFont="1" applyAlignment="1">
      <alignment horizontal="left"/>
    </xf>
    <xf numFmtId="39" fontId="27" fillId="0" borderId="0" xfId="27" applyNumberFormat="1" applyFont="1" applyFill="1"/>
    <xf numFmtId="49" fontId="65" fillId="0" borderId="0" xfId="3" quotePrefix="1" applyNumberFormat="1" applyFont="1" applyFill="1" applyBorder="1" applyAlignment="1">
      <alignment horizontal="right"/>
    </xf>
    <xf numFmtId="165" fontId="31" fillId="0" borderId="3" xfId="45" applyNumberFormat="1" applyFont="1" applyFill="1" applyBorder="1"/>
    <xf numFmtId="165" fontId="35" fillId="0" borderId="3" xfId="45" applyNumberFormat="1" applyFont="1" applyFill="1" applyBorder="1" applyAlignment="1"/>
    <xf numFmtId="165" fontId="40" fillId="0" borderId="3" xfId="45" applyNumberFormat="1" applyFont="1" applyFill="1" applyBorder="1"/>
    <xf numFmtId="0" fontId="66" fillId="0" borderId="0" xfId="71" applyFont="1"/>
    <xf numFmtId="165" fontId="67" fillId="0" borderId="0" xfId="45" applyNumberFormat="1" applyFont="1" applyFill="1"/>
    <xf numFmtId="165" fontId="40" fillId="0" borderId="0" xfId="45" applyNumberFormat="1" applyFont="1" applyBorder="1"/>
    <xf numFmtId="165" fontId="40" fillId="0" borderId="0" xfId="45" applyNumberFormat="1" applyFont="1" applyFill="1" applyBorder="1"/>
    <xf numFmtId="165" fontId="40" fillId="0" borderId="0" xfId="45" applyNumberFormat="1" applyFont="1" applyFill="1"/>
    <xf numFmtId="43" fontId="40" fillId="0" borderId="0" xfId="45" applyFont="1"/>
    <xf numFmtId="165" fontId="31" fillId="0" borderId="1" xfId="45" applyNumberFormat="1" applyFont="1" applyFill="1" applyBorder="1"/>
    <xf numFmtId="165" fontId="40" fillId="0" borderId="3" xfId="45" applyNumberFormat="1" applyFont="1" applyBorder="1"/>
    <xf numFmtId="0" fontId="31" fillId="0" borderId="0" xfId="27" applyNumberFormat="1" applyFont="1" applyFill="1" applyAlignment="1">
      <alignment horizontal="center"/>
    </xf>
    <xf numFmtId="0" fontId="45" fillId="0" borderId="0" xfId="34" applyNumberFormat="1" applyFont="1" applyBorder="1" applyAlignment="1"/>
    <xf numFmtId="0" fontId="43" fillId="0" borderId="0" xfId="71" applyFont="1"/>
    <xf numFmtId="166" fontId="64" fillId="0" borderId="5" xfId="1" applyNumberFormat="1" applyFont="1" applyBorder="1"/>
    <xf numFmtId="166" fontId="64" fillId="0" borderId="5" xfId="1" applyNumberFormat="1" applyFont="1" applyFill="1" applyBorder="1"/>
    <xf numFmtId="0" fontId="68" fillId="0" borderId="0" xfId="72" applyFont="1" applyAlignment="1">
      <alignment horizontal="left"/>
    </xf>
    <xf numFmtId="0" fontId="45" fillId="0" borderId="0" xfId="71" applyFont="1" applyAlignment="1">
      <alignment vertical="top"/>
    </xf>
    <xf numFmtId="0" fontId="35" fillId="0" borderId="0" xfId="71" applyFont="1" applyAlignment="1">
      <alignment vertical="top"/>
    </xf>
    <xf numFmtId="0" fontId="45" fillId="0" borderId="0" xfId="71" applyFont="1"/>
    <xf numFmtId="0" fontId="45" fillId="0" borderId="0" xfId="71" applyFont="1" applyAlignment="1">
      <alignment horizontal="left"/>
    </xf>
    <xf numFmtId="0" fontId="35" fillId="0" borderId="0" xfId="71" applyFont="1" applyAlignment="1">
      <alignment horizontal="left"/>
    </xf>
    <xf numFmtId="0" fontId="40" fillId="0" borderId="0" xfId="71" applyFont="1" applyAlignment="1">
      <alignment horizontal="left"/>
    </xf>
    <xf numFmtId="10" fontId="39" fillId="0" borderId="0" xfId="2" applyNumberFormat="1" applyFont="1" applyBorder="1" applyAlignment="1">
      <alignment horizontal="center" vertical="center"/>
    </xf>
    <xf numFmtId="10" fontId="35" fillId="0" borderId="0" xfId="2" applyNumberFormat="1" applyFont="1" applyBorder="1" applyAlignment="1">
      <alignment horizontal="center" vertical="center"/>
    </xf>
    <xf numFmtId="10" fontId="35" fillId="0" borderId="0" xfId="2" applyNumberFormat="1" applyFont="1" applyFill="1" applyBorder="1" applyAlignment="1">
      <alignment horizontal="center" vertical="center"/>
    </xf>
    <xf numFmtId="10" fontId="64" fillId="0" borderId="0" xfId="2" applyNumberFormat="1" applyFont="1" applyFill="1" applyBorder="1" applyAlignment="1">
      <alignment horizontal="center" vertical="center"/>
    </xf>
    <xf numFmtId="10" fontId="40" fillId="0" borderId="0" xfId="2" applyNumberFormat="1" applyFont="1" applyBorder="1" applyAlignment="1">
      <alignment horizontal="center" vertical="center"/>
    </xf>
    <xf numFmtId="10" fontId="31" fillId="0" borderId="5" xfId="2" applyNumberFormat="1" applyFont="1" applyFill="1" applyBorder="1" applyAlignment="1">
      <alignment horizontal="center" vertical="center"/>
    </xf>
    <xf numFmtId="10" fontId="40" fillId="0" borderId="0" xfId="2" applyNumberFormat="1" applyFont="1" applyAlignment="1">
      <alignment horizontal="center" vertical="center"/>
    </xf>
    <xf numFmtId="10" fontId="31" fillId="0" borderId="3" xfId="2" applyNumberFormat="1" applyFont="1" applyFill="1" applyBorder="1" applyAlignment="1">
      <alignment horizontal="center" vertical="center"/>
    </xf>
    <xf numFmtId="10" fontId="31" fillId="0" borderId="0" xfId="2" applyNumberFormat="1" applyFont="1" applyFill="1" applyAlignment="1">
      <alignment horizontal="center" vertical="center"/>
    </xf>
    <xf numFmtId="10" fontId="40" fillId="0" borderId="3" xfId="2" applyNumberFormat="1" applyFont="1" applyBorder="1" applyAlignment="1">
      <alignment horizontal="center" vertical="center"/>
    </xf>
    <xf numFmtId="10" fontId="64" fillId="0" borderId="5" xfId="2" applyNumberFormat="1" applyFont="1" applyBorder="1" applyAlignment="1">
      <alignment horizontal="center" vertical="center"/>
    </xf>
    <xf numFmtId="10" fontId="35" fillId="0" borderId="0" xfId="2" applyNumberFormat="1" applyFont="1" applyAlignment="1">
      <alignment horizontal="center" vertical="center"/>
    </xf>
    <xf numFmtId="42" fontId="40" fillId="0" borderId="5" xfId="71" applyNumberFormat="1" applyFont="1" applyBorder="1"/>
    <xf numFmtId="0" fontId="40" fillId="0" borderId="1" xfId="71" applyFont="1" applyBorder="1"/>
    <xf numFmtId="0" fontId="40" fillId="0" borderId="1" xfId="71" applyFont="1" applyFill="1" applyBorder="1"/>
    <xf numFmtId="0" fontId="40" fillId="0" borderId="0" xfId="71" applyFont="1" applyAlignment="1">
      <alignment horizontal="center" vertical="center"/>
    </xf>
    <xf numFmtId="165" fontId="35" fillId="0" borderId="1" xfId="32" applyNumberFormat="1" applyFont="1" applyBorder="1" applyAlignment="1">
      <alignment horizontal="center"/>
    </xf>
    <xf numFmtId="42" fontId="35" fillId="0" borderId="0" xfId="10" applyNumberFormat="1" applyFont="1" applyAlignment="1">
      <alignment horizontal="center"/>
    </xf>
    <xf numFmtId="165" fontId="35" fillId="0" borderId="1" xfId="45" applyNumberFormat="1" applyFont="1" applyFill="1" applyBorder="1" applyAlignment="1">
      <alignment horizontal="center"/>
    </xf>
    <xf numFmtId="165" fontId="20" fillId="0" borderId="1" xfId="45" applyNumberFormat="1" applyFont="1" applyBorder="1"/>
    <xf numFmtId="0" fontId="38" fillId="0" borderId="1" xfId="3" applyFont="1" applyFill="1" applyBorder="1" applyAlignment="1">
      <alignment horizontal="center"/>
    </xf>
    <xf numFmtId="0" fontId="17" fillId="0" borderId="0" xfId="10" applyFont="1" applyFill="1" applyAlignment="1">
      <alignment horizontal="center"/>
    </xf>
    <xf numFmtId="0" fontId="2" fillId="0" borderId="0" xfId="10" applyFont="1" applyBorder="1" applyAlignment="1">
      <alignment horizontal="center"/>
    </xf>
    <xf numFmtId="0" fontId="2" fillId="0" borderId="0" xfId="10" applyFont="1" applyFill="1" applyBorder="1" applyAlignment="1">
      <alignment horizontal="center"/>
    </xf>
    <xf numFmtId="0" fontId="31" fillId="0" borderId="0" xfId="3" applyFont="1" applyFill="1" applyBorder="1" applyAlignment="1">
      <alignment horizontal="center" wrapText="1"/>
    </xf>
    <xf numFmtId="0" fontId="38" fillId="0" borderId="0" xfId="3" applyFont="1" applyFill="1" applyBorder="1" applyAlignment="1">
      <alignment horizontal="center"/>
    </xf>
    <xf numFmtId="0" fontId="40" fillId="0" borderId="1" xfId="71" applyFont="1" applyBorder="1" applyAlignment="1">
      <alignment horizontal="center" wrapText="1"/>
    </xf>
    <xf numFmtId="165" fontId="31" fillId="0" borderId="1" xfId="4" applyNumberFormat="1" applyFont="1" applyFill="1" applyBorder="1" applyAlignment="1">
      <alignment horizontal="center"/>
    </xf>
    <xf numFmtId="0" fontId="35" fillId="0" borderId="1" xfId="34" applyNumberFormat="1" applyFont="1" applyBorder="1" applyAlignment="1">
      <alignment horizontal="center"/>
    </xf>
    <xf numFmtId="10" fontId="40" fillId="0" borderId="1" xfId="2" quotePrefix="1" applyNumberFormat="1" applyFont="1" applyBorder="1" applyAlignment="1">
      <alignment horizontal="center"/>
    </xf>
    <xf numFmtId="0" fontId="1" fillId="0" borderId="0" xfId="10" quotePrefix="1" applyFont="1" applyFill="1" applyAlignment="1">
      <alignment horizontal="center"/>
    </xf>
    <xf numFmtId="0" fontId="1" fillId="0" borderId="0" xfId="10" quotePrefix="1" applyFont="1" applyAlignment="1">
      <alignment horizontal="center"/>
    </xf>
    <xf numFmtId="0" fontId="1" fillId="0" borderId="0" xfId="10" applyFont="1" applyAlignment="1">
      <alignment horizontal="center"/>
    </xf>
    <xf numFmtId="166" fontId="13" fillId="0" borderId="0" xfId="1" applyNumberFormat="1" applyFont="1" applyFill="1" applyAlignment="1">
      <alignment horizontal="center"/>
    </xf>
    <xf numFmtId="166" fontId="35" fillId="0" borderId="0" xfId="1" applyNumberFormat="1" applyFont="1" applyBorder="1" applyAlignment="1">
      <alignment horizontal="center"/>
    </xf>
    <xf numFmtId="166" fontId="35" fillId="0" borderId="5" xfId="1" applyNumberFormat="1" applyFont="1" applyBorder="1"/>
    <xf numFmtId="166" fontId="35" fillId="0" borderId="5" xfId="1" applyNumberFormat="1" applyFont="1" applyBorder="1" applyAlignment="1">
      <alignment horizontal="right"/>
    </xf>
    <xf numFmtId="166" fontId="35" fillId="0" borderId="0" xfId="1" applyNumberFormat="1" applyFont="1" applyBorder="1" applyAlignment="1">
      <alignment horizontal="right"/>
    </xf>
    <xf numFmtId="166" fontId="35" fillId="0" borderId="5" xfId="1" applyNumberFormat="1" applyFont="1" applyFill="1" applyBorder="1" applyAlignment="1">
      <alignment horizontal="right"/>
    </xf>
    <xf numFmtId="166" fontId="35" fillId="0" borderId="0" xfId="1" applyNumberFormat="1" applyFont="1" applyFill="1" applyBorder="1" applyAlignment="1">
      <alignment horizontal="right"/>
    </xf>
    <xf numFmtId="166" fontId="35" fillId="0" borderId="6" xfId="1" applyNumberFormat="1" applyFont="1" applyBorder="1" applyAlignment="1">
      <alignment horizontal="right"/>
    </xf>
    <xf numFmtId="166" fontId="35" fillId="0" borderId="5" xfId="1" applyNumberFormat="1" applyFont="1" applyBorder="1" applyAlignment="1">
      <alignment horizontal="center"/>
    </xf>
    <xf numFmtId="166" fontId="24" fillId="0" borderId="0" xfId="1" applyNumberFormat="1" applyFont="1" applyAlignment="1">
      <alignment horizontal="center"/>
    </xf>
    <xf numFmtId="166" fontId="35" fillId="0" borderId="5" xfId="1" applyNumberFormat="1" applyFont="1" applyFill="1" applyBorder="1" applyAlignment="1">
      <alignment horizontal="center"/>
    </xf>
    <xf numFmtId="166" fontId="24" fillId="0" borderId="0" xfId="1" applyNumberFormat="1" applyFont="1" applyFill="1" applyAlignment="1">
      <alignment horizontal="center"/>
    </xf>
    <xf numFmtId="166" fontId="13" fillId="0" borderId="0" xfId="1" applyNumberFormat="1" applyFont="1" applyFill="1"/>
    <xf numFmtId="166" fontId="24" fillId="0" borderId="0" xfId="1" applyNumberFormat="1" applyFont="1" applyBorder="1" applyAlignment="1">
      <alignment horizontal="center"/>
    </xf>
    <xf numFmtId="165" fontId="31" fillId="0" borderId="5" xfId="45" applyNumberFormat="1" applyFont="1" applyFill="1" applyBorder="1"/>
    <xf numFmtId="165" fontId="40" fillId="0" borderId="0" xfId="45" applyNumberFormat="1" applyFont="1"/>
    <xf numFmtId="165" fontId="40" fillId="0" borderId="1" xfId="45" applyNumberFormat="1" applyFont="1" applyBorder="1"/>
    <xf numFmtId="166" fontId="20" fillId="0" borderId="0" xfId="1" applyNumberFormat="1" applyFont="1"/>
    <xf numFmtId="165" fontId="30" fillId="0" borderId="0" xfId="45" applyNumberFormat="1" applyFont="1" applyBorder="1"/>
    <xf numFmtId="165" fontId="38" fillId="0" borderId="0" xfId="45" applyNumberFormat="1" applyFont="1"/>
    <xf numFmtId="166" fontId="13" fillId="0" borderId="5" xfId="1" applyNumberFormat="1" applyFont="1" applyFill="1" applyBorder="1"/>
    <xf numFmtId="166" fontId="35" fillId="0" borderId="0" xfId="0" applyNumberFormat="1" applyFont="1" applyFill="1"/>
    <xf numFmtId="0" fontId="35" fillId="0" borderId="11" xfId="34" applyNumberFormat="1" applyFont="1" applyFill="1" applyBorder="1" applyAlignment="1">
      <alignment horizontal="center"/>
    </xf>
    <xf numFmtId="0" fontId="35" fillId="0" borderId="9" xfId="34" applyNumberFormat="1" applyFont="1" applyFill="1" applyBorder="1" applyAlignment="1">
      <alignment horizontal="center"/>
    </xf>
    <xf numFmtId="0" fontId="35" fillId="0" borderId="10" xfId="34" applyNumberFormat="1" applyFont="1" applyFill="1" applyBorder="1" applyAlignment="1">
      <alignment horizontal="center"/>
    </xf>
    <xf numFmtId="0" fontId="19" fillId="0" borderId="0" xfId="10" applyFont="1" applyAlignment="1">
      <alignment horizontal="left" wrapText="1"/>
    </xf>
  </cellXfs>
  <cellStyles count="73">
    <cellStyle name="Comma" xfId="45" builtinId="3"/>
    <cellStyle name="Comma 10" xfId="4"/>
    <cellStyle name="Comma 10 2 2" xfId="54"/>
    <cellStyle name="Comma 145" xfId="53"/>
    <cellStyle name="Comma 161" xfId="32"/>
    <cellStyle name="Comma 161 2" xfId="47"/>
    <cellStyle name="Comma 161 3" xfId="61"/>
    <cellStyle name="Comma 161 4" xfId="65"/>
    <cellStyle name="Comma 2 3 2" xfId="5"/>
    <cellStyle name="Currency" xfId="1" builtinId="4"/>
    <cellStyle name="Currency 3 2" xfId="11"/>
    <cellStyle name="Currency 34" xfId="35"/>
    <cellStyle name="Currency 34 2" xfId="48"/>
    <cellStyle name="Currency 34 3" xfId="62"/>
    <cellStyle name="Normal" xfId="0" builtinId="0"/>
    <cellStyle name="Normal 10" xfId="27"/>
    <cellStyle name="Normal 11 2" xfId="10"/>
    <cellStyle name="Normal 12" xfId="42"/>
    <cellStyle name="Normal 12 10 2 2" xfId="51"/>
    <cellStyle name="Normal 12 2 3" xfId="13"/>
    <cellStyle name="Normal 12 2 3 4" xfId="33"/>
    <cellStyle name="Normal 13 2" xfId="7"/>
    <cellStyle name="Normal 159" xfId="40"/>
    <cellStyle name="Normal 182" xfId="23"/>
    <cellStyle name="Normal 183" xfId="22"/>
    <cellStyle name="Normal 2" xfId="71"/>
    <cellStyle name="Normal 2 2 2" xfId="9"/>
    <cellStyle name="Normal 2 2 2 2" xfId="43"/>
    <cellStyle name="Normal 2 2 4 2" xfId="28"/>
    <cellStyle name="Normal 2 2 4 2 3" xfId="56"/>
    <cellStyle name="Normal 2 4" xfId="57"/>
    <cellStyle name="Normal 2 7" xfId="3"/>
    <cellStyle name="Normal 2 7 2" xfId="58"/>
    <cellStyle name="Normal 21 2 2" xfId="37"/>
    <cellStyle name="Normal 4 2 6" xfId="34"/>
    <cellStyle name="Normal 4 4 6" xfId="38"/>
    <cellStyle name="Normal 4 75" xfId="36"/>
    <cellStyle name="Normal 40" xfId="49"/>
    <cellStyle name="Normal 5" xfId="70"/>
    <cellStyle name="Normal 7" xfId="69"/>
    <cellStyle name="Normal 791" xfId="52"/>
    <cellStyle name="Normal 805 3" xfId="41"/>
    <cellStyle name="Normal 817" xfId="6"/>
    <cellStyle name="Normal 817 2" xfId="59"/>
    <cellStyle name="Normal 818" xfId="12"/>
    <cellStyle name="Normal 819" xfId="15"/>
    <cellStyle name="Normal 820" xfId="16"/>
    <cellStyle name="Normal 821" xfId="18"/>
    <cellStyle name="Normal 822" xfId="19"/>
    <cellStyle name="Normal 823" xfId="20"/>
    <cellStyle name="Normal 825" xfId="21"/>
    <cellStyle name="Normal 826" xfId="24"/>
    <cellStyle name="Normal 831" xfId="8"/>
    <cellStyle name="Normal 833" xfId="14"/>
    <cellStyle name="Normal 837" xfId="17"/>
    <cellStyle name="Normal 849" xfId="25"/>
    <cellStyle name="Normal 849 2" xfId="50"/>
    <cellStyle name="Normal 849 3" xfId="63"/>
    <cellStyle name="Normal 849 4" xfId="66"/>
    <cellStyle name="Normal 849 5" xfId="72"/>
    <cellStyle name="Normal 851" xfId="29"/>
    <cellStyle name="Normal 852" xfId="31"/>
    <cellStyle name="Normal 852 2" xfId="46"/>
    <cellStyle name="Normal 852 3" xfId="60"/>
    <cellStyle name="Normal 852 4" xfId="64"/>
    <cellStyle name="Normal 865" xfId="68"/>
    <cellStyle name="Normal 969" xfId="39"/>
    <cellStyle name="Percent" xfId="2" builtinId="5"/>
    <cellStyle name="Percent 11" xfId="30"/>
    <cellStyle name="Percent 2" xfId="44"/>
    <cellStyle name="Percent 2 2 2" xfId="26"/>
    <cellStyle name="Percent 2 5 2" xfId="67"/>
    <cellStyle name="Percent 3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63" Type="http://schemas.openxmlformats.org/officeDocument/2006/relationships/externalLink" Target="externalLinks/externalLink55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styles" Target="styles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9" Type="http://schemas.openxmlformats.org/officeDocument/2006/relationships/externalLink" Target="externalLinks/externalLink31.xml"/><Relationship Id="rId34" Type="http://schemas.openxmlformats.org/officeDocument/2006/relationships/externalLink" Target="externalLinks/externalLink26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1975908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16</xdr:row>
      <xdr:rowOff>9525</xdr:rowOff>
    </xdr:from>
    <xdr:to>
      <xdr:col>8</xdr:col>
      <xdr:colOff>400050</xdr:colOff>
      <xdr:row>24</xdr:row>
      <xdr:rowOff>180975</xdr:rowOff>
    </xdr:to>
    <xdr:cxnSp macro="">
      <xdr:nvCxnSpPr>
        <xdr:cNvPr id="2" name="Straight Arrow Connector 2"/>
        <xdr:cNvCxnSpPr>
          <a:cxnSpLocks noChangeShapeType="1"/>
        </xdr:cNvCxnSpPr>
      </xdr:nvCxnSpPr>
      <xdr:spPr bwMode="auto">
        <a:xfrm>
          <a:off x="5648325" y="2895600"/>
          <a:ext cx="9525" cy="16954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390525</xdr:colOff>
      <xdr:row>29</xdr:row>
      <xdr:rowOff>9525</xdr:rowOff>
    </xdr:from>
    <xdr:to>
      <xdr:col>8</xdr:col>
      <xdr:colOff>400050</xdr:colOff>
      <xdr:row>38</xdr:row>
      <xdr:rowOff>0</xdr:rowOff>
    </xdr:to>
    <xdr:cxnSp macro="">
      <xdr:nvCxnSpPr>
        <xdr:cNvPr id="3" name="Straight Arrow Connector 2"/>
        <xdr:cNvCxnSpPr>
          <a:cxnSpLocks noChangeShapeType="1"/>
        </xdr:cNvCxnSpPr>
      </xdr:nvCxnSpPr>
      <xdr:spPr bwMode="auto">
        <a:xfrm flipH="1">
          <a:off x="5648325" y="5372100"/>
          <a:ext cx="9525" cy="170497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390525</xdr:colOff>
      <xdr:row>42</xdr:row>
      <xdr:rowOff>0</xdr:rowOff>
    </xdr:from>
    <xdr:to>
      <xdr:col>8</xdr:col>
      <xdr:colOff>390525</xdr:colOff>
      <xdr:row>59</xdr:row>
      <xdr:rowOff>9525</xdr:rowOff>
    </xdr:to>
    <xdr:cxnSp macro="">
      <xdr:nvCxnSpPr>
        <xdr:cNvPr id="4" name="Straight Arrow Connector 2"/>
        <xdr:cNvCxnSpPr>
          <a:cxnSpLocks noChangeShapeType="1"/>
        </xdr:cNvCxnSpPr>
      </xdr:nvCxnSpPr>
      <xdr:spPr bwMode="auto">
        <a:xfrm flipH="1">
          <a:off x="5648325" y="7839075"/>
          <a:ext cx="0" cy="32480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390525</xdr:colOff>
      <xdr:row>63</xdr:row>
      <xdr:rowOff>42333</xdr:rowOff>
    </xdr:from>
    <xdr:to>
      <xdr:col>8</xdr:col>
      <xdr:colOff>391583</xdr:colOff>
      <xdr:row>72</xdr:row>
      <xdr:rowOff>9525</xdr:rowOff>
    </xdr:to>
    <xdr:cxnSp macro="">
      <xdr:nvCxnSpPr>
        <xdr:cNvPr id="5" name="Straight Arrow Connector 2"/>
        <xdr:cNvCxnSpPr>
          <a:cxnSpLocks noChangeShapeType="1"/>
        </xdr:cNvCxnSpPr>
      </xdr:nvCxnSpPr>
      <xdr:spPr bwMode="auto">
        <a:xfrm flipH="1">
          <a:off x="5648325" y="11881908"/>
          <a:ext cx="1058" cy="1681692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390525</xdr:colOff>
      <xdr:row>76</xdr:row>
      <xdr:rowOff>0</xdr:rowOff>
    </xdr:from>
    <xdr:to>
      <xdr:col>8</xdr:col>
      <xdr:colOff>390525</xdr:colOff>
      <xdr:row>81</xdr:row>
      <xdr:rowOff>9525</xdr:rowOff>
    </xdr:to>
    <xdr:cxnSp macro="">
      <xdr:nvCxnSpPr>
        <xdr:cNvPr id="6" name="Straight Arrow Connector 2"/>
        <xdr:cNvCxnSpPr>
          <a:cxnSpLocks noChangeShapeType="1"/>
        </xdr:cNvCxnSpPr>
      </xdr:nvCxnSpPr>
      <xdr:spPr bwMode="auto">
        <a:xfrm flipH="1">
          <a:off x="5648325" y="14316075"/>
          <a:ext cx="0" cy="9620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390525</xdr:colOff>
      <xdr:row>85</xdr:row>
      <xdr:rowOff>10583</xdr:rowOff>
    </xdr:from>
    <xdr:to>
      <xdr:col>8</xdr:col>
      <xdr:colOff>402166</xdr:colOff>
      <xdr:row>92</xdr:row>
      <xdr:rowOff>19050</xdr:rowOff>
    </xdr:to>
    <xdr:cxnSp macro="">
      <xdr:nvCxnSpPr>
        <xdr:cNvPr id="7" name="Straight Arrow Connector 2"/>
        <xdr:cNvCxnSpPr>
          <a:cxnSpLocks noChangeShapeType="1"/>
        </xdr:cNvCxnSpPr>
      </xdr:nvCxnSpPr>
      <xdr:spPr bwMode="auto">
        <a:xfrm flipH="1">
          <a:off x="5648325" y="16041158"/>
          <a:ext cx="11641" cy="1341967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390525</xdr:colOff>
      <xdr:row>95</xdr:row>
      <xdr:rowOff>171450</xdr:rowOff>
    </xdr:from>
    <xdr:to>
      <xdr:col>8</xdr:col>
      <xdr:colOff>390525</xdr:colOff>
      <xdr:row>98</xdr:row>
      <xdr:rowOff>19050</xdr:rowOff>
    </xdr:to>
    <xdr:cxnSp macro="">
      <xdr:nvCxnSpPr>
        <xdr:cNvPr id="8" name="Straight Arrow Connector 2"/>
        <xdr:cNvCxnSpPr>
          <a:cxnSpLocks noChangeShapeType="1"/>
        </xdr:cNvCxnSpPr>
      </xdr:nvCxnSpPr>
      <xdr:spPr bwMode="auto">
        <a:xfrm flipH="1">
          <a:off x="5648325" y="18107025"/>
          <a:ext cx="0" cy="4191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400050</xdr:colOff>
      <xdr:row>102</xdr:row>
      <xdr:rowOff>10583</xdr:rowOff>
    </xdr:from>
    <xdr:to>
      <xdr:col>8</xdr:col>
      <xdr:colOff>402166</xdr:colOff>
      <xdr:row>151</xdr:row>
      <xdr:rowOff>19050</xdr:rowOff>
    </xdr:to>
    <xdr:cxnSp macro="">
      <xdr:nvCxnSpPr>
        <xdr:cNvPr id="9" name="Straight Arrow Connector 2"/>
        <xdr:cNvCxnSpPr>
          <a:cxnSpLocks noChangeShapeType="1"/>
        </xdr:cNvCxnSpPr>
      </xdr:nvCxnSpPr>
      <xdr:spPr bwMode="auto">
        <a:xfrm flipH="1">
          <a:off x="5657850" y="19279658"/>
          <a:ext cx="2116" cy="9342967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390525</xdr:colOff>
      <xdr:row>157</xdr:row>
      <xdr:rowOff>9525</xdr:rowOff>
    </xdr:from>
    <xdr:to>
      <xdr:col>8</xdr:col>
      <xdr:colOff>390525</xdr:colOff>
      <xdr:row>158</xdr:row>
      <xdr:rowOff>28575</xdr:rowOff>
    </xdr:to>
    <xdr:cxnSp macro="">
      <xdr:nvCxnSpPr>
        <xdr:cNvPr id="10" name="Straight Arrow Connector 2"/>
        <xdr:cNvCxnSpPr>
          <a:cxnSpLocks noChangeShapeType="1"/>
        </xdr:cNvCxnSpPr>
      </xdr:nvCxnSpPr>
      <xdr:spPr bwMode="auto">
        <a:xfrm flipH="1">
          <a:off x="5648325" y="30146625"/>
          <a:ext cx="0" cy="2095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483658</xdr:colOff>
      <xdr:row>2</xdr:row>
      <xdr:rowOff>187107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497416</xdr:colOff>
      <xdr:row>22</xdr:row>
      <xdr:rowOff>0</xdr:rowOff>
    </xdr:from>
    <xdr:to>
      <xdr:col>8</xdr:col>
      <xdr:colOff>497417</xdr:colOff>
      <xdr:row>39</xdr:row>
      <xdr:rowOff>10583</xdr:rowOff>
    </xdr:to>
    <xdr:cxnSp macro="">
      <xdr:nvCxnSpPr>
        <xdr:cNvPr id="2" name="Straight Arrow Connector 2"/>
        <xdr:cNvCxnSpPr>
          <a:cxnSpLocks noChangeShapeType="1"/>
        </xdr:cNvCxnSpPr>
      </xdr:nvCxnSpPr>
      <xdr:spPr bwMode="auto">
        <a:xfrm flipH="1">
          <a:off x="6336241" y="4219575"/>
          <a:ext cx="1" cy="324908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16</xdr:row>
      <xdr:rowOff>10584</xdr:rowOff>
    </xdr:from>
    <xdr:to>
      <xdr:col>8</xdr:col>
      <xdr:colOff>486835</xdr:colOff>
      <xdr:row>18</xdr:row>
      <xdr:rowOff>21167</xdr:rowOff>
    </xdr:to>
    <xdr:cxnSp macro="">
      <xdr:nvCxnSpPr>
        <xdr:cNvPr id="3" name="Straight Arrow Connector 2"/>
        <xdr:cNvCxnSpPr>
          <a:cxnSpLocks noChangeShapeType="1"/>
        </xdr:cNvCxnSpPr>
      </xdr:nvCxnSpPr>
      <xdr:spPr bwMode="auto">
        <a:xfrm flipH="1">
          <a:off x="6325658" y="3087159"/>
          <a:ext cx="2" cy="39158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42</xdr:row>
      <xdr:rowOff>179916</xdr:rowOff>
    </xdr:from>
    <xdr:to>
      <xdr:col>8</xdr:col>
      <xdr:colOff>486835</xdr:colOff>
      <xdr:row>52</xdr:row>
      <xdr:rowOff>21167</xdr:rowOff>
    </xdr:to>
    <xdr:cxnSp macro="">
      <xdr:nvCxnSpPr>
        <xdr:cNvPr id="4" name="Straight Arrow Connector 2"/>
        <xdr:cNvCxnSpPr>
          <a:cxnSpLocks noChangeShapeType="1"/>
        </xdr:cNvCxnSpPr>
      </xdr:nvCxnSpPr>
      <xdr:spPr bwMode="auto">
        <a:xfrm flipH="1">
          <a:off x="6325658" y="8209491"/>
          <a:ext cx="2" cy="1746251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476250</xdr:colOff>
      <xdr:row>56</xdr:row>
      <xdr:rowOff>0</xdr:rowOff>
    </xdr:from>
    <xdr:to>
      <xdr:col>8</xdr:col>
      <xdr:colOff>476252</xdr:colOff>
      <xdr:row>59</xdr:row>
      <xdr:rowOff>10583</xdr:rowOff>
    </xdr:to>
    <xdr:cxnSp macro="">
      <xdr:nvCxnSpPr>
        <xdr:cNvPr id="5" name="Straight Arrow Connector 2"/>
        <xdr:cNvCxnSpPr>
          <a:cxnSpLocks noChangeShapeType="1"/>
        </xdr:cNvCxnSpPr>
      </xdr:nvCxnSpPr>
      <xdr:spPr bwMode="auto">
        <a:xfrm flipH="1">
          <a:off x="6315075" y="10696575"/>
          <a:ext cx="2" cy="58208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62</xdr:row>
      <xdr:rowOff>179917</xdr:rowOff>
    </xdr:from>
    <xdr:to>
      <xdr:col>8</xdr:col>
      <xdr:colOff>497418</xdr:colOff>
      <xdr:row>78</xdr:row>
      <xdr:rowOff>179917</xdr:rowOff>
    </xdr:to>
    <xdr:cxnSp macro="">
      <xdr:nvCxnSpPr>
        <xdr:cNvPr id="6" name="Straight Arrow Connector 2"/>
        <xdr:cNvCxnSpPr>
          <a:cxnSpLocks noChangeShapeType="1"/>
        </xdr:cNvCxnSpPr>
      </xdr:nvCxnSpPr>
      <xdr:spPr bwMode="auto">
        <a:xfrm flipH="1">
          <a:off x="6325658" y="12019492"/>
          <a:ext cx="10585" cy="30480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497416</xdr:colOff>
      <xdr:row>82</xdr:row>
      <xdr:rowOff>158750</xdr:rowOff>
    </xdr:from>
    <xdr:to>
      <xdr:col>8</xdr:col>
      <xdr:colOff>497418</xdr:colOff>
      <xdr:row>90</xdr:row>
      <xdr:rowOff>10583</xdr:rowOff>
    </xdr:to>
    <xdr:cxnSp macro="">
      <xdr:nvCxnSpPr>
        <xdr:cNvPr id="7" name="Straight Arrow Connector 2"/>
        <xdr:cNvCxnSpPr>
          <a:cxnSpLocks noChangeShapeType="1"/>
        </xdr:cNvCxnSpPr>
      </xdr:nvCxnSpPr>
      <xdr:spPr bwMode="auto">
        <a:xfrm flipH="1">
          <a:off x="6336241" y="15808325"/>
          <a:ext cx="2" cy="137583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476250</xdr:colOff>
      <xdr:row>94</xdr:row>
      <xdr:rowOff>21167</xdr:rowOff>
    </xdr:from>
    <xdr:to>
      <xdr:col>8</xdr:col>
      <xdr:colOff>476250</xdr:colOff>
      <xdr:row>101</xdr:row>
      <xdr:rowOff>21167</xdr:rowOff>
    </xdr:to>
    <xdr:cxnSp macro="">
      <xdr:nvCxnSpPr>
        <xdr:cNvPr id="8" name="Straight Arrow Connector 2"/>
        <xdr:cNvCxnSpPr>
          <a:cxnSpLocks noChangeShapeType="1"/>
        </xdr:cNvCxnSpPr>
      </xdr:nvCxnSpPr>
      <xdr:spPr bwMode="auto">
        <a:xfrm>
          <a:off x="6315075" y="17956742"/>
          <a:ext cx="0" cy="13335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497416</xdr:colOff>
      <xdr:row>105</xdr:row>
      <xdr:rowOff>10583</xdr:rowOff>
    </xdr:from>
    <xdr:to>
      <xdr:col>8</xdr:col>
      <xdr:colOff>508000</xdr:colOff>
      <xdr:row>122</xdr:row>
      <xdr:rowOff>10583</xdr:rowOff>
    </xdr:to>
    <xdr:cxnSp macro="">
      <xdr:nvCxnSpPr>
        <xdr:cNvPr id="9" name="Straight Arrow Connector 2"/>
        <xdr:cNvCxnSpPr>
          <a:cxnSpLocks noChangeShapeType="1"/>
        </xdr:cNvCxnSpPr>
      </xdr:nvCxnSpPr>
      <xdr:spPr bwMode="auto">
        <a:xfrm flipH="1">
          <a:off x="6336241" y="20041658"/>
          <a:ext cx="10584" cy="32385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497417</xdr:colOff>
      <xdr:row>131</xdr:row>
      <xdr:rowOff>10584</xdr:rowOff>
    </xdr:from>
    <xdr:to>
      <xdr:col>8</xdr:col>
      <xdr:colOff>497417</xdr:colOff>
      <xdr:row>141</xdr:row>
      <xdr:rowOff>21167</xdr:rowOff>
    </xdr:to>
    <xdr:cxnSp macro="">
      <xdr:nvCxnSpPr>
        <xdr:cNvPr id="10" name="Straight Arrow Connector 2"/>
        <xdr:cNvCxnSpPr>
          <a:cxnSpLocks noChangeShapeType="1"/>
        </xdr:cNvCxnSpPr>
      </xdr:nvCxnSpPr>
      <xdr:spPr bwMode="auto">
        <a:xfrm>
          <a:off x="6336242" y="25004184"/>
          <a:ext cx="0" cy="191558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144</xdr:row>
      <xdr:rowOff>179917</xdr:rowOff>
    </xdr:from>
    <xdr:to>
      <xdr:col>8</xdr:col>
      <xdr:colOff>486833</xdr:colOff>
      <xdr:row>150</xdr:row>
      <xdr:rowOff>21167</xdr:rowOff>
    </xdr:to>
    <xdr:cxnSp macro="">
      <xdr:nvCxnSpPr>
        <xdr:cNvPr id="11" name="Straight Arrow Connector 2"/>
        <xdr:cNvCxnSpPr>
          <a:cxnSpLocks noChangeShapeType="1"/>
        </xdr:cNvCxnSpPr>
      </xdr:nvCxnSpPr>
      <xdr:spPr bwMode="auto">
        <a:xfrm>
          <a:off x="6325658" y="27650017"/>
          <a:ext cx="0" cy="9842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153</xdr:row>
      <xdr:rowOff>179917</xdr:rowOff>
    </xdr:from>
    <xdr:to>
      <xdr:col>8</xdr:col>
      <xdr:colOff>497417</xdr:colOff>
      <xdr:row>162</xdr:row>
      <xdr:rowOff>169334</xdr:rowOff>
    </xdr:to>
    <xdr:cxnSp macro="">
      <xdr:nvCxnSpPr>
        <xdr:cNvPr id="12" name="Straight Arrow Connector 2"/>
        <xdr:cNvCxnSpPr>
          <a:cxnSpLocks noChangeShapeType="1"/>
        </xdr:cNvCxnSpPr>
      </xdr:nvCxnSpPr>
      <xdr:spPr bwMode="auto">
        <a:xfrm flipH="1">
          <a:off x="6325658" y="29364517"/>
          <a:ext cx="10584" cy="1703917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507999</xdr:colOff>
      <xdr:row>171</xdr:row>
      <xdr:rowOff>0</xdr:rowOff>
    </xdr:from>
    <xdr:to>
      <xdr:col>8</xdr:col>
      <xdr:colOff>508000</xdr:colOff>
      <xdr:row>173</xdr:row>
      <xdr:rowOff>31750</xdr:rowOff>
    </xdr:to>
    <xdr:cxnSp macro="">
      <xdr:nvCxnSpPr>
        <xdr:cNvPr id="13" name="Straight Arrow Connector 2"/>
        <xdr:cNvCxnSpPr>
          <a:cxnSpLocks noChangeShapeType="1"/>
        </xdr:cNvCxnSpPr>
      </xdr:nvCxnSpPr>
      <xdr:spPr bwMode="auto">
        <a:xfrm>
          <a:off x="6346824" y="32613600"/>
          <a:ext cx="1" cy="4127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497416</xdr:colOff>
      <xdr:row>176</xdr:row>
      <xdr:rowOff>169334</xdr:rowOff>
    </xdr:from>
    <xdr:to>
      <xdr:col>8</xdr:col>
      <xdr:colOff>497417</xdr:colOff>
      <xdr:row>184</xdr:row>
      <xdr:rowOff>31750</xdr:rowOff>
    </xdr:to>
    <xdr:cxnSp macro="">
      <xdr:nvCxnSpPr>
        <xdr:cNvPr id="14" name="Straight Arrow Connector 2"/>
        <xdr:cNvCxnSpPr>
          <a:cxnSpLocks noChangeShapeType="1"/>
        </xdr:cNvCxnSpPr>
      </xdr:nvCxnSpPr>
      <xdr:spPr bwMode="auto">
        <a:xfrm>
          <a:off x="6336241" y="33735434"/>
          <a:ext cx="1" cy="1386416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476250</xdr:colOff>
      <xdr:row>210</xdr:row>
      <xdr:rowOff>158750</xdr:rowOff>
    </xdr:from>
    <xdr:to>
      <xdr:col>8</xdr:col>
      <xdr:colOff>476250</xdr:colOff>
      <xdr:row>212</xdr:row>
      <xdr:rowOff>10583</xdr:rowOff>
    </xdr:to>
    <xdr:cxnSp macro="">
      <xdr:nvCxnSpPr>
        <xdr:cNvPr id="15" name="Straight Arrow Connector 2"/>
        <xdr:cNvCxnSpPr>
          <a:cxnSpLocks noChangeShapeType="1"/>
        </xdr:cNvCxnSpPr>
      </xdr:nvCxnSpPr>
      <xdr:spPr bwMode="auto">
        <a:xfrm>
          <a:off x="6315075" y="40201850"/>
          <a:ext cx="0" cy="23283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508000</xdr:colOff>
      <xdr:row>223</xdr:row>
      <xdr:rowOff>179916</xdr:rowOff>
    </xdr:from>
    <xdr:to>
      <xdr:col>8</xdr:col>
      <xdr:colOff>508000</xdr:colOff>
      <xdr:row>225</xdr:row>
      <xdr:rowOff>31749</xdr:rowOff>
    </xdr:to>
    <xdr:cxnSp macro="">
      <xdr:nvCxnSpPr>
        <xdr:cNvPr id="16" name="Straight Arrow Connector 2"/>
        <xdr:cNvCxnSpPr>
          <a:cxnSpLocks noChangeShapeType="1"/>
        </xdr:cNvCxnSpPr>
      </xdr:nvCxnSpPr>
      <xdr:spPr bwMode="auto">
        <a:xfrm>
          <a:off x="6346825" y="42699516"/>
          <a:ext cx="0" cy="23283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201</xdr:row>
      <xdr:rowOff>169333</xdr:rowOff>
    </xdr:from>
    <xdr:to>
      <xdr:col>8</xdr:col>
      <xdr:colOff>486833</xdr:colOff>
      <xdr:row>203</xdr:row>
      <xdr:rowOff>21166</xdr:rowOff>
    </xdr:to>
    <xdr:cxnSp macro="">
      <xdr:nvCxnSpPr>
        <xdr:cNvPr id="17" name="Straight Arrow Connector 2"/>
        <xdr:cNvCxnSpPr>
          <a:cxnSpLocks noChangeShapeType="1"/>
        </xdr:cNvCxnSpPr>
      </xdr:nvCxnSpPr>
      <xdr:spPr bwMode="auto">
        <a:xfrm>
          <a:off x="6325658" y="38497933"/>
          <a:ext cx="0" cy="23283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230</xdr:row>
      <xdr:rowOff>0</xdr:rowOff>
    </xdr:from>
    <xdr:to>
      <xdr:col>8</xdr:col>
      <xdr:colOff>486833</xdr:colOff>
      <xdr:row>233</xdr:row>
      <xdr:rowOff>21167</xdr:rowOff>
    </xdr:to>
    <xdr:cxnSp macro="">
      <xdr:nvCxnSpPr>
        <xdr:cNvPr id="18" name="Straight Arrow Connector 2"/>
        <xdr:cNvCxnSpPr>
          <a:cxnSpLocks noChangeShapeType="1"/>
        </xdr:cNvCxnSpPr>
      </xdr:nvCxnSpPr>
      <xdr:spPr bwMode="auto">
        <a:xfrm>
          <a:off x="6325658" y="43853100"/>
          <a:ext cx="0" cy="592667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236</xdr:row>
      <xdr:rowOff>158750</xdr:rowOff>
    </xdr:from>
    <xdr:to>
      <xdr:col>8</xdr:col>
      <xdr:colOff>486834</xdr:colOff>
      <xdr:row>242</xdr:row>
      <xdr:rowOff>158750</xdr:rowOff>
    </xdr:to>
    <xdr:cxnSp macro="">
      <xdr:nvCxnSpPr>
        <xdr:cNvPr id="19" name="Straight Arrow Connector 2"/>
        <xdr:cNvCxnSpPr>
          <a:cxnSpLocks noChangeShapeType="1"/>
        </xdr:cNvCxnSpPr>
      </xdr:nvCxnSpPr>
      <xdr:spPr bwMode="auto">
        <a:xfrm>
          <a:off x="6325658" y="45154850"/>
          <a:ext cx="1" cy="11430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486834</xdr:colOff>
      <xdr:row>247</xdr:row>
      <xdr:rowOff>0</xdr:rowOff>
    </xdr:from>
    <xdr:to>
      <xdr:col>8</xdr:col>
      <xdr:colOff>497417</xdr:colOff>
      <xdr:row>251</xdr:row>
      <xdr:rowOff>10584</xdr:rowOff>
    </xdr:to>
    <xdr:cxnSp macro="">
      <xdr:nvCxnSpPr>
        <xdr:cNvPr id="20" name="Straight Arrow Connector 2"/>
        <xdr:cNvCxnSpPr>
          <a:cxnSpLocks noChangeShapeType="1"/>
        </xdr:cNvCxnSpPr>
      </xdr:nvCxnSpPr>
      <xdr:spPr bwMode="auto">
        <a:xfrm>
          <a:off x="6325659" y="47091600"/>
          <a:ext cx="10583" cy="772584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260</xdr:row>
      <xdr:rowOff>0</xdr:rowOff>
    </xdr:from>
    <xdr:to>
      <xdr:col>8</xdr:col>
      <xdr:colOff>486834</xdr:colOff>
      <xdr:row>264</xdr:row>
      <xdr:rowOff>0</xdr:rowOff>
    </xdr:to>
    <xdr:cxnSp macro="">
      <xdr:nvCxnSpPr>
        <xdr:cNvPr id="21" name="Straight Arrow Connector 2"/>
        <xdr:cNvCxnSpPr>
          <a:cxnSpLocks noChangeShapeType="1"/>
        </xdr:cNvCxnSpPr>
      </xdr:nvCxnSpPr>
      <xdr:spPr bwMode="auto">
        <a:xfrm flipH="1">
          <a:off x="6325658" y="49568100"/>
          <a:ext cx="1" cy="7620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497417</xdr:colOff>
      <xdr:row>267</xdr:row>
      <xdr:rowOff>179917</xdr:rowOff>
    </xdr:from>
    <xdr:to>
      <xdr:col>8</xdr:col>
      <xdr:colOff>508001</xdr:colOff>
      <xdr:row>290</xdr:row>
      <xdr:rowOff>169334</xdr:rowOff>
    </xdr:to>
    <xdr:cxnSp macro="">
      <xdr:nvCxnSpPr>
        <xdr:cNvPr id="22" name="Straight Arrow Connector 2"/>
        <xdr:cNvCxnSpPr>
          <a:cxnSpLocks noChangeShapeType="1"/>
        </xdr:cNvCxnSpPr>
      </xdr:nvCxnSpPr>
      <xdr:spPr bwMode="auto">
        <a:xfrm>
          <a:off x="6336242" y="51081517"/>
          <a:ext cx="10584" cy="4370917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497417</xdr:colOff>
      <xdr:row>294</xdr:row>
      <xdr:rowOff>179917</xdr:rowOff>
    </xdr:from>
    <xdr:to>
      <xdr:col>8</xdr:col>
      <xdr:colOff>497417</xdr:colOff>
      <xdr:row>297</xdr:row>
      <xdr:rowOff>179917</xdr:rowOff>
    </xdr:to>
    <xdr:cxnSp macro="">
      <xdr:nvCxnSpPr>
        <xdr:cNvPr id="23" name="Straight Arrow Connector 2"/>
        <xdr:cNvCxnSpPr>
          <a:cxnSpLocks noChangeShapeType="1"/>
        </xdr:cNvCxnSpPr>
      </xdr:nvCxnSpPr>
      <xdr:spPr bwMode="auto">
        <a:xfrm>
          <a:off x="6336242" y="56225017"/>
          <a:ext cx="0" cy="5715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305</xdr:row>
      <xdr:rowOff>179917</xdr:rowOff>
    </xdr:from>
    <xdr:to>
      <xdr:col>8</xdr:col>
      <xdr:colOff>486833</xdr:colOff>
      <xdr:row>318</xdr:row>
      <xdr:rowOff>0</xdr:rowOff>
    </xdr:to>
    <xdr:cxnSp macro="">
      <xdr:nvCxnSpPr>
        <xdr:cNvPr id="24" name="Straight Arrow Connector 2"/>
        <xdr:cNvCxnSpPr>
          <a:cxnSpLocks noChangeShapeType="1"/>
        </xdr:cNvCxnSpPr>
      </xdr:nvCxnSpPr>
      <xdr:spPr bwMode="auto">
        <a:xfrm>
          <a:off x="6325658" y="58320517"/>
          <a:ext cx="0" cy="229658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497417</xdr:colOff>
      <xdr:row>321</xdr:row>
      <xdr:rowOff>158750</xdr:rowOff>
    </xdr:from>
    <xdr:to>
      <xdr:col>8</xdr:col>
      <xdr:colOff>497417</xdr:colOff>
      <xdr:row>323</xdr:row>
      <xdr:rowOff>10583</xdr:rowOff>
    </xdr:to>
    <xdr:cxnSp macro="">
      <xdr:nvCxnSpPr>
        <xdr:cNvPr id="25" name="Straight Arrow Connector 2"/>
        <xdr:cNvCxnSpPr>
          <a:cxnSpLocks noChangeShapeType="1"/>
        </xdr:cNvCxnSpPr>
      </xdr:nvCxnSpPr>
      <xdr:spPr bwMode="auto">
        <a:xfrm>
          <a:off x="6336242" y="61347350"/>
          <a:ext cx="0" cy="23283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333</xdr:row>
      <xdr:rowOff>0</xdr:rowOff>
    </xdr:from>
    <xdr:to>
      <xdr:col>8</xdr:col>
      <xdr:colOff>486835</xdr:colOff>
      <xdr:row>382</xdr:row>
      <xdr:rowOff>148167</xdr:rowOff>
    </xdr:to>
    <xdr:cxnSp macro="">
      <xdr:nvCxnSpPr>
        <xdr:cNvPr id="26" name="Straight Arrow Connector 2"/>
        <xdr:cNvCxnSpPr>
          <a:cxnSpLocks noChangeShapeType="1"/>
        </xdr:cNvCxnSpPr>
      </xdr:nvCxnSpPr>
      <xdr:spPr bwMode="auto">
        <a:xfrm flipH="1">
          <a:off x="6325658" y="63903225"/>
          <a:ext cx="2" cy="9482667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476250</xdr:colOff>
      <xdr:row>411</xdr:row>
      <xdr:rowOff>10583</xdr:rowOff>
    </xdr:from>
    <xdr:to>
      <xdr:col>8</xdr:col>
      <xdr:colOff>497418</xdr:colOff>
      <xdr:row>461</xdr:row>
      <xdr:rowOff>148167</xdr:rowOff>
    </xdr:to>
    <xdr:cxnSp macro="">
      <xdr:nvCxnSpPr>
        <xdr:cNvPr id="27" name="Straight Arrow Connector 2"/>
        <xdr:cNvCxnSpPr>
          <a:cxnSpLocks noChangeShapeType="1"/>
        </xdr:cNvCxnSpPr>
      </xdr:nvCxnSpPr>
      <xdr:spPr bwMode="auto">
        <a:xfrm flipH="1">
          <a:off x="6315075" y="78591833"/>
          <a:ext cx="21168" cy="9662584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462</xdr:row>
      <xdr:rowOff>179917</xdr:rowOff>
    </xdr:from>
    <xdr:to>
      <xdr:col>8</xdr:col>
      <xdr:colOff>518583</xdr:colOff>
      <xdr:row>508</xdr:row>
      <xdr:rowOff>0</xdr:rowOff>
    </xdr:to>
    <xdr:cxnSp macro="">
      <xdr:nvCxnSpPr>
        <xdr:cNvPr id="28" name="Straight Arrow Connector 2"/>
        <xdr:cNvCxnSpPr>
          <a:cxnSpLocks noChangeShapeType="1"/>
        </xdr:cNvCxnSpPr>
      </xdr:nvCxnSpPr>
      <xdr:spPr bwMode="auto">
        <a:xfrm flipH="1">
          <a:off x="6325658" y="88476667"/>
          <a:ext cx="31750" cy="858308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476250</xdr:colOff>
      <xdr:row>511</xdr:row>
      <xdr:rowOff>179917</xdr:rowOff>
    </xdr:from>
    <xdr:to>
      <xdr:col>8</xdr:col>
      <xdr:colOff>486833</xdr:colOff>
      <xdr:row>537</xdr:row>
      <xdr:rowOff>179916</xdr:rowOff>
    </xdr:to>
    <xdr:cxnSp macro="">
      <xdr:nvCxnSpPr>
        <xdr:cNvPr id="29" name="Straight Arrow Connector 2"/>
        <xdr:cNvCxnSpPr>
          <a:cxnSpLocks noChangeShapeType="1"/>
        </xdr:cNvCxnSpPr>
      </xdr:nvCxnSpPr>
      <xdr:spPr bwMode="auto">
        <a:xfrm flipH="1">
          <a:off x="6315075" y="97811167"/>
          <a:ext cx="10583" cy="4952999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541</xdr:row>
      <xdr:rowOff>169333</xdr:rowOff>
    </xdr:from>
    <xdr:to>
      <xdr:col>8</xdr:col>
      <xdr:colOff>486834</xdr:colOff>
      <xdr:row>561</xdr:row>
      <xdr:rowOff>169333</xdr:rowOff>
    </xdr:to>
    <xdr:cxnSp macro="">
      <xdr:nvCxnSpPr>
        <xdr:cNvPr id="30" name="Straight Arrow Connector 2"/>
        <xdr:cNvCxnSpPr>
          <a:cxnSpLocks noChangeShapeType="1"/>
        </xdr:cNvCxnSpPr>
      </xdr:nvCxnSpPr>
      <xdr:spPr bwMode="auto">
        <a:xfrm flipH="1">
          <a:off x="6325658" y="103515583"/>
          <a:ext cx="1" cy="36195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497417</xdr:colOff>
      <xdr:row>567</xdr:row>
      <xdr:rowOff>0</xdr:rowOff>
    </xdr:from>
    <xdr:to>
      <xdr:col>8</xdr:col>
      <xdr:colOff>497418</xdr:colOff>
      <xdr:row>571</xdr:row>
      <xdr:rowOff>10583</xdr:rowOff>
    </xdr:to>
    <xdr:cxnSp macro="">
      <xdr:nvCxnSpPr>
        <xdr:cNvPr id="31" name="Straight Arrow Connector 2"/>
        <xdr:cNvCxnSpPr>
          <a:cxnSpLocks noChangeShapeType="1"/>
        </xdr:cNvCxnSpPr>
      </xdr:nvCxnSpPr>
      <xdr:spPr bwMode="auto">
        <a:xfrm flipH="1">
          <a:off x="6336242" y="108108750"/>
          <a:ext cx="1" cy="77258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486833</xdr:colOff>
      <xdr:row>384</xdr:row>
      <xdr:rowOff>33618</xdr:rowOff>
    </xdr:from>
    <xdr:to>
      <xdr:col>8</xdr:col>
      <xdr:colOff>504265</xdr:colOff>
      <xdr:row>407</xdr:row>
      <xdr:rowOff>0</xdr:rowOff>
    </xdr:to>
    <xdr:cxnSp macro="">
      <xdr:nvCxnSpPr>
        <xdr:cNvPr id="32" name="Straight Arrow Connector 2"/>
        <xdr:cNvCxnSpPr>
          <a:cxnSpLocks noChangeShapeType="1"/>
        </xdr:cNvCxnSpPr>
      </xdr:nvCxnSpPr>
      <xdr:spPr bwMode="auto">
        <a:xfrm flipH="1">
          <a:off x="6325658" y="73652343"/>
          <a:ext cx="17432" cy="4157382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476251</xdr:colOff>
      <xdr:row>582</xdr:row>
      <xdr:rowOff>56029</xdr:rowOff>
    </xdr:from>
    <xdr:to>
      <xdr:col>8</xdr:col>
      <xdr:colOff>515470</xdr:colOff>
      <xdr:row>630</xdr:row>
      <xdr:rowOff>158750</xdr:rowOff>
    </xdr:to>
    <xdr:cxnSp macro="">
      <xdr:nvCxnSpPr>
        <xdr:cNvPr id="33" name="Straight Arrow Connector 2"/>
        <xdr:cNvCxnSpPr>
          <a:cxnSpLocks noChangeShapeType="1"/>
        </xdr:cNvCxnSpPr>
      </xdr:nvCxnSpPr>
      <xdr:spPr bwMode="auto">
        <a:xfrm flipH="1">
          <a:off x="6315076" y="111393754"/>
          <a:ext cx="39219" cy="9246721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481853</xdr:colOff>
      <xdr:row>632</xdr:row>
      <xdr:rowOff>0</xdr:rowOff>
    </xdr:from>
    <xdr:to>
      <xdr:col>8</xdr:col>
      <xdr:colOff>508003</xdr:colOff>
      <xdr:row>734</xdr:row>
      <xdr:rowOff>22412</xdr:rowOff>
    </xdr:to>
    <xdr:cxnSp macro="">
      <xdr:nvCxnSpPr>
        <xdr:cNvPr id="34" name="Straight Arrow Connector 2"/>
        <xdr:cNvCxnSpPr>
          <a:cxnSpLocks noChangeShapeType="1"/>
        </xdr:cNvCxnSpPr>
      </xdr:nvCxnSpPr>
      <xdr:spPr bwMode="auto">
        <a:xfrm flipH="1">
          <a:off x="6320678" y="120862725"/>
          <a:ext cx="26150" cy="19453412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465667</xdr:colOff>
      <xdr:row>735</xdr:row>
      <xdr:rowOff>0</xdr:rowOff>
    </xdr:from>
    <xdr:to>
      <xdr:col>8</xdr:col>
      <xdr:colOff>497419</xdr:colOff>
      <xdr:row>820</xdr:row>
      <xdr:rowOff>169333</xdr:rowOff>
    </xdr:to>
    <xdr:cxnSp macro="">
      <xdr:nvCxnSpPr>
        <xdr:cNvPr id="35" name="Straight Arrow Connector 2"/>
        <xdr:cNvCxnSpPr>
          <a:cxnSpLocks noChangeShapeType="1"/>
        </xdr:cNvCxnSpPr>
      </xdr:nvCxnSpPr>
      <xdr:spPr bwMode="auto">
        <a:xfrm flipH="1">
          <a:off x="6304492" y="140484225"/>
          <a:ext cx="31752" cy="1617133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504265</xdr:colOff>
      <xdr:row>189</xdr:row>
      <xdr:rowOff>0</xdr:rowOff>
    </xdr:from>
    <xdr:to>
      <xdr:col>8</xdr:col>
      <xdr:colOff>504265</xdr:colOff>
      <xdr:row>190</xdr:row>
      <xdr:rowOff>42333</xdr:rowOff>
    </xdr:to>
    <xdr:cxnSp macro="">
      <xdr:nvCxnSpPr>
        <xdr:cNvPr id="36" name="Straight Arrow Connector 2"/>
        <xdr:cNvCxnSpPr>
          <a:cxnSpLocks noChangeShapeType="1"/>
        </xdr:cNvCxnSpPr>
      </xdr:nvCxnSpPr>
      <xdr:spPr bwMode="auto">
        <a:xfrm>
          <a:off x="6343090" y="36042600"/>
          <a:ext cx="0" cy="23283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514850</xdr:colOff>
      <xdr:row>255</xdr:row>
      <xdr:rowOff>19921</xdr:rowOff>
    </xdr:from>
    <xdr:to>
      <xdr:col>8</xdr:col>
      <xdr:colOff>515470</xdr:colOff>
      <xdr:row>256</xdr:row>
      <xdr:rowOff>33617</xdr:rowOff>
    </xdr:to>
    <xdr:cxnSp macro="">
      <xdr:nvCxnSpPr>
        <xdr:cNvPr id="37" name="Straight Arrow Connector 2"/>
        <xdr:cNvCxnSpPr>
          <a:cxnSpLocks noChangeShapeType="1"/>
        </xdr:cNvCxnSpPr>
      </xdr:nvCxnSpPr>
      <xdr:spPr bwMode="auto">
        <a:xfrm>
          <a:off x="6353675" y="48635521"/>
          <a:ext cx="620" cy="204196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605678</xdr:colOff>
      <xdr:row>2</xdr:row>
      <xdr:rowOff>187107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1190625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539750</xdr:colOff>
      <xdr:row>15</xdr:row>
      <xdr:rowOff>10584</xdr:rowOff>
    </xdr:from>
    <xdr:to>
      <xdr:col>8</xdr:col>
      <xdr:colOff>539751</xdr:colOff>
      <xdr:row>19</xdr:row>
      <xdr:rowOff>137583</xdr:rowOff>
    </xdr:to>
    <xdr:cxnSp macro="">
      <xdr:nvCxnSpPr>
        <xdr:cNvPr id="2" name="Straight Arrow Connector 1"/>
        <xdr:cNvCxnSpPr>
          <a:cxnSpLocks noChangeShapeType="1"/>
        </xdr:cNvCxnSpPr>
      </xdr:nvCxnSpPr>
      <xdr:spPr bwMode="auto">
        <a:xfrm flipH="1">
          <a:off x="5549900" y="2896659"/>
          <a:ext cx="1" cy="888999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504825</xdr:colOff>
      <xdr:row>2</xdr:row>
      <xdr:rowOff>187107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539749</xdr:colOff>
      <xdr:row>16</xdr:row>
      <xdr:rowOff>10584</xdr:rowOff>
    </xdr:from>
    <xdr:to>
      <xdr:col>8</xdr:col>
      <xdr:colOff>539751</xdr:colOff>
      <xdr:row>28</xdr:row>
      <xdr:rowOff>179917</xdr:rowOff>
    </xdr:to>
    <xdr:cxnSp macro="">
      <xdr:nvCxnSpPr>
        <xdr:cNvPr id="2" name="Straight Arrow Connector 1"/>
        <xdr:cNvCxnSpPr>
          <a:cxnSpLocks noChangeShapeType="1"/>
        </xdr:cNvCxnSpPr>
      </xdr:nvCxnSpPr>
      <xdr:spPr bwMode="auto">
        <a:xfrm flipH="1">
          <a:off x="5549899" y="2896659"/>
          <a:ext cx="2" cy="2455333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600075</xdr:colOff>
      <xdr:row>2</xdr:row>
      <xdr:rowOff>187107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26</xdr:row>
      <xdr:rowOff>0</xdr:rowOff>
    </xdr:from>
    <xdr:to>
      <xdr:col>8</xdr:col>
      <xdr:colOff>771525</xdr:colOff>
      <xdr:row>40</xdr:row>
      <xdr:rowOff>9525</xdr:rowOff>
    </xdr:to>
    <xdr:cxnSp macro="">
      <xdr:nvCxnSpPr>
        <xdr:cNvPr id="2" name="Straight Arrow Connector 2"/>
        <xdr:cNvCxnSpPr>
          <a:cxnSpLocks noChangeShapeType="1"/>
        </xdr:cNvCxnSpPr>
      </xdr:nvCxnSpPr>
      <xdr:spPr bwMode="auto">
        <a:xfrm>
          <a:off x="5781675" y="4457700"/>
          <a:ext cx="9525" cy="2676525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733425</xdr:colOff>
      <xdr:row>44</xdr:row>
      <xdr:rowOff>9525</xdr:rowOff>
    </xdr:from>
    <xdr:to>
      <xdr:col>8</xdr:col>
      <xdr:colOff>752475</xdr:colOff>
      <xdr:row>61</xdr:row>
      <xdr:rowOff>9525</xdr:rowOff>
    </xdr:to>
    <xdr:cxnSp macro="">
      <xdr:nvCxnSpPr>
        <xdr:cNvPr id="3" name="Straight Arrow Connector 2"/>
        <xdr:cNvCxnSpPr>
          <a:cxnSpLocks noChangeShapeType="1"/>
        </xdr:cNvCxnSpPr>
      </xdr:nvCxnSpPr>
      <xdr:spPr bwMode="auto">
        <a:xfrm>
          <a:off x="5753100" y="7896225"/>
          <a:ext cx="19050" cy="323850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123825</xdr:colOff>
      <xdr:row>0</xdr:row>
      <xdr:rowOff>66675</xdr:rowOff>
    </xdr:from>
    <xdr:to>
      <xdr:col>6</xdr:col>
      <xdr:colOff>457200</xdr:colOff>
      <xdr:row>3</xdr:row>
      <xdr:rowOff>63282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2790825" cy="56810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2005012</xdr:colOff>
      <xdr:row>2</xdr:row>
      <xdr:rowOff>187107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0825" cy="568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PE%2013%20month%20by%20su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Cash%20Working%20Capital\Cash%20Working%20Capit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jbfiles\kozoman\Rio%20Rico%202012\Standard%20Filing\RRUI%20Water%20standard%20filing%20schedules%20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Mid-States\VIRGINIA\2003%20AIF\2003%2009%20AIF\REVISED%202003%2009%20FILED%20AI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egulatory%20Functional%20Teams\Rate%20Cases\In%20Process\Missouri\2017%20Gas%20Rate%20Case\MO%20-%20Docket%20GR-2014-0152%20-%20Rate%20Case\Testimony%20-%20FINAL%20Liberty%20Direct%20Application\_Missouri%202013%20Cost%20of%20Service%20Study%202014.02.05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Energas\Amarillo\DefStudyMay01\Exhibits%20May%2001%20Amarill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4-State/4-State%202019/4ST03-19TM-FINAL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12%20-%20Fuel%20&amp;%20PP-v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14%20-%20Customer%20Annualization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15%20-%20Weather%20Normalization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31%20-%20Franchise%20Fe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ash%20Working%20Capital\Cash%20Working%20Capit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34%20-%20Missouri%20Tax%20Reform%20Adjustment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33%20-%20Unbilled%20Revenue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21%20-%20MO%20ITC%20Revenues%20Amortization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9%20-%20Customer%20Load%20Growth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10%20-%20EDR%20Revenues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12%20-%20Fuel%20&amp;%20PP-v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3%20-%20Open%20Positions%20ADJ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4%20-%20Overtime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5%20-%20Payroll%20Adjustment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27%20-%20Regulatory%20Asset%20Expens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Greeley\Kansas\Study%203-31-01\Kansas%20Study%203-31-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8%20-%20Normalize%20Mtce%20of%20Boiler%20Plant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29%20-%20Plum%20Point%20Demand%20Charge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36%20-%20Riverton%20Expense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26%20-%20Reg%20Asset%20Amortization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30%20-%20Credit%20Card%20Fees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1%20-%20Uncollectible%20Expense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19%20-%20Low%20Income%20Pilot%20Amortization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20%20-%20MO%20Solar%20Amortization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25%20-%20MEEIA%20Amortization%20Expense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23%20-%20SBEDR%20Amortiza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MO%20Rate%20Filing%20-%20Case%20No.%20GR-2006-0387,%2004-07-2006\Updated%20Filing%20-%20Jun06\RMB%201-10%20and%20WPs%20MO%20Rate%20Cas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22%20-%20Rate%20Case%20Expense%2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11%20-%20Pension%20and%20OPEB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17%20-%20Non%20Deductible%20Expense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16%20-%20Insurance%20Premiums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6%20-%20Medical.Dental.Vision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2%20-%20Acquisition%20Cost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13%20-%20Interest%20on%20Customer%20Deposits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1%20Revenue%20Requirement%20Model\MO%20Revenue%20Requirement%20Model%20v1%20Jill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20%20-%20MO%20Solar%20Amortization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7%20-%20Annualized%20Dep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uchanan\My%20Documents\bbfiles\Colorado\CO%202005-06%20GCA\AppendixA%202005-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7%20-%20Annualized%20Depr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35%20-%20Asset%20Retirement%20Obligation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2%20Adjustment%20Schedules/WP%20IS%20ADJ%205%20-%20Payroll%20Adjustment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18%20-%20Property%20Tax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32%20-%20Franchise%20Taxes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1%20Test%20Year%20Schedules\Supporting%20Documents\4ST03-19TM%20-%20RATE%20CASE%20COPY2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24%20-%20Unprotected%20Exess%20ADIT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Planning%20and%20Regulatory\Regulatory\Cases\RATE%20CASES\MO\Electric\ER-2019-0374\04%20-%20Revenue%20Requirement\02%20Supporting%20Schedules\02%20Adjustment%20Schedules\WP%20IS%20ADJ%2028%20-%20Protected%20Excess%20ADI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bfiles\Colorado\Study%201202\AppendixA2002-12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buchanan\My%20Documents\bbfiles\Colorado\CO%202005-06%20GCA\AppendixA%202005-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bfiles\Colorado\Study%201202\AppendixA2002-12%20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SRDEMMON\My%20Documents\FINANCE\BUDGET\2001%20budget\cashflo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>
        <row r="1">
          <cell r="A1" t="str">
            <v>Rio Rico Utilities, Inc. - Water Division</v>
          </cell>
        </row>
        <row r="7">
          <cell r="B7" t="str">
            <v>Witness: Bourassa</v>
          </cell>
        </row>
        <row r="10">
          <cell r="C10">
            <v>40968</v>
          </cell>
        </row>
        <row r="11">
          <cell r="C11">
            <v>40602</v>
          </cell>
        </row>
        <row r="12">
          <cell r="C12">
            <v>40237</v>
          </cell>
        </row>
        <row r="13">
          <cell r="C13">
            <v>39872</v>
          </cell>
        </row>
        <row r="14">
          <cell r="C14">
            <v>39507</v>
          </cell>
        </row>
        <row r="15">
          <cell r="C15">
            <v>41333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1">
          <cell r="C21">
            <v>-48724.039999999106</v>
          </cell>
          <cell r="F21">
            <v>214274.21277887747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57">
          <cell r="K57">
            <v>-2410793.3960350649</v>
          </cell>
        </row>
      </sheetData>
      <sheetData sheetId="27"/>
      <sheetData sheetId="28" refreshError="1">
        <row r="23">
          <cell r="F23">
            <v>-32452</v>
          </cell>
        </row>
        <row r="55">
          <cell r="F55">
            <v>-18230.772590898156</v>
          </cell>
        </row>
        <row r="85">
          <cell r="F85">
            <v>10308</v>
          </cell>
        </row>
        <row r="121">
          <cell r="F121">
            <v>-18295</v>
          </cell>
        </row>
        <row r="158">
          <cell r="F158">
            <v>17641</v>
          </cell>
        </row>
        <row r="193">
          <cell r="F193">
            <v>32000</v>
          </cell>
        </row>
        <row r="227">
          <cell r="F227">
            <v>-39260</v>
          </cell>
        </row>
        <row r="260">
          <cell r="F260">
            <v>26406</v>
          </cell>
        </row>
        <row r="295">
          <cell r="F295">
            <v>-33949</v>
          </cell>
        </row>
        <row r="328">
          <cell r="F328">
            <v>-244799</v>
          </cell>
        </row>
        <row r="363">
          <cell r="F363">
            <v>-47358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Schedule 1"/>
      <sheetName val="Schedule 2"/>
      <sheetName val="WP 2-2"/>
      <sheetName val="Schedule 3"/>
      <sheetName val="WP 3-1"/>
      <sheetName val="Schedule 4"/>
      <sheetName val="Schedule 5"/>
      <sheetName val="WP 5-1"/>
      <sheetName val="WP 5-2"/>
      <sheetName val="WP 5-3"/>
      <sheetName val="Schedule 6"/>
      <sheetName val="WP 6-1"/>
      <sheetName val="WP 6-2"/>
      <sheetName val="Schedule 7"/>
      <sheetName val="WP 7-1"/>
      <sheetName val="WP 7-2"/>
      <sheetName val="Schedule 8"/>
      <sheetName val="Schedule 9"/>
    </sheetNames>
    <sheetDataSet>
      <sheetData sheetId="0" refreshError="1">
        <row r="7">
          <cell r="C7" t="str">
            <v>ATMOS ENERGY CORPORATION</v>
          </cell>
        </row>
        <row r="9">
          <cell r="C9">
            <v>37894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COS-1"/>
      <sheetName val="Schedule COS-2 Revenues"/>
      <sheetName val="Schedule COS-3 Revenues "/>
      <sheetName val="MFR - Schedule 3"/>
      <sheetName val="WP 3-1 Rate Design"/>
      <sheetName val="Total Bill Calc (Liberty)"/>
      <sheetName val="Schedule COS-4 O&amp;M Exp"/>
      <sheetName val="WP 4-1 O&amp;M Per Book"/>
      <sheetName val="WP 4-2 Rents"/>
      <sheetName val="WP 4-3 Rate Case Exp"/>
      <sheetName val="WP 4-4 Corporate Allocation"/>
      <sheetName val="WP 4-5 DuesFeesAdvert"/>
      <sheetName val="WP 4-6  Journal Entry Reclass"/>
      <sheetName val="WP 4-7 Bad Debt"/>
      <sheetName val="WP 4-8 Atmos CSA Costs"/>
      <sheetName val="WP 4-9 Wage Annualization"/>
      <sheetName val="WP 4-10 Relocation Exp."/>
      <sheetName val="Schedule COS-5 Taxes Other"/>
      <sheetName val="WP 5-1 Other Tax subaccts"/>
      <sheetName val="WP 5-2 Ad Valorem Payments"/>
      <sheetName val="Schedule COS-6 Deprec"/>
      <sheetName val="WP 6-1 Div91GO Depr"/>
      <sheetName val="WP 6-2 Div70 Depr"/>
      <sheetName val="WP 6-3 Div72 Depr"/>
      <sheetName val="WP 6-4 Div97 Depr"/>
      <sheetName val="WP 6-5 Div71Depr"/>
      <sheetName val="Schedule COS-7 RateBase"/>
      <sheetName val="WP 7-1 NetPlant"/>
      <sheetName val="WP 7-2 Alloc NetPlant"/>
      <sheetName val="WP 7-2-1 Accum Depr"/>
      <sheetName val="WP 7-3 ADIT"/>
      <sheetName val="WP 7-3-1 WEMO ADIT"/>
      <sheetName val="WP 7-3-2 SEMO ADIT "/>
      <sheetName val="WP 7-3-3 NEMO ADIT"/>
      <sheetName val="WP 7-3-4 GO ADIT"/>
      <sheetName val="WP 7-4 Cust Adv Dep"/>
      <sheetName val="WP 7-4-1 CustAdv"/>
      <sheetName val="WP 7-4-2 CustDep "/>
      <sheetName val="WP 7-5 StorgGas"/>
      <sheetName val="WP 7-6 PrePaids"/>
      <sheetName val="WP 7-7 Working Capital"/>
      <sheetName val="WP 7-8 Acquisition Order"/>
      <sheetName val="WP 7-9 Energy Efficiency"/>
      <sheetName val="Schedule COS-8 FIT"/>
      <sheetName val="Schedule COS-9 CapStruc"/>
      <sheetName val="WP 9-1-1 Cap Bal"/>
      <sheetName val="WP 9-2-1 LTD rate"/>
      <sheetName val="Schedule COS-10 Int on Deposits"/>
      <sheetName val="Liberty Allocation Factors -&gt;"/>
      <sheetName val="WP Input "/>
      <sheetName val="Liberty SSC Allocation Factors"/>
      <sheetName val="MO only Allocation Factors"/>
      <sheetName val="Capital Budget -&gt;"/>
      <sheetName val="2014 Capital Budget"/>
      <sheetName val="Reclass -&gt;"/>
      <sheetName val="101 Reclass to FERC Accnts"/>
      <sheetName val="Backup - Balance Sheets -&gt;"/>
      <sheetName val="NEMO ending 2012.12"/>
      <sheetName val="NEMO ending 2013.09"/>
      <sheetName val="Kirksville ending 2012.12"/>
      <sheetName val="Kirksville ending 2013.09"/>
      <sheetName val="SEMO ending 2012.12"/>
      <sheetName val="SEMO ending 2013.09"/>
      <sheetName val="WEMO ending 2012.12"/>
      <sheetName val="WEMO ending 2013.09"/>
      <sheetName val="SSC ending 2012.12"/>
      <sheetName val="SSC ending 2013.09"/>
      <sheetName val="Backup - Income Statements&gt;&gt;"/>
      <sheetName val="Missouri West - Acct Detail"/>
      <sheetName val="Missouri  SE - Acct Detail"/>
      <sheetName val="Missouri  NE - Acct Detail"/>
      <sheetName val="Missouri Kirksvi - Acct Detail"/>
      <sheetName val="Misc Backup"/>
      <sheetName val="Total Bill Calc (prior case)"/>
      <sheetName val="Noranda &amp; General Mills"/>
      <sheetName val="Composite Income Tax Rate"/>
      <sheetName val="Federal Depr Estimate"/>
      <sheetName val="State Depr Estimate"/>
      <sheetName val="Federal Depr Est GO "/>
      <sheetName val="State Depr Est GO"/>
      <sheetName val="Tax Rates"/>
    </sheetNames>
    <sheetDataSet>
      <sheetData sheetId="0">
        <row r="2">
          <cell r="A2" t="str">
            <v>Liberty Utilities (Midstates Natural Gas) Corp. d/b/a Liberty Utilities</v>
          </cell>
        </row>
      </sheetData>
      <sheetData sheetId="1">
        <row r="12">
          <cell r="C12">
            <v>191960</v>
          </cell>
        </row>
      </sheetData>
      <sheetData sheetId="2">
        <row r="13">
          <cell r="N13">
            <v>819138.09301865264</v>
          </cell>
        </row>
      </sheetData>
      <sheetData sheetId="3"/>
      <sheetData sheetId="4">
        <row r="9">
          <cell r="Q9">
            <v>19.7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30">
          <cell r="O30">
            <v>2464.7600000000002</v>
          </cell>
        </row>
      </sheetData>
      <sheetData sheetId="69">
        <row r="30">
          <cell r="O30">
            <v>11209.67</v>
          </cell>
        </row>
      </sheetData>
      <sheetData sheetId="70">
        <row r="33">
          <cell r="O33">
            <v>15881.11</v>
          </cell>
        </row>
      </sheetData>
      <sheetData sheetId="71">
        <row r="27">
          <cell r="O27">
            <v>90</v>
          </cell>
        </row>
      </sheetData>
      <sheetData sheetId="72"/>
      <sheetData sheetId="73"/>
      <sheetData sheetId="74">
        <row r="19">
          <cell r="D19">
            <v>232882.72</v>
          </cell>
        </row>
      </sheetData>
      <sheetData sheetId="75">
        <row r="12">
          <cell r="G12">
            <v>0.33175355445044113</v>
          </cell>
        </row>
      </sheetData>
      <sheetData sheetId="76">
        <row r="28">
          <cell r="D28">
            <v>5687474.6699999999</v>
          </cell>
        </row>
      </sheetData>
      <sheetData sheetId="77">
        <row r="28">
          <cell r="D28">
            <v>5687474.6699999999</v>
          </cell>
        </row>
      </sheetData>
      <sheetData sheetId="78">
        <row r="28">
          <cell r="D28">
            <v>24368836.670000002</v>
          </cell>
        </row>
      </sheetData>
      <sheetData sheetId="79">
        <row r="28">
          <cell r="D28">
            <v>24368836.670000002</v>
          </cell>
        </row>
      </sheetData>
      <sheetData sheetId="8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13 Month Average"/>
      <sheetName val="WP - Summary"/>
      <sheetName val="WP - Plant"/>
      <sheetName val="WP - PHFFU"/>
      <sheetName val="WP - AD"/>
      <sheetName val="WP - Materials"/>
      <sheetName val="WP - Prepayments"/>
      <sheetName val="WP - ADIT"/>
      <sheetName val="WP - Reg Assets"/>
      <sheetName val="WP - Reg Liab"/>
      <sheetName val="WP - ITC"/>
      <sheetName val="WP - Customer Dep"/>
      <sheetName val="WP - Deposits Allocator"/>
      <sheetName val="WP - Customer Adv"/>
      <sheetName val="WP - Revenues"/>
      <sheetName val="WP - Expenses"/>
      <sheetName val="WP - Labor Allocator"/>
      <sheetName val="WP - Pension"/>
      <sheetName val="WP - Amortization Exp"/>
      <sheetName val="WP - Taxes Other"/>
      <sheetName val="WP - Merger Expenses"/>
      <sheetName val="WP - Reg Comm Expense"/>
      <sheetName val="WP - Gain on Assets"/>
      <sheetName val="WP - Income Taxes"/>
      <sheetName val="WP - PIS Detail"/>
      <sheetName val="WP - Dist Support"/>
      <sheetName val="WP - Prod. Plant Disallowances"/>
      <sheetName val="WP - Coin. Peak Allocator"/>
      <sheetName val="WP - Int &amp; Gen Allocator"/>
      <sheetName val="WP - AD Depr. Plant Allocator"/>
      <sheetName val="WP - KWH Sales Allocator"/>
      <sheetName val="WP - Avg Number of Customers"/>
      <sheetName val="WP - Franchise Taxes"/>
      <sheetName val="New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4">
          <cell r="K14">
            <v>-5563384.5999999996</v>
          </cell>
        </row>
        <row r="15">
          <cell r="K15">
            <v>-27610</v>
          </cell>
        </row>
        <row r="16">
          <cell r="K16">
            <v>-12660807.059999999</v>
          </cell>
        </row>
        <row r="17">
          <cell r="K17">
            <v>-109149</v>
          </cell>
        </row>
        <row r="18">
          <cell r="K18">
            <v>-239543531.65000001</v>
          </cell>
        </row>
        <row r="19">
          <cell r="K19">
            <v>-1116929</v>
          </cell>
        </row>
        <row r="20">
          <cell r="K20">
            <v>-6673968.6200000001</v>
          </cell>
        </row>
        <row r="21">
          <cell r="K21">
            <v>-5512063.5099999998</v>
          </cell>
        </row>
        <row r="22">
          <cell r="K22">
            <v>-54164</v>
          </cell>
        </row>
        <row r="23">
          <cell r="K23">
            <v>0</v>
          </cell>
        </row>
        <row r="27">
          <cell r="K27">
            <v>-3241988.54</v>
          </cell>
        </row>
        <row r="28">
          <cell r="K28">
            <v>-4034</v>
          </cell>
        </row>
        <row r="29">
          <cell r="K29">
            <v>-6106534.120000001</v>
          </cell>
        </row>
        <row r="30">
          <cell r="K30">
            <v>-36331.01</v>
          </cell>
        </row>
        <row r="31">
          <cell r="K31">
            <v>-164723524.06</v>
          </cell>
        </row>
        <row r="32">
          <cell r="K32">
            <v>-508670.83000000007</v>
          </cell>
        </row>
        <row r="33">
          <cell r="K33">
            <v>-6101463.1800000006</v>
          </cell>
        </row>
        <row r="34">
          <cell r="K34">
            <v>-5173536.05</v>
          </cell>
        </row>
        <row r="35">
          <cell r="K35">
            <v>-132436.81</v>
          </cell>
        </row>
        <row r="36">
          <cell r="K36">
            <v>0</v>
          </cell>
        </row>
        <row r="40">
          <cell r="K40">
            <v>-3807159.06</v>
          </cell>
        </row>
        <row r="41">
          <cell r="K41">
            <v>-269253.88</v>
          </cell>
        </row>
        <row r="42">
          <cell r="K42">
            <v>-302038.23</v>
          </cell>
        </row>
        <row r="43">
          <cell r="K43">
            <v>-7080187.1900000004</v>
          </cell>
        </row>
        <row r="44">
          <cell r="K44">
            <v>-359373.88</v>
          </cell>
        </row>
        <row r="45">
          <cell r="K45">
            <v>-496488.67</v>
          </cell>
        </row>
        <row r="46">
          <cell r="K46">
            <v>-1166064.45</v>
          </cell>
        </row>
        <row r="47">
          <cell r="K47">
            <v>-109458.62</v>
          </cell>
        </row>
        <row r="48">
          <cell r="K48">
            <v>-6603024.96</v>
          </cell>
        </row>
        <row r="49">
          <cell r="K49">
            <v>-345700.85000000003</v>
          </cell>
        </row>
        <row r="50">
          <cell r="K50">
            <v>-4910344.71</v>
          </cell>
        </row>
        <row r="51">
          <cell r="K51">
            <v>-371671.63</v>
          </cell>
        </row>
        <row r="52">
          <cell r="K52">
            <v>-62229285.230000004</v>
          </cell>
        </row>
        <row r="53">
          <cell r="K53">
            <v>-3703654.43</v>
          </cell>
        </row>
        <row r="54">
          <cell r="K54">
            <v>-3165909.52</v>
          </cell>
        </row>
        <row r="55">
          <cell r="K55">
            <v>-2173147.2999999998</v>
          </cell>
        </row>
        <row r="56">
          <cell r="K56">
            <v>-101963.76999999999</v>
          </cell>
        </row>
        <row r="57">
          <cell r="K57">
            <v>0</v>
          </cell>
        </row>
        <row r="61">
          <cell r="K61">
            <v>-73113.47</v>
          </cell>
        </row>
        <row r="62">
          <cell r="K62">
            <v>-5309.82</v>
          </cell>
        </row>
        <row r="63">
          <cell r="K63">
            <v>-238856.81000000003</v>
          </cell>
        </row>
        <row r="64">
          <cell r="K64">
            <v>-19565.170000000002</v>
          </cell>
        </row>
        <row r="65">
          <cell r="K65">
            <v>-3520945.13</v>
          </cell>
        </row>
        <row r="66">
          <cell r="K66">
            <v>-263703.59999999998</v>
          </cell>
        </row>
        <row r="67">
          <cell r="K67">
            <v>-79717.62</v>
          </cell>
        </row>
        <row r="68">
          <cell r="K68">
            <v>-80521.23000000001</v>
          </cell>
        </row>
        <row r="69">
          <cell r="K69">
            <v>-7174.8600000000006</v>
          </cell>
        </row>
        <row r="70">
          <cell r="K70">
            <v>0</v>
          </cell>
        </row>
        <row r="74">
          <cell r="K74">
            <v>-495841.77</v>
          </cell>
        </row>
        <row r="75">
          <cell r="K75">
            <v>-544731.47</v>
          </cell>
        </row>
        <row r="76">
          <cell r="K76">
            <v>-10605053.800000001</v>
          </cell>
        </row>
        <row r="77">
          <cell r="K77">
            <v>-386448.53</v>
          </cell>
        </row>
        <row r="78">
          <cell r="K78">
            <v>-241274.11</v>
          </cell>
        </row>
        <row r="79">
          <cell r="K79">
            <v>0</v>
          </cell>
        </row>
        <row r="83">
          <cell r="K83">
            <v>-791964.79</v>
          </cell>
        </row>
        <row r="84">
          <cell r="K84">
            <v>-65850.720000000001</v>
          </cell>
        </row>
        <row r="85">
          <cell r="K85">
            <v>-15065207.76</v>
          </cell>
        </row>
        <row r="86">
          <cell r="K86">
            <v>-4597334.08</v>
          </cell>
        </row>
        <row r="87">
          <cell r="K87">
            <v>-827667.78</v>
          </cell>
        </row>
        <row r="88">
          <cell r="K88">
            <v>-1276942.1399999999</v>
          </cell>
        </row>
        <row r="89">
          <cell r="K89">
            <v>-373599.45</v>
          </cell>
        </row>
        <row r="90">
          <cell r="K90">
            <v>-62775.89</v>
          </cell>
        </row>
        <row r="94">
          <cell r="K94">
            <v>-30647.45</v>
          </cell>
        </row>
        <row r="95">
          <cell r="K95">
            <v>-318106.98</v>
          </cell>
        </row>
        <row r="96">
          <cell r="K96">
            <v>-11071.77</v>
          </cell>
        </row>
        <row r="100">
          <cell r="K100">
            <v>109711.84000000001</v>
          </cell>
        </row>
        <row r="101">
          <cell r="K101">
            <v>1302727.6200000001</v>
          </cell>
        </row>
        <row r="102">
          <cell r="K102">
            <v>11728453</v>
          </cell>
        </row>
        <row r="103">
          <cell r="K103">
            <v>709695</v>
          </cell>
        </row>
        <row r="104">
          <cell r="K104">
            <v>-147670.91999999998</v>
          </cell>
        </row>
        <row r="105">
          <cell r="K105">
            <v>-1975731.09</v>
          </cell>
        </row>
        <row r="106">
          <cell r="K106">
            <v>-55439.63</v>
          </cell>
        </row>
        <row r="107">
          <cell r="K107">
            <v>-2725</v>
          </cell>
        </row>
        <row r="108">
          <cell r="K108">
            <v>-4795</v>
          </cell>
        </row>
        <row r="109">
          <cell r="K109">
            <v>-113215</v>
          </cell>
        </row>
        <row r="110">
          <cell r="K110">
            <v>-3241</v>
          </cell>
        </row>
        <row r="111">
          <cell r="K111">
            <v>0</v>
          </cell>
        </row>
        <row r="112">
          <cell r="K112">
            <v>0</v>
          </cell>
        </row>
        <row r="113">
          <cell r="K113">
            <v>-2208</v>
          </cell>
        </row>
        <row r="114">
          <cell r="K114">
            <v>0</v>
          </cell>
        </row>
        <row r="115">
          <cell r="K115">
            <v>-26846.350000000002</v>
          </cell>
        </row>
        <row r="116">
          <cell r="K116">
            <v>-40904.590000000004</v>
          </cell>
        </row>
        <row r="117">
          <cell r="K117">
            <v>-1027509.28</v>
          </cell>
        </row>
        <row r="118">
          <cell r="K118">
            <v>-22144.95</v>
          </cell>
        </row>
        <row r="119">
          <cell r="K119">
            <v>-18120.2</v>
          </cell>
        </row>
        <row r="120">
          <cell r="K120">
            <v>-1928</v>
          </cell>
        </row>
        <row r="121">
          <cell r="K121">
            <v>-334989.87</v>
          </cell>
        </row>
        <row r="122">
          <cell r="K122">
            <v>-745.14</v>
          </cell>
        </row>
        <row r="123">
          <cell r="K123">
            <v>-192593.22</v>
          </cell>
        </row>
        <row r="124">
          <cell r="K124">
            <v>-253799.76</v>
          </cell>
        </row>
        <row r="125">
          <cell r="K125">
            <v>-100885.92</v>
          </cell>
        </row>
        <row r="126">
          <cell r="K126">
            <v>-22788</v>
          </cell>
        </row>
        <row r="127">
          <cell r="K127">
            <v>-70165.320000000007</v>
          </cell>
        </row>
        <row r="128">
          <cell r="K128">
            <v>-964.82999999999993</v>
          </cell>
        </row>
        <row r="129">
          <cell r="K129">
            <v>-1862.1</v>
          </cell>
        </row>
        <row r="130">
          <cell r="K130">
            <v>-33497.19</v>
          </cell>
        </row>
        <row r="131">
          <cell r="K131">
            <v>-995.52</v>
          </cell>
        </row>
        <row r="132">
          <cell r="K132">
            <v>-38342.800000000003</v>
          </cell>
        </row>
        <row r="133">
          <cell r="K133">
            <v>-84576.75</v>
          </cell>
        </row>
        <row r="134">
          <cell r="K134">
            <v>-1049606.75</v>
          </cell>
        </row>
        <row r="135">
          <cell r="K135">
            <v>-168957.97</v>
          </cell>
        </row>
        <row r="136">
          <cell r="K136">
            <v>-5025105.3900000006</v>
          </cell>
        </row>
        <row r="137">
          <cell r="K137">
            <v>-611475.06000000006</v>
          </cell>
        </row>
        <row r="138">
          <cell r="K138">
            <v>-1563205.3599999999</v>
          </cell>
        </row>
        <row r="139">
          <cell r="K139">
            <v>-500483.69000000006</v>
          </cell>
        </row>
        <row r="140">
          <cell r="K140">
            <v>-21330.720000000001</v>
          </cell>
        </row>
        <row r="141">
          <cell r="K141">
            <v>-82873.890000000014</v>
          </cell>
        </row>
        <row r="142">
          <cell r="K142">
            <v>-78740.7</v>
          </cell>
        </row>
        <row r="143">
          <cell r="K143">
            <v>-135429.29</v>
          </cell>
        </row>
        <row r="144">
          <cell r="K144">
            <v>-7689.13</v>
          </cell>
        </row>
        <row r="145">
          <cell r="K145">
            <v>-2471.77</v>
          </cell>
        </row>
        <row r="146">
          <cell r="K146">
            <v>-406.32</v>
          </cell>
        </row>
        <row r="147">
          <cell r="K147">
            <v>-387.23</v>
          </cell>
        </row>
        <row r="148">
          <cell r="K148">
            <v>-665.71</v>
          </cell>
        </row>
        <row r="149">
          <cell r="K149">
            <v>-663592.94999999995</v>
          </cell>
        </row>
        <row r="157">
          <cell r="K157">
            <v>-29656244.799999997</v>
          </cell>
        </row>
        <row r="158">
          <cell r="K158">
            <v>-27030.7</v>
          </cell>
        </row>
      </sheetData>
      <sheetData sheetId="16">
        <row r="15">
          <cell r="K15">
            <v>37686.870000000003</v>
          </cell>
        </row>
        <row r="16">
          <cell r="K16">
            <v>82690.960000000006</v>
          </cell>
        </row>
        <row r="17">
          <cell r="K17">
            <v>1313.71</v>
          </cell>
        </row>
        <row r="21">
          <cell r="K21">
            <v>-591979.64000000013</v>
          </cell>
        </row>
        <row r="22">
          <cell r="K22">
            <v>-6150166</v>
          </cell>
        </row>
        <row r="23">
          <cell r="K23">
            <v>17047207</v>
          </cell>
        </row>
        <row r="24">
          <cell r="K24">
            <v>-171195.78</v>
          </cell>
        </row>
        <row r="25">
          <cell r="K25">
            <v>-71662.679999999993</v>
          </cell>
        </row>
        <row r="26">
          <cell r="K26">
            <v>45360186.700000003</v>
          </cell>
        </row>
        <row r="27">
          <cell r="K27">
            <v>1317921.58</v>
          </cell>
        </row>
        <row r="28">
          <cell r="K28">
            <v>-43878.76</v>
          </cell>
        </row>
        <row r="29">
          <cell r="K29">
            <v>-0.01</v>
          </cell>
        </row>
        <row r="30">
          <cell r="K30">
            <v>130781.26000000001</v>
          </cell>
        </row>
        <row r="31">
          <cell r="K31">
            <v>109492.8</v>
          </cell>
        </row>
        <row r="32">
          <cell r="K32">
            <v>46640.11</v>
          </cell>
        </row>
        <row r="33">
          <cell r="K33">
            <v>770.15000000000009</v>
          </cell>
        </row>
        <row r="34">
          <cell r="K34">
            <v>101238.54000000001</v>
          </cell>
        </row>
        <row r="35">
          <cell r="K35">
            <v>-14653.56</v>
          </cell>
        </row>
        <row r="36">
          <cell r="K36">
            <v>-125260.20000000001</v>
          </cell>
        </row>
        <row r="37">
          <cell r="K37">
            <v>-2322775.69</v>
          </cell>
        </row>
        <row r="38">
          <cell r="K38">
            <v>-69036.240000000005</v>
          </cell>
        </row>
        <row r="42">
          <cell r="K42">
            <v>1324.6100000000001</v>
          </cell>
        </row>
        <row r="43">
          <cell r="K43">
            <v>47899.97</v>
          </cell>
        </row>
        <row r="44">
          <cell r="K44">
            <v>207472.46000000002</v>
          </cell>
        </row>
        <row r="45">
          <cell r="K45">
            <v>15032.86</v>
          </cell>
        </row>
        <row r="46">
          <cell r="K46">
            <v>58123.64</v>
          </cell>
        </row>
        <row r="47">
          <cell r="K47">
            <v>43373.33</v>
          </cell>
        </row>
        <row r="48">
          <cell r="K48">
            <v>715</v>
          </cell>
        </row>
        <row r="49">
          <cell r="K49">
            <v>261184.14</v>
          </cell>
        </row>
        <row r="50">
          <cell r="K50">
            <v>182188.91</v>
          </cell>
        </row>
        <row r="51">
          <cell r="K51">
            <v>1356197.58</v>
          </cell>
        </row>
        <row r="55">
          <cell r="K55">
            <v>1120780.04</v>
          </cell>
        </row>
        <row r="56">
          <cell r="K56">
            <v>-32736.84</v>
          </cell>
        </row>
        <row r="57">
          <cell r="K57">
            <v>126513.36</v>
          </cell>
        </row>
        <row r="58">
          <cell r="K58">
            <v>18384.600000000002</v>
          </cell>
        </row>
        <row r="62">
          <cell r="K62">
            <v>513056.57000000007</v>
          </cell>
        </row>
        <row r="63">
          <cell r="K63">
            <v>14460.62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6126.85</v>
          </cell>
        </row>
        <row r="67">
          <cell r="K67">
            <v>56780.51</v>
          </cell>
        </row>
        <row r="68">
          <cell r="K68">
            <v>346558.89999999997</v>
          </cell>
        </row>
        <row r="69">
          <cell r="K69">
            <v>17974.39</v>
          </cell>
        </row>
        <row r="70">
          <cell r="K70">
            <v>215277.38999999998</v>
          </cell>
        </row>
        <row r="71">
          <cell r="K71">
            <v>317570.03000000003</v>
          </cell>
        </row>
        <row r="72">
          <cell r="K72">
            <v>59924.350000000006</v>
          </cell>
        </row>
        <row r="73">
          <cell r="K73">
            <v>219945.61000000002</v>
          </cell>
        </row>
        <row r="74">
          <cell r="K74">
            <v>6906.43</v>
          </cell>
        </row>
        <row r="75">
          <cell r="K75">
            <v>2584097.71</v>
          </cell>
        </row>
        <row r="76">
          <cell r="K76">
            <v>-16803.38</v>
          </cell>
        </row>
        <row r="77">
          <cell r="K77">
            <v>20619.32</v>
          </cell>
        </row>
        <row r="78">
          <cell r="K78">
            <v>9889.9200000000019</v>
          </cell>
        </row>
        <row r="82">
          <cell r="K82">
            <v>6360.1600000000008</v>
          </cell>
        </row>
        <row r="83">
          <cell r="K83">
            <v>1077651.52</v>
          </cell>
        </row>
        <row r="84">
          <cell r="K84">
            <v>12439.12</v>
          </cell>
        </row>
        <row r="85">
          <cell r="K85">
            <v>56001.43</v>
          </cell>
        </row>
        <row r="86">
          <cell r="K86">
            <v>213109.09</v>
          </cell>
        </row>
        <row r="87">
          <cell r="K87">
            <v>104082.84</v>
          </cell>
        </row>
        <row r="88">
          <cell r="K88">
            <v>2486.0100000000002</v>
          </cell>
        </row>
        <row r="89">
          <cell r="K89">
            <v>14804.39</v>
          </cell>
        </row>
        <row r="93">
          <cell r="K93">
            <v>62603452.189999998</v>
          </cell>
        </row>
        <row r="94">
          <cell r="K94">
            <v>1178772.83</v>
          </cell>
        </row>
        <row r="95">
          <cell r="K95">
            <v>-103280.5</v>
          </cell>
        </row>
        <row r="96">
          <cell r="K96">
            <v>-95245</v>
          </cell>
        </row>
        <row r="97">
          <cell r="K97">
            <v>0</v>
          </cell>
        </row>
        <row r="98">
          <cell r="K98">
            <v>1191.82</v>
          </cell>
        </row>
        <row r="99">
          <cell r="K99">
            <v>1191.82</v>
          </cell>
        </row>
        <row r="100">
          <cell r="K100">
            <v>18751.46</v>
          </cell>
        </row>
        <row r="104">
          <cell r="Q104">
            <v>34095083.399999999</v>
          </cell>
        </row>
        <row r="105">
          <cell r="K105">
            <v>1973383.3</v>
          </cell>
        </row>
        <row r="106">
          <cell r="K106">
            <v>16637403.879999999</v>
          </cell>
        </row>
        <row r="107">
          <cell r="K107">
            <v>835124.94000000006</v>
          </cell>
        </row>
        <row r="108">
          <cell r="K108">
            <v>341254</v>
          </cell>
        </row>
        <row r="109">
          <cell r="K109">
            <v>107973.36000000002</v>
          </cell>
        </row>
        <row r="110">
          <cell r="K110">
            <v>519609.27</v>
          </cell>
        </row>
        <row r="111">
          <cell r="K111">
            <v>107116.03</v>
          </cell>
        </row>
        <row r="112">
          <cell r="K112">
            <v>711353.76</v>
          </cell>
        </row>
        <row r="113">
          <cell r="K113">
            <v>6270405.9700000007</v>
          </cell>
        </row>
        <row r="114">
          <cell r="K114">
            <v>624110.15</v>
          </cell>
        </row>
        <row r="115">
          <cell r="K115">
            <v>356484.77</v>
          </cell>
        </row>
        <row r="116">
          <cell r="K116">
            <v>416475.47</v>
          </cell>
        </row>
        <row r="117">
          <cell r="K117">
            <v>85010.77</v>
          </cell>
        </row>
        <row r="118">
          <cell r="K118">
            <v>4770.71</v>
          </cell>
        </row>
        <row r="119">
          <cell r="K119">
            <v>-1857180.53</v>
          </cell>
        </row>
        <row r="120">
          <cell r="K120">
            <v>-3468907.9</v>
          </cell>
        </row>
        <row r="121">
          <cell r="K121">
            <v>-10294452.5</v>
          </cell>
        </row>
        <row r="130">
          <cell r="K130">
            <v>41804.770000000004</v>
          </cell>
        </row>
        <row r="131">
          <cell r="K131">
            <v>0</v>
          </cell>
        </row>
        <row r="132">
          <cell r="K132">
            <v>223450.16</v>
          </cell>
        </row>
        <row r="133">
          <cell r="K133">
            <v>11984.63</v>
          </cell>
        </row>
        <row r="134">
          <cell r="K134">
            <v>0</v>
          </cell>
        </row>
        <row r="135">
          <cell r="K135">
            <v>1776810.65</v>
          </cell>
        </row>
        <row r="136">
          <cell r="K136">
            <v>5870</v>
          </cell>
        </row>
        <row r="137">
          <cell r="K137">
            <v>0</v>
          </cell>
        </row>
        <row r="138">
          <cell r="K138">
            <v>-32736.84</v>
          </cell>
        </row>
        <row r="139">
          <cell r="K139">
            <v>126513.36</v>
          </cell>
        </row>
        <row r="140">
          <cell r="K140">
            <v>18384.72</v>
          </cell>
        </row>
        <row r="144">
          <cell r="K144">
            <v>619438.56999999995</v>
          </cell>
        </row>
        <row r="145">
          <cell r="K145">
            <v>29062.86</v>
          </cell>
        </row>
        <row r="146">
          <cell r="K146">
            <v>25669.919999999998</v>
          </cell>
        </row>
        <row r="147">
          <cell r="K147">
            <v>529119.30000000005</v>
          </cell>
        </row>
        <row r="148">
          <cell r="K148">
            <v>371469.48000000004</v>
          </cell>
        </row>
        <row r="149">
          <cell r="K149">
            <v>150516.1</v>
          </cell>
        </row>
        <row r="153">
          <cell r="K153">
            <v>112901.66</v>
          </cell>
        </row>
        <row r="154">
          <cell r="K154">
            <v>1076078.83</v>
          </cell>
        </row>
        <row r="155">
          <cell r="K155">
            <v>4777.6899999999996</v>
          </cell>
        </row>
        <row r="156">
          <cell r="K156">
            <v>0</v>
          </cell>
        </row>
        <row r="157">
          <cell r="K157">
            <v>390</v>
          </cell>
        </row>
        <row r="158">
          <cell r="K158">
            <v>538988.19999999995</v>
          </cell>
        </row>
        <row r="159">
          <cell r="K159">
            <v>484794.34</v>
          </cell>
        </row>
        <row r="160">
          <cell r="K160">
            <v>90602.010000000009</v>
          </cell>
        </row>
        <row r="161">
          <cell r="K161">
            <v>302211.54000000004</v>
          </cell>
        </row>
        <row r="162">
          <cell r="K162">
            <v>129442.04</v>
          </cell>
        </row>
        <row r="166">
          <cell r="K166">
            <v>35099.410000000003</v>
          </cell>
        </row>
        <row r="170">
          <cell r="K170">
            <v>1074410.8600000001</v>
          </cell>
        </row>
        <row r="171">
          <cell r="K171">
            <v>1273.75</v>
          </cell>
        </row>
        <row r="172">
          <cell r="K172">
            <v>120834.53</v>
          </cell>
        </row>
        <row r="176">
          <cell r="K176">
            <v>65612.27</v>
          </cell>
        </row>
        <row r="177">
          <cell r="K177">
            <v>181893.24</v>
          </cell>
        </row>
        <row r="178">
          <cell r="K178">
            <v>81386.710000000006</v>
          </cell>
        </row>
        <row r="179">
          <cell r="K179">
            <v>215624.12</v>
          </cell>
        </row>
        <row r="180">
          <cell r="K180">
            <v>560138.42999999993</v>
          </cell>
        </row>
        <row r="181">
          <cell r="K181">
            <v>1170.1600000000001</v>
          </cell>
        </row>
        <row r="182">
          <cell r="K182">
            <v>1579117.31</v>
          </cell>
        </row>
        <row r="183">
          <cell r="K183">
            <v>34964.21</v>
          </cell>
        </row>
        <row r="188">
          <cell r="K188">
            <v>4082.74</v>
          </cell>
        </row>
        <row r="189">
          <cell r="K189">
            <v>35258.800000000003</v>
          </cell>
        </row>
        <row r="193">
          <cell r="K193">
            <v>40060.800000000003</v>
          </cell>
        </row>
        <row r="197">
          <cell r="K197">
            <v>19667.64</v>
          </cell>
        </row>
        <row r="201">
          <cell r="K201">
            <v>47856.86</v>
          </cell>
        </row>
        <row r="202">
          <cell r="K202">
            <v>266750.03999999998</v>
          </cell>
        </row>
        <row r="206">
          <cell r="K206">
            <v>30811.08</v>
          </cell>
        </row>
        <row r="210">
          <cell r="K210">
            <v>33912.33</v>
          </cell>
        </row>
        <row r="211">
          <cell r="K211">
            <v>10823.220000000001</v>
          </cell>
        </row>
        <row r="215">
          <cell r="K215">
            <v>217369.85</v>
          </cell>
        </row>
        <row r="219">
          <cell r="K219">
            <v>35881.980000000003</v>
          </cell>
        </row>
        <row r="220">
          <cell r="K220">
            <v>35881.980000000003</v>
          </cell>
        </row>
        <row r="223">
          <cell r="K223">
            <v>53767.46</v>
          </cell>
        </row>
        <row r="224">
          <cell r="K224">
            <v>36463.94</v>
          </cell>
        </row>
        <row r="229">
          <cell r="K229">
            <v>2502.8000000000002</v>
          </cell>
        </row>
        <row r="230">
          <cell r="K230">
            <v>103165.99</v>
          </cell>
        </row>
        <row r="231">
          <cell r="K231">
            <v>52874.540000000008</v>
          </cell>
        </row>
        <row r="232">
          <cell r="K232">
            <v>888100.37</v>
          </cell>
        </row>
        <row r="236">
          <cell r="K236">
            <v>2835232.93</v>
          </cell>
        </row>
        <row r="237">
          <cell r="K237">
            <v>235719.44</v>
          </cell>
        </row>
        <row r="238">
          <cell r="K238">
            <v>38615.949999999997</v>
          </cell>
        </row>
        <row r="239">
          <cell r="K239">
            <v>33312.81</v>
          </cell>
        </row>
        <row r="240">
          <cell r="K240">
            <v>244139.78</v>
          </cell>
        </row>
        <row r="241">
          <cell r="K241">
            <v>7256.9299999999985</v>
          </cell>
        </row>
        <row r="242">
          <cell r="K242">
            <v>368411.18</v>
          </cell>
        </row>
        <row r="246">
          <cell r="K246">
            <v>248822.17</v>
          </cell>
        </row>
        <row r="247">
          <cell r="K247">
            <v>0</v>
          </cell>
        </row>
        <row r="248">
          <cell r="K248">
            <v>1064300.8</v>
          </cell>
        </row>
        <row r="249">
          <cell r="K249">
            <v>-377911.75</v>
          </cell>
        </row>
        <row r="250">
          <cell r="K250">
            <v>228893.62</v>
          </cell>
        </row>
        <row r="254">
          <cell r="K254">
            <v>867688.32</v>
          </cell>
        </row>
        <row r="255">
          <cell r="K255">
            <v>5049.22</v>
          </cell>
        </row>
        <row r="259">
          <cell r="K259">
            <v>73322.28</v>
          </cell>
        </row>
        <row r="260">
          <cell r="K260">
            <v>0</v>
          </cell>
        </row>
        <row r="261">
          <cell r="K261">
            <v>263278.73</v>
          </cell>
        </row>
        <row r="262">
          <cell r="K262">
            <v>27200.15</v>
          </cell>
        </row>
        <row r="263">
          <cell r="K263">
            <v>66085.790000000008</v>
          </cell>
        </row>
        <row r="267">
          <cell r="K267">
            <v>24740.699999999997</v>
          </cell>
        </row>
        <row r="268">
          <cell r="K268">
            <v>4760214.87</v>
          </cell>
        </row>
        <row r="269">
          <cell r="K269">
            <v>223323.99</v>
          </cell>
        </row>
        <row r="270">
          <cell r="K270">
            <v>97440.36</v>
          </cell>
        </row>
        <row r="271">
          <cell r="K271">
            <v>894996.22000000009</v>
          </cell>
        </row>
        <row r="272">
          <cell r="K272">
            <v>156653.70000000001</v>
          </cell>
        </row>
        <row r="273">
          <cell r="K273">
            <v>197625.29</v>
          </cell>
        </row>
        <row r="274">
          <cell r="K274">
            <v>649249.10000000009</v>
          </cell>
        </row>
        <row r="275">
          <cell r="K275">
            <v>-50864.52</v>
          </cell>
        </row>
        <row r="276">
          <cell r="K276">
            <v>5335250.4800000004</v>
          </cell>
        </row>
        <row r="277">
          <cell r="K277">
            <v>-3401205.77</v>
          </cell>
        </row>
        <row r="278">
          <cell r="K278">
            <v>23343.42</v>
          </cell>
        </row>
        <row r="279">
          <cell r="K279">
            <v>92978.53</v>
          </cell>
        </row>
        <row r="280">
          <cell r="K280">
            <v>32106.879999999997</v>
          </cell>
        </row>
        <row r="281">
          <cell r="K281">
            <v>46389.57</v>
          </cell>
        </row>
        <row r="282">
          <cell r="K282">
            <v>167140.02000000002</v>
          </cell>
        </row>
        <row r="283">
          <cell r="K283">
            <v>358009.98</v>
          </cell>
        </row>
        <row r="284">
          <cell r="K284">
            <v>44698.42</v>
          </cell>
        </row>
        <row r="285">
          <cell r="K285">
            <v>27867.05</v>
          </cell>
        </row>
        <row r="286">
          <cell r="K286">
            <v>279552.26</v>
          </cell>
        </row>
        <row r="287">
          <cell r="K287">
            <v>31581.97</v>
          </cell>
        </row>
        <row r="288">
          <cell r="K288">
            <v>2541965.54</v>
          </cell>
        </row>
        <row r="289">
          <cell r="K289">
            <v>1217.3800000000001</v>
          </cell>
        </row>
        <row r="290">
          <cell r="K290">
            <v>120305.1</v>
          </cell>
        </row>
        <row r="294">
          <cell r="K294">
            <v>71107.25</v>
          </cell>
        </row>
        <row r="295">
          <cell r="K295">
            <v>284382.16000000003</v>
          </cell>
        </row>
        <row r="296">
          <cell r="K296">
            <v>140931.6</v>
          </cell>
        </row>
        <row r="297">
          <cell r="K297">
            <v>261626.72</v>
          </cell>
        </row>
        <row r="301">
          <cell r="K301">
            <v>11168641.51</v>
          </cell>
        </row>
        <row r="305">
          <cell r="K305">
            <v>24621.71</v>
          </cell>
        </row>
        <row r="306">
          <cell r="K306">
            <v>155585.67000000001</v>
          </cell>
        </row>
        <row r="307">
          <cell r="K307">
            <v>70616.930000000008</v>
          </cell>
        </row>
        <row r="308">
          <cell r="K308">
            <v>10861.150000000001</v>
          </cell>
        </row>
        <row r="309">
          <cell r="K309">
            <v>14407.52</v>
          </cell>
        </row>
        <row r="310">
          <cell r="K310">
            <v>2179.1000000000004</v>
          </cell>
        </row>
        <row r="311">
          <cell r="K311">
            <v>358101.41000000003</v>
          </cell>
        </row>
        <row r="312">
          <cell r="K312">
            <v>244037.69</v>
          </cell>
        </row>
        <row r="313">
          <cell r="K313">
            <v>206.76</v>
          </cell>
        </row>
        <row r="314">
          <cell r="K314">
            <v>28972.86</v>
          </cell>
        </row>
        <row r="315">
          <cell r="K315">
            <v>815999.38000000012</v>
          </cell>
        </row>
        <row r="316">
          <cell r="K316">
            <v>845222.48</v>
          </cell>
        </row>
        <row r="317">
          <cell r="K317">
            <v>1379352</v>
          </cell>
        </row>
        <row r="321">
          <cell r="K321">
            <v>282852.8</v>
          </cell>
        </row>
        <row r="322">
          <cell r="K322">
            <v>148403.81</v>
          </cell>
        </row>
        <row r="334">
          <cell r="K334">
            <v>77411.490000000005</v>
          </cell>
        </row>
        <row r="335">
          <cell r="K335">
            <v>577.30000000000007</v>
          </cell>
        </row>
        <row r="336">
          <cell r="K336">
            <v>10345.780000000001</v>
          </cell>
        </row>
        <row r="337">
          <cell r="K337">
            <v>0</v>
          </cell>
        </row>
        <row r="338">
          <cell r="K338">
            <v>69180.800000000003</v>
          </cell>
        </row>
        <row r="339">
          <cell r="K339">
            <v>142774.49</v>
          </cell>
        </row>
        <row r="340">
          <cell r="K340">
            <v>0</v>
          </cell>
        </row>
        <row r="341">
          <cell r="K341">
            <v>589317.81000000006</v>
          </cell>
        </row>
        <row r="342">
          <cell r="K342">
            <v>1311.66</v>
          </cell>
        </row>
        <row r="343">
          <cell r="K343">
            <v>10925</v>
          </cell>
        </row>
        <row r="344">
          <cell r="K344">
            <v>158110.15</v>
          </cell>
        </row>
        <row r="345">
          <cell r="K345">
            <v>2570.69</v>
          </cell>
        </row>
        <row r="346">
          <cell r="K346">
            <v>3297.88</v>
          </cell>
        </row>
        <row r="347">
          <cell r="K347">
            <v>337535.25</v>
          </cell>
        </row>
        <row r="348">
          <cell r="K348">
            <v>5602.5599999999995</v>
          </cell>
        </row>
        <row r="349">
          <cell r="K349">
            <v>29706.530000000002</v>
          </cell>
        </row>
        <row r="350">
          <cell r="K350">
            <v>8815.0400000000009</v>
          </cell>
        </row>
        <row r="351">
          <cell r="K351">
            <v>702.61</v>
          </cell>
        </row>
        <row r="352">
          <cell r="K352">
            <v>15000054.76</v>
          </cell>
        </row>
        <row r="353">
          <cell r="K353">
            <v>433104.78</v>
          </cell>
        </row>
        <row r="354">
          <cell r="K354">
            <v>3910285.11</v>
          </cell>
        </row>
        <row r="355">
          <cell r="K355">
            <v>26580.629999999997</v>
          </cell>
        </row>
        <row r="356">
          <cell r="K356">
            <v>491.34000000000003</v>
          </cell>
        </row>
        <row r="357">
          <cell r="K357">
            <v>4984.0400000000009</v>
          </cell>
        </row>
        <row r="358">
          <cell r="K358">
            <v>379.72</v>
          </cell>
        </row>
        <row r="359">
          <cell r="K359">
            <v>175</v>
          </cell>
        </row>
        <row r="360">
          <cell r="K360">
            <v>89896.14</v>
          </cell>
        </row>
        <row r="361">
          <cell r="K361">
            <v>3142.29</v>
          </cell>
        </row>
        <row r="362">
          <cell r="K362">
            <v>6142.19</v>
          </cell>
        </row>
        <row r="363">
          <cell r="K363">
            <v>592772.94999999995</v>
          </cell>
        </row>
        <row r="364">
          <cell r="K364">
            <v>102738.33</v>
          </cell>
        </row>
        <row r="365">
          <cell r="K365">
            <v>114226.11000000002</v>
          </cell>
        </row>
        <row r="366">
          <cell r="K366">
            <v>75719.48000000001</v>
          </cell>
        </row>
        <row r="367">
          <cell r="K367">
            <v>3100.41</v>
          </cell>
        </row>
        <row r="368">
          <cell r="K368">
            <v>570668</v>
          </cell>
        </row>
        <row r="369">
          <cell r="K369">
            <v>15266.32</v>
          </cell>
        </row>
        <row r="370">
          <cell r="K370">
            <v>8477.9</v>
          </cell>
        </row>
        <row r="371">
          <cell r="K371">
            <v>303314.29000000004</v>
          </cell>
        </row>
        <row r="372">
          <cell r="K372">
            <v>262816.75</v>
          </cell>
        </row>
        <row r="373">
          <cell r="K373">
            <v>6832.1</v>
          </cell>
        </row>
        <row r="374">
          <cell r="K374">
            <v>40515.919999999998</v>
          </cell>
        </row>
        <row r="375">
          <cell r="K375">
            <v>0</v>
          </cell>
        </row>
        <row r="376">
          <cell r="K376">
            <v>919.15</v>
          </cell>
        </row>
        <row r="377">
          <cell r="K377">
            <v>54052.450000000004</v>
          </cell>
        </row>
        <row r="378">
          <cell r="K378">
            <v>5477.66</v>
          </cell>
        </row>
        <row r="379">
          <cell r="K379">
            <v>6312.8600000000006</v>
          </cell>
        </row>
        <row r="380">
          <cell r="K380">
            <v>295704.64</v>
          </cell>
        </row>
        <row r="381">
          <cell r="K381">
            <v>0</v>
          </cell>
        </row>
        <row r="382">
          <cell r="K382">
            <v>27290.68</v>
          </cell>
        </row>
        <row r="383">
          <cell r="K383">
            <v>18158.78</v>
          </cell>
        </row>
        <row r="384">
          <cell r="K384">
            <v>613105.09000000008</v>
          </cell>
        </row>
        <row r="385">
          <cell r="K385">
            <v>662091.87</v>
          </cell>
        </row>
        <row r="386">
          <cell r="K386">
            <v>21393.82</v>
          </cell>
        </row>
        <row r="387">
          <cell r="K387">
            <v>44584.03</v>
          </cell>
        </row>
        <row r="388">
          <cell r="K388">
            <v>1721.3899999999999</v>
          </cell>
        </row>
        <row r="389">
          <cell r="K389">
            <v>50.92</v>
          </cell>
        </row>
        <row r="390">
          <cell r="K390">
            <v>120927.08</v>
          </cell>
        </row>
        <row r="391">
          <cell r="K391">
            <v>179825.52000000002</v>
          </cell>
        </row>
        <row r="392">
          <cell r="K392">
            <v>10362.700000000001</v>
          </cell>
        </row>
        <row r="393">
          <cell r="K393">
            <v>10625.4</v>
          </cell>
        </row>
        <row r="394">
          <cell r="K394">
            <v>115242.11</v>
          </cell>
        </row>
        <row r="395">
          <cell r="K395">
            <v>0</v>
          </cell>
        </row>
        <row r="396">
          <cell r="K396">
            <v>886.96</v>
          </cell>
        </row>
        <row r="397">
          <cell r="K397">
            <v>20849.89</v>
          </cell>
        </row>
        <row r="398">
          <cell r="K398">
            <v>119815.6</v>
          </cell>
        </row>
        <row r="399">
          <cell r="K399">
            <v>0</v>
          </cell>
        </row>
        <row r="400">
          <cell r="K400">
            <v>11447.36</v>
          </cell>
        </row>
        <row r="401">
          <cell r="K401">
            <v>38468</v>
          </cell>
        </row>
        <row r="402">
          <cell r="K402">
            <v>53612.22</v>
          </cell>
        </row>
        <row r="403">
          <cell r="K403">
            <v>43987.199999999997</v>
          </cell>
        </row>
        <row r="404">
          <cell r="K404">
            <v>5456.35</v>
          </cell>
        </row>
        <row r="405">
          <cell r="K405">
            <v>2768.65</v>
          </cell>
        </row>
        <row r="406">
          <cell r="K406">
            <v>151553.4</v>
          </cell>
        </row>
        <row r="407">
          <cell r="K407">
            <v>61980.36</v>
          </cell>
        </row>
        <row r="411">
          <cell r="K411">
            <v>819415.12</v>
          </cell>
        </row>
        <row r="412">
          <cell r="K412">
            <v>10522.77</v>
          </cell>
        </row>
        <row r="413">
          <cell r="K413">
            <v>54982.130000000005</v>
          </cell>
        </row>
        <row r="414">
          <cell r="K414">
            <v>1778.54</v>
          </cell>
        </row>
        <row r="415">
          <cell r="K415">
            <v>1000</v>
          </cell>
        </row>
        <row r="416">
          <cell r="K416">
            <v>133072.65</v>
          </cell>
        </row>
        <row r="417">
          <cell r="K417">
            <v>62988.47</v>
          </cell>
        </row>
        <row r="418">
          <cell r="K418">
            <v>67285.59</v>
          </cell>
        </row>
        <row r="419">
          <cell r="K419">
            <v>11530.85</v>
          </cell>
        </row>
        <row r="420">
          <cell r="K420">
            <v>212119.53</v>
          </cell>
        </row>
        <row r="421">
          <cell r="K421">
            <v>1078573.01</v>
          </cell>
        </row>
        <row r="422">
          <cell r="K422">
            <v>102033.51000000001</v>
          </cell>
        </row>
        <row r="423">
          <cell r="K423">
            <v>3594.2</v>
          </cell>
        </row>
        <row r="424">
          <cell r="K424">
            <v>51687.299999999996</v>
          </cell>
        </row>
        <row r="425">
          <cell r="K425">
            <v>48031.170000000006</v>
          </cell>
        </row>
        <row r="426">
          <cell r="K426">
            <v>7594.6200000000008</v>
          </cell>
        </row>
        <row r="427">
          <cell r="K427">
            <v>832.43</v>
          </cell>
        </row>
        <row r="428">
          <cell r="K428">
            <v>118444.3</v>
          </cell>
        </row>
        <row r="429">
          <cell r="K429">
            <v>713396.73</v>
          </cell>
        </row>
        <row r="430">
          <cell r="K430">
            <v>35848.310000000005</v>
          </cell>
        </row>
        <row r="431">
          <cell r="K431">
            <v>9257.42</v>
          </cell>
        </row>
        <row r="432">
          <cell r="K432">
            <v>1290878.8</v>
          </cell>
        </row>
        <row r="433">
          <cell r="K433">
            <v>1300708.67</v>
          </cell>
        </row>
        <row r="434">
          <cell r="K434">
            <v>270397.72000000003</v>
          </cell>
        </row>
        <row r="435">
          <cell r="K435">
            <v>98756.920000000013</v>
          </cell>
        </row>
        <row r="436">
          <cell r="K436">
            <v>11356.24</v>
          </cell>
        </row>
        <row r="437">
          <cell r="K437">
            <v>41.13</v>
          </cell>
        </row>
        <row r="438">
          <cell r="K438">
            <v>33119</v>
          </cell>
        </row>
        <row r="439">
          <cell r="K439">
            <v>121909.33</v>
          </cell>
        </row>
        <row r="440">
          <cell r="K440">
            <v>81662.81</v>
          </cell>
        </row>
        <row r="441">
          <cell r="K441">
            <v>113471.92000000001</v>
          </cell>
        </row>
        <row r="442">
          <cell r="K442">
            <v>13155.900000000001</v>
          </cell>
        </row>
        <row r="443">
          <cell r="K443">
            <v>5342.28</v>
          </cell>
        </row>
        <row r="444">
          <cell r="K444">
            <v>-29083.599999999999</v>
          </cell>
        </row>
        <row r="445">
          <cell r="K445">
            <v>864.15</v>
          </cell>
        </row>
        <row r="446">
          <cell r="K446">
            <v>76109.430000000008</v>
          </cell>
        </row>
        <row r="447">
          <cell r="K447">
            <v>512904.63</v>
          </cell>
        </row>
        <row r="448">
          <cell r="K448">
            <v>322903.45999999996</v>
          </cell>
        </row>
        <row r="449">
          <cell r="K449">
            <v>80360.150000000009</v>
          </cell>
        </row>
        <row r="450">
          <cell r="K450">
            <v>0</v>
          </cell>
        </row>
        <row r="451">
          <cell r="K451">
            <v>735.76</v>
          </cell>
        </row>
        <row r="452">
          <cell r="K452">
            <v>51430.03</v>
          </cell>
        </row>
        <row r="453">
          <cell r="K453">
            <v>76969.81</v>
          </cell>
        </row>
        <row r="454">
          <cell r="K454">
            <v>988.47</v>
          </cell>
        </row>
        <row r="455">
          <cell r="K455">
            <v>859.03</v>
          </cell>
        </row>
        <row r="456">
          <cell r="K456">
            <v>56224.68</v>
          </cell>
        </row>
        <row r="457">
          <cell r="K457">
            <v>13583.95</v>
          </cell>
        </row>
        <row r="458">
          <cell r="K458">
            <v>40353.230000000003</v>
          </cell>
        </row>
        <row r="459">
          <cell r="K459">
            <v>133519.67999999999</v>
          </cell>
        </row>
        <row r="460">
          <cell r="K460">
            <v>2302.23</v>
          </cell>
        </row>
        <row r="461">
          <cell r="K461">
            <v>104266.06999999999</v>
          </cell>
        </row>
        <row r="462">
          <cell r="K462">
            <v>24177.68</v>
          </cell>
        </row>
        <row r="463">
          <cell r="K463">
            <v>99127.090000000011</v>
          </cell>
        </row>
        <row r="464">
          <cell r="K464">
            <v>159955.04</v>
          </cell>
        </row>
        <row r="465">
          <cell r="K465">
            <v>1707.45</v>
          </cell>
        </row>
        <row r="466">
          <cell r="K466">
            <v>1488.04</v>
          </cell>
        </row>
        <row r="467">
          <cell r="K467">
            <v>1318611.7</v>
          </cell>
        </row>
        <row r="468">
          <cell r="K468">
            <v>155680.29</v>
          </cell>
        </row>
        <row r="469">
          <cell r="K469">
            <v>305549.27</v>
          </cell>
        </row>
        <row r="470">
          <cell r="K470">
            <v>195529</v>
          </cell>
        </row>
        <row r="471">
          <cell r="K471">
            <v>82082.45</v>
          </cell>
        </row>
        <row r="472">
          <cell r="K472">
            <v>1068983.6100000001</v>
          </cell>
        </row>
        <row r="473">
          <cell r="K473">
            <v>15664.849999999999</v>
          </cell>
        </row>
        <row r="474">
          <cell r="K474">
            <v>509.9</v>
          </cell>
        </row>
        <row r="475">
          <cell r="K475">
            <v>2931577.04</v>
          </cell>
        </row>
        <row r="476">
          <cell r="K476">
            <v>276382.71000000002</v>
          </cell>
        </row>
        <row r="477">
          <cell r="K477">
            <v>2029615.61</v>
          </cell>
        </row>
        <row r="478">
          <cell r="K478">
            <v>109098.70999999999</v>
          </cell>
        </row>
        <row r="479">
          <cell r="K479">
            <v>670877.97</v>
          </cell>
        </row>
        <row r="480">
          <cell r="K480">
            <v>9153.01</v>
          </cell>
        </row>
        <row r="481">
          <cell r="K481">
            <v>161740.25</v>
          </cell>
        </row>
        <row r="482">
          <cell r="K482">
            <v>2701853.7</v>
          </cell>
        </row>
        <row r="483">
          <cell r="K483">
            <v>167723.12</v>
          </cell>
        </row>
        <row r="484">
          <cell r="K484">
            <v>142401.4</v>
          </cell>
        </row>
        <row r="485">
          <cell r="K485">
            <v>53064.560000000005</v>
          </cell>
        </row>
        <row r="486">
          <cell r="K486">
            <v>35237.57</v>
          </cell>
        </row>
        <row r="487">
          <cell r="K487">
            <v>36853.21</v>
          </cell>
        </row>
        <row r="488">
          <cell r="K488">
            <v>84401.64</v>
          </cell>
        </row>
        <row r="489">
          <cell r="K489">
            <v>132680.88</v>
          </cell>
        </row>
        <row r="490">
          <cell r="K490">
            <v>7471.36</v>
          </cell>
        </row>
        <row r="491">
          <cell r="K491">
            <v>568072.16</v>
          </cell>
        </row>
        <row r="492">
          <cell r="K492">
            <v>696821.7</v>
          </cell>
        </row>
        <row r="493">
          <cell r="K493">
            <v>706782.51</v>
          </cell>
        </row>
        <row r="494">
          <cell r="K494">
            <v>11.33</v>
          </cell>
        </row>
        <row r="495">
          <cell r="K495">
            <v>5281.0700000000006</v>
          </cell>
        </row>
        <row r="496">
          <cell r="K496">
            <v>7092.6100000000006</v>
          </cell>
        </row>
        <row r="497">
          <cell r="K497">
            <v>357478.32</v>
          </cell>
        </row>
        <row r="498">
          <cell r="K498">
            <v>594888.22</v>
          </cell>
        </row>
        <row r="499">
          <cell r="K499">
            <v>31349.25</v>
          </cell>
        </row>
        <row r="500">
          <cell r="K500">
            <v>185680.53000000003</v>
          </cell>
        </row>
        <row r="501">
          <cell r="K501">
            <v>17022.72</v>
          </cell>
        </row>
        <row r="502">
          <cell r="K502">
            <v>2067.11</v>
          </cell>
        </row>
        <row r="503">
          <cell r="K503">
            <v>345003.54000000004</v>
          </cell>
        </row>
        <row r="504">
          <cell r="K504">
            <v>40636.870000000003</v>
          </cell>
        </row>
        <row r="505">
          <cell r="K505">
            <v>379835.65</v>
          </cell>
        </row>
        <row r="506">
          <cell r="K506">
            <v>322499.34999999998</v>
          </cell>
        </row>
        <row r="507">
          <cell r="K507">
            <v>13757.28</v>
          </cell>
        </row>
        <row r="508">
          <cell r="K508">
            <v>205341.54</v>
          </cell>
        </row>
        <row r="512">
          <cell r="K512">
            <v>664200.04</v>
          </cell>
        </row>
        <row r="513">
          <cell r="K513">
            <v>14155.65</v>
          </cell>
        </row>
        <row r="514">
          <cell r="K514">
            <v>7868.73</v>
          </cell>
        </row>
        <row r="515">
          <cell r="K515">
            <v>821.77</v>
          </cell>
        </row>
        <row r="516">
          <cell r="K516">
            <v>8378.65</v>
          </cell>
        </row>
        <row r="517">
          <cell r="K517">
            <v>85231.030000000013</v>
          </cell>
        </row>
        <row r="518">
          <cell r="K518">
            <v>68643.149999999994</v>
          </cell>
        </row>
        <row r="519">
          <cell r="K519">
            <v>2042656.3000000003</v>
          </cell>
        </row>
        <row r="520">
          <cell r="K520">
            <v>765.93000000000006</v>
          </cell>
        </row>
        <row r="521">
          <cell r="K521">
            <v>5655.35</v>
          </cell>
        </row>
        <row r="522">
          <cell r="K522">
            <v>135810.37</v>
          </cell>
        </row>
        <row r="523">
          <cell r="K523">
            <v>1865123.56</v>
          </cell>
        </row>
        <row r="524">
          <cell r="K524">
            <v>160288.95999999999</v>
          </cell>
        </row>
        <row r="525">
          <cell r="K525">
            <v>200566.94</v>
          </cell>
        </row>
        <row r="526">
          <cell r="K526">
            <v>-83.11</v>
          </cell>
        </row>
        <row r="527">
          <cell r="K527">
            <v>1230727.44</v>
          </cell>
        </row>
        <row r="528">
          <cell r="K528">
            <v>117314.1</v>
          </cell>
        </row>
        <row r="529">
          <cell r="K529">
            <v>46334.490000000005</v>
          </cell>
        </row>
        <row r="530">
          <cell r="K530">
            <v>4621.1499999999996</v>
          </cell>
        </row>
        <row r="531">
          <cell r="K531">
            <v>146216.34</v>
          </cell>
        </row>
        <row r="532">
          <cell r="K532">
            <v>84020.52</v>
          </cell>
        </row>
        <row r="533">
          <cell r="K533">
            <v>2368317.9500000002</v>
          </cell>
        </row>
        <row r="534">
          <cell r="K534">
            <v>84554.27</v>
          </cell>
        </row>
        <row r="535">
          <cell r="K535">
            <v>7688.64</v>
          </cell>
        </row>
        <row r="536">
          <cell r="K536">
            <v>18004.14</v>
          </cell>
        </row>
        <row r="537">
          <cell r="K537">
            <v>6215.22</v>
          </cell>
        </row>
        <row r="538">
          <cell r="K538">
            <v>77603.5</v>
          </cell>
        </row>
        <row r="542">
          <cell r="K542">
            <v>199003.74000000002</v>
          </cell>
        </row>
        <row r="543">
          <cell r="K543">
            <v>186208.14</v>
          </cell>
        </row>
        <row r="544">
          <cell r="K544">
            <v>0</v>
          </cell>
        </row>
        <row r="545">
          <cell r="K545">
            <v>457898.51</v>
          </cell>
        </row>
        <row r="546">
          <cell r="K546">
            <v>1616719.5899999999</v>
          </cell>
        </row>
        <row r="547">
          <cell r="K547">
            <v>96206.52</v>
          </cell>
        </row>
        <row r="548">
          <cell r="K548">
            <v>550431.1</v>
          </cell>
        </row>
        <row r="549">
          <cell r="K549">
            <v>243459.41</v>
          </cell>
        </row>
        <row r="550">
          <cell r="K550">
            <v>368.42</v>
          </cell>
        </row>
        <row r="551">
          <cell r="K551">
            <v>437500.01</v>
          </cell>
        </row>
        <row r="552">
          <cell r="K552">
            <v>620054.52</v>
          </cell>
        </row>
        <row r="553">
          <cell r="K553">
            <v>98874.91</v>
          </cell>
        </row>
        <row r="554">
          <cell r="K554">
            <v>0</v>
          </cell>
        </row>
        <row r="566">
          <cell r="K566">
            <v>6622.52</v>
          </cell>
        </row>
        <row r="567">
          <cell r="K567">
            <v>10317.030000000001</v>
          </cell>
        </row>
        <row r="568">
          <cell r="K568">
            <v>134948.81</v>
          </cell>
        </row>
        <row r="569">
          <cell r="K569">
            <v>4272.91</v>
          </cell>
        </row>
        <row r="570">
          <cell r="K570">
            <v>484.99</v>
          </cell>
        </row>
        <row r="574">
          <cell r="K574">
            <v>0</v>
          </cell>
        </row>
        <row r="577">
          <cell r="K577">
            <v>1162154.3900000001</v>
          </cell>
        </row>
        <row r="581">
          <cell r="K581">
            <v>5692299.4800000004</v>
          </cell>
        </row>
        <row r="582">
          <cell r="Q582">
            <v>1160111.07</v>
          </cell>
        </row>
        <row r="583">
          <cell r="K583">
            <v>69316.62</v>
          </cell>
        </row>
        <row r="584">
          <cell r="K584">
            <v>161454.91999999998</v>
          </cell>
        </row>
        <row r="585">
          <cell r="K585">
            <v>478329.98</v>
          </cell>
        </row>
        <row r="586">
          <cell r="K586">
            <v>801.05000000000007</v>
          </cell>
        </row>
        <row r="587">
          <cell r="K587">
            <v>592567.54</v>
          </cell>
        </row>
        <row r="588">
          <cell r="K588">
            <v>0</v>
          </cell>
        </row>
        <row r="589">
          <cell r="K589">
            <v>429310.76</v>
          </cell>
        </row>
        <row r="590">
          <cell r="K590">
            <v>1525847.53</v>
          </cell>
        </row>
        <row r="591">
          <cell r="K591">
            <v>625047.91</v>
          </cell>
        </row>
        <row r="592">
          <cell r="K592">
            <v>163797.30000000002</v>
          </cell>
        </row>
        <row r="593">
          <cell r="K593">
            <v>390622.75</v>
          </cell>
        </row>
        <row r="594">
          <cell r="K594">
            <v>274398.29000000004</v>
          </cell>
        </row>
        <row r="595">
          <cell r="K595">
            <v>2301301.0300000003</v>
          </cell>
        </row>
        <row r="596">
          <cell r="K596">
            <v>221693.2</v>
          </cell>
        </row>
        <row r="597">
          <cell r="K597">
            <v>0</v>
          </cell>
        </row>
        <row r="598">
          <cell r="K598">
            <v>5723.17</v>
          </cell>
        </row>
        <row r="599">
          <cell r="K599">
            <v>3058.67</v>
          </cell>
        </row>
        <row r="600">
          <cell r="K600">
            <v>0</v>
          </cell>
        </row>
        <row r="601">
          <cell r="K601">
            <v>117652.26</v>
          </cell>
        </row>
        <row r="602">
          <cell r="K602">
            <v>0</v>
          </cell>
        </row>
        <row r="603">
          <cell r="K603">
            <v>1669321.8199999998</v>
          </cell>
        </row>
        <row r="604">
          <cell r="K604">
            <v>161158.39000000001</v>
          </cell>
        </row>
        <row r="605">
          <cell r="K605">
            <v>197569.82</v>
          </cell>
        </row>
        <row r="606">
          <cell r="K606">
            <v>0</v>
          </cell>
        </row>
        <row r="607">
          <cell r="K607">
            <v>146352.60999999999</v>
          </cell>
        </row>
        <row r="608">
          <cell r="K608">
            <v>2714.03</v>
          </cell>
        </row>
        <row r="609">
          <cell r="K609">
            <v>14009.47</v>
          </cell>
        </row>
        <row r="610">
          <cell r="K610">
            <v>48763.69</v>
          </cell>
        </row>
        <row r="611">
          <cell r="K611">
            <v>174556.93000000002</v>
          </cell>
        </row>
        <row r="612">
          <cell r="K612">
            <v>359452.29</v>
          </cell>
        </row>
        <row r="613">
          <cell r="K613">
            <v>0</v>
          </cell>
        </row>
        <row r="614">
          <cell r="K614">
            <v>0</v>
          </cell>
        </row>
        <row r="615">
          <cell r="K615">
            <v>3585.8900000000003</v>
          </cell>
        </row>
        <row r="616">
          <cell r="K616">
            <v>84092.89</v>
          </cell>
        </row>
        <row r="617">
          <cell r="K617">
            <v>2.13</v>
          </cell>
        </row>
        <row r="618">
          <cell r="K618">
            <v>184297.88</v>
          </cell>
        </row>
        <row r="619">
          <cell r="K619">
            <v>275426.19</v>
          </cell>
        </row>
        <row r="620">
          <cell r="K620">
            <v>115006.82</v>
          </cell>
        </row>
        <row r="621">
          <cell r="K621">
            <v>131066.94</v>
          </cell>
        </row>
        <row r="622">
          <cell r="K622">
            <v>5617.2800000000007</v>
          </cell>
        </row>
        <row r="623">
          <cell r="K623">
            <v>198347.13</v>
          </cell>
        </row>
        <row r="624">
          <cell r="K624">
            <v>8076.92</v>
          </cell>
        </row>
        <row r="625">
          <cell r="K625">
            <v>0</v>
          </cell>
        </row>
        <row r="626">
          <cell r="K626">
            <v>58546.09</v>
          </cell>
        </row>
        <row r="627">
          <cell r="K627">
            <v>5647.5700000000006</v>
          </cell>
        </row>
        <row r="628">
          <cell r="K628">
            <v>11786.51</v>
          </cell>
        </row>
        <row r="629">
          <cell r="K629">
            <v>640.6</v>
          </cell>
        </row>
        <row r="630">
          <cell r="K630">
            <v>44562.33</v>
          </cell>
        </row>
        <row r="631">
          <cell r="K631">
            <v>70441.69</v>
          </cell>
        </row>
        <row r="632">
          <cell r="K632">
            <v>-28751.48</v>
          </cell>
        </row>
        <row r="633">
          <cell r="K633">
            <v>15716.41</v>
          </cell>
        </row>
        <row r="634">
          <cell r="K634">
            <v>1049.0999999999999</v>
          </cell>
        </row>
        <row r="635">
          <cell r="K635">
            <v>56858.8</v>
          </cell>
        </row>
        <row r="636">
          <cell r="K636">
            <v>293.87</v>
          </cell>
        </row>
        <row r="637">
          <cell r="K637">
            <v>82596.14</v>
          </cell>
        </row>
        <row r="638">
          <cell r="K638">
            <v>460.49</v>
          </cell>
        </row>
        <row r="639">
          <cell r="K639">
            <v>1344.53</v>
          </cell>
        </row>
        <row r="640">
          <cell r="K640">
            <v>5018.6000000000004</v>
          </cell>
        </row>
        <row r="641">
          <cell r="K641">
            <v>1405.39</v>
          </cell>
        </row>
        <row r="642">
          <cell r="K642">
            <v>15787.369999999999</v>
          </cell>
        </row>
        <row r="643">
          <cell r="K643">
            <v>164.98000000000002</v>
          </cell>
        </row>
        <row r="644">
          <cell r="K644">
            <v>3717.5</v>
          </cell>
        </row>
        <row r="645">
          <cell r="K645">
            <v>18726.27</v>
          </cell>
        </row>
        <row r="646">
          <cell r="K646">
            <v>368634.19</v>
          </cell>
        </row>
        <row r="647">
          <cell r="K647">
            <v>5506.81</v>
          </cell>
        </row>
        <row r="648">
          <cell r="K648">
            <v>31303.08</v>
          </cell>
        </row>
        <row r="649">
          <cell r="K649">
            <v>1050.17</v>
          </cell>
        </row>
        <row r="650">
          <cell r="K650">
            <v>0</v>
          </cell>
        </row>
        <row r="651">
          <cell r="K651">
            <v>5280.29</v>
          </cell>
        </row>
        <row r="652">
          <cell r="K652">
            <v>72578.140000000014</v>
          </cell>
        </row>
        <row r="653">
          <cell r="K653">
            <v>2769.76</v>
          </cell>
        </row>
        <row r="654">
          <cell r="K654">
            <v>13970.410000000002</v>
          </cell>
        </row>
        <row r="655">
          <cell r="K655">
            <v>1193839.05</v>
          </cell>
        </row>
        <row r="656">
          <cell r="K656">
            <v>23651.25</v>
          </cell>
        </row>
        <row r="657">
          <cell r="K657">
            <v>-5.22</v>
          </cell>
        </row>
        <row r="658">
          <cell r="K658">
            <v>5033.51</v>
          </cell>
        </row>
        <row r="659">
          <cell r="K659">
            <v>48265.36</v>
          </cell>
        </row>
        <row r="660">
          <cell r="K660">
            <v>0</v>
          </cell>
        </row>
        <row r="661">
          <cell r="K661">
            <v>0</v>
          </cell>
        </row>
        <row r="662">
          <cell r="K662">
            <v>351973.12</v>
          </cell>
        </row>
        <row r="663">
          <cell r="K663">
            <v>54341.29</v>
          </cell>
        </row>
        <row r="664">
          <cell r="K664">
            <v>16.940000000000001</v>
          </cell>
        </row>
        <row r="665">
          <cell r="K665">
            <v>28898.06</v>
          </cell>
        </row>
        <row r="666">
          <cell r="K666">
            <v>3199.0099999999998</v>
          </cell>
        </row>
        <row r="667">
          <cell r="K667">
            <v>242.02</v>
          </cell>
        </row>
        <row r="668">
          <cell r="K668">
            <v>0</v>
          </cell>
        </row>
        <row r="669">
          <cell r="K669">
            <v>4373.67</v>
          </cell>
        </row>
        <row r="670">
          <cell r="K670">
            <v>659.86</v>
          </cell>
        </row>
        <row r="671">
          <cell r="K671">
            <v>84388.1</v>
          </cell>
        </row>
        <row r="672">
          <cell r="K672">
            <v>13163.22</v>
          </cell>
        </row>
        <row r="673">
          <cell r="K673">
            <v>19793.150000000001</v>
          </cell>
        </row>
        <row r="674">
          <cell r="K674">
            <v>27554.82</v>
          </cell>
        </row>
        <row r="675">
          <cell r="K675">
            <v>114113.36</v>
          </cell>
        </row>
        <row r="676">
          <cell r="K676">
            <v>83.399999999999991</v>
          </cell>
        </row>
        <row r="677">
          <cell r="K677">
            <v>55</v>
          </cell>
        </row>
        <row r="678">
          <cell r="K678">
            <v>88.67</v>
          </cell>
        </row>
        <row r="679">
          <cell r="K679">
            <v>3178.31</v>
          </cell>
        </row>
        <row r="680">
          <cell r="K680">
            <v>3135.94</v>
          </cell>
        </row>
        <row r="681">
          <cell r="K681">
            <v>0</v>
          </cell>
        </row>
        <row r="682">
          <cell r="K682">
            <v>53294.61</v>
          </cell>
        </row>
        <row r="683">
          <cell r="K683">
            <v>5916.75</v>
          </cell>
        </row>
        <row r="684">
          <cell r="K684">
            <v>22197.239999999998</v>
          </cell>
        </row>
        <row r="685">
          <cell r="K685">
            <v>10132.15</v>
          </cell>
        </row>
        <row r="686">
          <cell r="K686">
            <v>146.77999999999997</v>
          </cell>
        </row>
        <row r="687">
          <cell r="K687">
            <v>38760.15</v>
          </cell>
        </row>
        <row r="688">
          <cell r="K688">
            <v>1409.32</v>
          </cell>
        </row>
        <row r="689">
          <cell r="K689">
            <v>33678.380000000005</v>
          </cell>
        </row>
        <row r="690">
          <cell r="K690">
            <v>947967.08000000007</v>
          </cell>
        </row>
        <row r="691">
          <cell r="K691">
            <v>3.48</v>
          </cell>
        </row>
        <row r="692">
          <cell r="K692">
            <v>35751.21</v>
          </cell>
        </row>
        <row r="693">
          <cell r="K693">
            <v>-1375297.83</v>
          </cell>
        </row>
        <row r="694">
          <cell r="K694">
            <v>-1174073.25</v>
          </cell>
        </row>
        <row r="695">
          <cell r="K695">
            <v>-188098.68000000002</v>
          </cell>
        </row>
        <row r="696">
          <cell r="K696">
            <v>-17027.46</v>
          </cell>
        </row>
        <row r="697">
          <cell r="K697">
            <v>-1010300.0700000001</v>
          </cell>
        </row>
        <row r="698">
          <cell r="K698">
            <v>-1856600.31</v>
          </cell>
        </row>
        <row r="699">
          <cell r="K699">
            <v>-421.24</v>
          </cell>
        </row>
        <row r="700">
          <cell r="K700">
            <v>-90849.97</v>
          </cell>
        </row>
        <row r="701">
          <cell r="K701">
            <v>-75472.13</v>
          </cell>
        </row>
        <row r="702">
          <cell r="K702">
            <v>-873878.33</v>
          </cell>
        </row>
        <row r="703">
          <cell r="K703">
            <v>1429.3199999999997</v>
          </cell>
        </row>
        <row r="704">
          <cell r="K704">
            <v>0</v>
          </cell>
        </row>
        <row r="705">
          <cell r="K705">
            <v>-1352.58</v>
          </cell>
        </row>
        <row r="706">
          <cell r="K706">
            <v>-24393.58</v>
          </cell>
        </row>
        <row r="707">
          <cell r="K707">
            <v>964.52999999999884</v>
          </cell>
        </row>
        <row r="708">
          <cell r="K708">
            <v>0</v>
          </cell>
        </row>
        <row r="709">
          <cell r="K709">
            <v>1656.16</v>
          </cell>
        </row>
        <row r="710">
          <cell r="K710">
            <v>6300</v>
          </cell>
        </row>
        <row r="711">
          <cell r="K711">
            <v>0</v>
          </cell>
        </row>
        <row r="712">
          <cell r="K712">
            <v>0</v>
          </cell>
        </row>
        <row r="713">
          <cell r="K713">
            <v>0</v>
          </cell>
        </row>
        <row r="714">
          <cell r="K714">
            <v>0</v>
          </cell>
        </row>
        <row r="715">
          <cell r="K715">
            <v>0</v>
          </cell>
        </row>
        <row r="716">
          <cell r="K716">
            <v>0</v>
          </cell>
        </row>
        <row r="717">
          <cell r="K717">
            <v>0</v>
          </cell>
        </row>
        <row r="718">
          <cell r="K718">
            <v>-93492.97</v>
          </cell>
        </row>
        <row r="719">
          <cell r="K719">
            <v>-2325896.2399999998</v>
          </cell>
        </row>
        <row r="720">
          <cell r="K720">
            <v>996.80000000000007</v>
          </cell>
        </row>
        <row r="721">
          <cell r="K721">
            <v>-2000</v>
          </cell>
        </row>
        <row r="722">
          <cell r="K722">
            <v>0</v>
          </cell>
        </row>
        <row r="723">
          <cell r="K723">
            <v>-1500</v>
          </cell>
        </row>
        <row r="724">
          <cell r="K724">
            <v>0</v>
          </cell>
        </row>
        <row r="725">
          <cell r="K725">
            <v>-1219353.01</v>
          </cell>
        </row>
        <row r="726">
          <cell r="K726">
            <v>-159414.63</v>
          </cell>
        </row>
        <row r="727">
          <cell r="K727">
            <v>0</v>
          </cell>
        </row>
        <row r="728">
          <cell r="K728">
            <v>6294.5599999999995</v>
          </cell>
        </row>
        <row r="729">
          <cell r="K729">
            <v>4444</v>
          </cell>
        </row>
        <row r="730">
          <cell r="K730">
            <v>0</v>
          </cell>
        </row>
        <row r="731">
          <cell r="K731">
            <v>12568.72</v>
          </cell>
        </row>
        <row r="732">
          <cell r="K732">
            <v>-285.52000000000004</v>
          </cell>
        </row>
        <row r="733">
          <cell r="K733">
            <v>-208.67000000000002</v>
          </cell>
        </row>
        <row r="734">
          <cell r="K734">
            <v>10038.76</v>
          </cell>
        </row>
        <row r="735">
          <cell r="K735">
            <v>1189.6600000000001</v>
          </cell>
        </row>
        <row r="736">
          <cell r="K736">
            <v>-318.62</v>
          </cell>
        </row>
        <row r="737">
          <cell r="K737">
            <v>-715.92</v>
          </cell>
        </row>
        <row r="738">
          <cell r="K738">
            <v>413.65000000000009</v>
          </cell>
        </row>
        <row r="739">
          <cell r="K739">
            <v>0</v>
          </cell>
        </row>
        <row r="740">
          <cell r="K740">
            <v>2827.3700000000003</v>
          </cell>
        </row>
        <row r="741">
          <cell r="K741">
            <v>-2110.19</v>
          </cell>
        </row>
        <row r="742">
          <cell r="K742">
            <v>-1398845.81</v>
          </cell>
        </row>
        <row r="743">
          <cell r="K743">
            <v>593.21</v>
          </cell>
        </row>
        <row r="744">
          <cell r="K744">
            <v>960.95</v>
          </cell>
        </row>
        <row r="745">
          <cell r="K745">
            <v>-4339.16</v>
          </cell>
        </row>
        <row r="746">
          <cell r="K746">
            <v>-394825.10000000003</v>
          </cell>
        </row>
        <row r="747">
          <cell r="K747">
            <v>930927.26</v>
          </cell>
        </row>
        <row r="748">
          <cell r="K748">
            <v>2483.89</v>
          </cell>
        </row>
        <row r="749">
          <cell r="K749">
            <v>1604367.33</v>
          </cell>
        </row>
        <row r="750">
          <cell r="K750">
            <v>202900.56</v>
          </cell>
        </row>
        <row r="751">
          <cell r="K751">
            <v>49442.89</v>
          </cell>
        </row>
        <row r="752">
          <cell r="K752">
            <v>2277726.1800000002</v>
          </cell>
        </row>
        <row r="753">
          <cell r="K753">
            <v>208864.08000000002</v>
          </cell>
        </row>
        <row r="754">
          <cell r="K754">
            <v>0</v>
          </cell>
        </row>
        <row r="755">
          <cell r="K755">
            <v>3275145.29</v>
          </cell>
        </row>
        <row r="756">
          <cell r="K756">
            <v>35205.839999999997</v>
          </cell>
        </row>
        <row r="757">
          <cell r="K757">
            <v>7716.72</v>
          </cell>
        </row>
        <row r="758">
          <cell r="K758">
            <v>4858759.17</v>
          </cell>
        </row>
        <row r="759">
          <cell r="K759">
            <v>60357.14</v>
          </cell>
        </row>
        <row r="760">
          <cell r="K760">
            <v>3469682.57</v>
          </cell>
        </row>
        <row r="761">
          <cell r="K761">
            <v>0</v>
          </cell>
        </row>
        <row r="762">
          <cell r="K762">
            <v>3948490.7300000004</v>
          </cell>
        </row>
        <row r="763">
          <cell r="K763">
            <v>926330.25</v>
          </cell>
        </row>
        <row r="764">
          <cell r="K764">
            <v>1994539.69</v>
          </cell>
        </row>
        <row r="765">
          <cell r="K765">
            <v>64.099999999999994</v>
          </cell>
        </row>
        <row r="766">
          <cell r="K766">
            <v>3532855.83</v>
          </cell>
        </row>
        <row r="767">
          <cell r="K767">
            <v>-165539.12</v>
          </cell>
        </row>
        <row r="768">
          <cell r="K768">
            <v>4090.72</v>
          </cell>
        </row>
        <row r="769">
          <cell r="K769">
            <v>11.420000000000002</v>
          </cell>
        </row>
        <row r="770">
          <cell r="K770">
            <v>-1911536.0899999999</v>
          </cell>
        </row>
        <row r="771">
          <cell r="K771">
            <v>5334533.16</v>
          </cell>
        </row>
        <row r="772">
          <cell r="K772">
            <v>899809.21</v>
          </cell>
        </row>
        <row r="773">
          <cell r="K773">
            <v>1314033.83</v>
          </cell>
        </row>
        <row r="774">
          <cell r="K774">
            <v>137723.31</v>
          </cell>
        </row>
        <row r="775">
          <cell r="K775">
            <v>45892.79</v>
          </cell>
        </row>
        <row r="776">
          <cell r="K776">
            <v>524.66999999999996</v>
          </cell>
        </row>
        <row r="777">
          <cell r="K777">
            <v>88557.4</v>
          </cell>
        </row>
        <row r="778">
          <cell r="K778">
            <v>49882.95</v>
          </cell>
        </row>
        <row r="779">
          <cell r="K779">
            <v>11838.619999999999</v>
          </cell>
        </row>
        <row r="780">
          <cell r="K780">
            <v>1473.08</v>
          </cell>
        </row>
        <row r="781">
          <cell r="K781">
            <v>12978.68</v>
          </cell>
        </row>
        <row r="782">
          <cell r="K782">
            <v>51175.600000000006</v>
          </cell>
        </row>
        <row r="783">
          <cell r="K783">
            <v>312419.7</v>
          </cell>
        </row>
        <row r="784">
          <cell r="K784">
            <v>4.3000000000000007</v>
          </cell>
        </row>
        <row r="785">
          <cell r="K785">
            <v>16869.14</v>
          </cell>
        </row>
        <row r="786">
          <cell r="K786">
            <v>15899.830000000002</v>
          </cell>
        </row>
        <row r="787">
          <cell r="K787">
            <v>32.75</v>
          </cell>
        </row>
        <row r="788">
          <cell r="K788">
            <v>36156.660000000003</v>
          </cell>
        </row>
        <row r="789">
          <cell r="K789">
            <v>0</v>
          </cell>
        </row>
        <row r="790">
          <cell r="K790">
            <v>-46619.23</v>
          </cell>
        </row>
        <row r="791">
          <cell r="K791">
            <v>924333.24</v>
          </cell>
        </row>
        <row r="792">
          <cell r="K792">
            <v>2010399.6099999999</v>
          </cell>
        </row>
        <row r="793">
          <cell r="K793">
            <v>6815241.0299999993</v>
          </cell>
        </row>
        <row r="794">
          <cell r="K794">
            <v>117927.44</v>
          </cell>
        </row>
        <row r="795">
          <cell r="K795">
            <v>1526823.6600000001</v>
          </cell>
        </row>
        <row r="796">
          <cell r="K796">
            <v>-287295.54000000004</v>
          </cell>
        </row>
        <row r="797">
          <cell r="K797">
            <v>12277.42</v>
          </cell>
        </row>
        <row r="798">
          <cell r="K798">
            <v>0</v>
          </cell>
        </row>
        <row r="799">
          <cell r="K799">
            <v>972</v>
          </cell>
        </row>
        <row r="800">
          <cell r="K800">
            <v>1155.22</v>
          </cell>
        </row>
        <row r="801">
          <cell r="K801">
            <v>223282.66000000003</v>
          </cell>
        </row>
        <row r="802">
          <cell r="K802">
            <v>8055</v>
          </cell>
        </row>
        <row r="803">
          <cell r="K803">
            <v>377782.74</v>
          </cell>
        </row>
        <row r="804">
          <cell r="K804">
            <v>14058.800000000001</v>
          </cell>
        </row>
        <row r="805">
          <cell r="K805">
            <v>43132</v>
          </cell>
        </row>
        <row r="806">
          <cell r="K806">
            <v>19404</v>
          </cell>
        </row>
        <row r="807">
          <cell r="K807">
            <v>1613.74</v>
          </cell>
        </row>
        <row r="808">
          <cell r="K808">
            <v>11171.15</v>
          </cell>
        </row>
        <row r="809">
          <cell r="K809">
            <v>231559.62</v>
          </cell>
        </row>
        <row r="810">
          <cell r="K810">
            <v>295464.8</v>
          </cell>
        </row>
        <row r="811">
          <cell r="K811">
            <v>0</v>
          </cell>
        </row>
        <row r="812">
          <cell r="K812">
            <v>16495.100000000002</v>
          </cell>
        </row>
        <row r="813">
          <cell r="K813">
            <v>0</v>
          </cell>
        </row>
        <row r="814">
          <cell r="K814">
            <v>8.0000000000000016E-2</v>
          </cell>
        </row>
        <row r="815">
          <cell r="K815">
            <v>0</v>
          </cell>
        </row>
        <row r="816">
          <cell r="K816">
            <v>523.80000000000007</v>
          </cell>
        </row>
        <row r="817">
          <cell r="K817">
            <v>33918.420000000006</v>
          </cell>
        </row>
        <row r="818">
          <cell r="K818">
            <v>53.32</v>
          </cell>
        </row>
        <row r="819">
          <cell r="K819">
            <v>22019.200000000001</v>
          </cell>
        </row>
      </sheetData>
      <sheetData sheetId="17"/>
      <sheetData sheetId="18"/>
      <sheetData sheetId="19">
        <row r="14">
          <cell r="K14">
            <v>45660.520000000004</v>
          </cell>
        </row>
        <row r="15">
          <cell r="K15">
            <v>49430.32</v>
          </cell>
        </row>
        <row r="16">
          <cell r="K16">
            <v>669.02</v>
          </cell>
        </row>
        <row r="17">
          <cell r="K17">
            <v>134548.92000000001</v>
          </cell>
        </row>
        <row r="18">
          <cell r="K18">
            <v>3943029.3200000003</v>
          </cell>
        </row>
        <row r="19">
          <cell r="K19">
            <v>-404574.89</v>
          </cell>
        </row>
      </sheetData>
      <sheetData sheetId="20">
        <row r="14">
          <cell r="K14">
            <v>-38751.07</v>
          </cell>
        </row>
        <row r="15">
          <cell r="K15">
            <v>2608463.6799999997</v>
          </cell>
        </row>
        <row r="16">
          <cell r="K16">
            <v>227506.63</v>
          </cell>
        </row>
        <row r="17">
          <cell r="K17">
            <v>20014.93</v>
          </cell>
        </row>
        <row r="18">
          <cell r="K18">
            <v>99901.19</v>
          </cell>
        </row>
        <row r="22">
          <cell r="K22">
            <v>22159206.060000002</v>
          </cell>
        </row>
        <row r="26">
          <cell r="K26">
            <v>27000.25</v>
          </cell>
        </row>
        <row r="27">
          <cell r="K27">
            <v>10770521.539999999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ision Input"/>
      <sheetName val="SFPP"/>
      <sheetName val="SFPP 1.31.20"/>
    </sheetNames>
    <sheetDataSet>
      <sheetData sheetId="0">
        <row r="9">
          <cell r="E9" t="str">
            <v xml:space="preserve">GL Account </v>
          </cell>
          <cell r="F9">
            <v>0</v>
          </cell>
          <cell r="G9" t="str">
            <v>Total Company Test Year Ending Balance</v>
          </cell>
          <cell r="I9" t="str">
            <v>FERC Allocation Factor</v>
          </cell>
          <cell r="K9" t="str">
            <v>Total Company Pro Forma Ending Balance</v>
          </cell>
          <cell r="L9">
            <v>0</v>
          </cell>
          <cell r="M9" t="str">
            <v>Total Company Adjustment</v>
          </cell>
          <cell r="O9" t="str">
            <v>MO Allocation Factor</v>
          </cell>
          <cell r="Q9" t="str">
            <v>MO Adjustment</v>
          </cell>
        </row>
        <row r="10">
          <cell r="E10">
            <v>0</v>
          </cell>
          <cell r="F10">
            <v>0</v>
          </cell>
          <cell r="G10">
            <v>0</v>
          </cell>
          <cell r="I10">
            <v>0</v>
          </cell>
        </row>
        <row r="11">
          <cell r="E11">
            <v>501042</v>
          </cell>
          <cell r="G11">
            <v>45360186.700000003</v>
          </cell>
          <cell r="H11">
            <v>0</v>
          </cell>
          <cell r="I11">
            <v>0.41033344155353874</v>
          </cell>
          <cell r="J11">
            <v>0</v>
          </cell>
          <cell r="K11">
            <v>45262534.076952569</v>
          </cell>
          <cell r="L11">
            <v>0</v>
          </cell>
          <cell r="M11">
            <v>-97652.623047433794</v>
          </cell>
          <cell r="O11">
            <v>0.82465535281045732</v>
          </cell>
          <cell r="Q11">
            <v>-80529.758312048114</v>
          </cell>
        </row>
        <row r="12">
          <cell r="E12">
            <v>501045</v>
          </cell>
          <cell r="G12">
            <v>1317921.58</v>
          </cell>
          <cell r="H12">
            <v>0</v>
          </cell>
          <cell r="I12">
            <v>1.1922069483437055E-2</v>
          </cell>
          <cell r="J12">
            <v>0</v>
          </cell>
          <cell r="K12">
            <v>1315084.3231758825</v>
          </cell>
          <cell r="L12">
            <v>0</v>
          </cell>
          <cell r="M12">
            <v>-2837.2568241176195</v>
          </cell>
          <cell r="O12">
            <v>0.82465535281045732</v>
          </cell>
          <cell r="Q12">
            <v>-2339.759027306593</v>
          </cell>
        </row>
        <row r="13">
          <cell r="E13">
            <v>501054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0.82465535281045732</v>
          </cell>
          <cell r="Q13">
            <v>0</v>
          </cell>
        </row>
        <row r="14">
          <cell r="E14">
            <v>501300</v>
          </cell>
          <cell r="G14">
            <v>-0.01</v>
          </cell>
          <cell r="H14">
            <v>0</v>
          </cell>
          <cell r="I14">
            <v>-9.0461144762779088E-11</v>
          </cell>
          <cell r="J14">
            <v>0</v>
          </cell>
          <cell r="K14">
            <v>-9.9784717325584905E-3</v>
          </cell>
          <cell r="L14">
            <v>0</v>
          </cell>
          <cell r="M14">
            <v>2.1528267441509735E-5</v>
          </cell>
          <cell r="O14">
            <v>0.82465535281045732</v>
          </cell>
          <cell r="Q14">
            <v>1.7753400982376092E-5</v>
          </cell>
        </row>
        <row r="15">
          <cell r="E15">
            <v>501401</v>
          </cell>
          <cell r="G15">
            <v>109492.8</v>
          </cell>
          <cell r="H15">
            <v>0</v>
          </cell>
          <cell r="I15">
            <v>9.9048440312820185E-4</v>
          </cell>
          <cell r="J15">
            <v>0</v>
          </cell>
          <cell r="K15">
            <v>109257.08097186804</v>
          </cell>
          <cell r="L15">
            <v>0</v>
          </cell>
          <cell r="M15">
            <v>-235.71902813196357</v>
          </cell>
          <cell r="O15">
            <v>0.82465535281045732</v>
          </cell>
          <cell r="Q15">
            <v>-194.38695830830252</v>
          </cell>
        </row>
        <row r="16">
          <cell r="E16">
            <v>501183</v>
          </cell>
          <cell r="G16">
            <v>-43878.76</v>
          </cell>
          <cell r="H16">
            <v>0</v>
          </cell>
          <cell r="I16">
            <v>-3.9693228603712407E-4</v>
          </cell>
          <cell r="J16">
            <v>0</v>
          </cell>
          <cell r="K16">
            <v>-43784.296631971818</v>
          </cell>
          <cell r="L16">
            <v>0</v>
          </cell>
          <cell r="M16">
            <v>94.46336802818405</v>
          </cell>
          <cell r="O16">
            <v>0.82465535281045732</v>
          </cell>
          <cell r="Q16">
            <v>77.899722088946191</v>
          </cell>
        </row>
        <row r="17">
          <cell r="E17">
            <v>547210</v>
          </cell>
          <cell r="G17">
            <v>62603452.189999998</v>
          </cell>
          <cell r="H17">
            <v>0</v>
          </cell>
          <cell r="I17">
            <v>0.56631799512093095</v>
          </cell>
          <cell r="J17">
            <v>0</v>
          </cell>
          <cell r="K17">
            <v>62468677.80384919</v>
          </cell>
          <cell r="L17">
            <v>0</v>
          </cell>
          <cell r="M17">
            <v>-134774.38615080714</v>
          </cell>
          <cell r="O17">
            <v>0.82465535281045732</v>
          </cell>
          <cell r="Q17">
            <v>-111142.41896100668</v>
          </cell>
        </row>
        <row r="18">
          <cell r="E18">
            <v>547213</v>
          </cell>
          <cell r="G18">
            <v>1178772.83</v>
          </cell>
          <cell r="H18">
            <v>0</v>
          </cell>
          <cell r="I18">
            <v>1.066331396170608E-2</v>
          </cell>
          <cell r="J18">
            <v>0</v>
          </cell>
          <cell r="K18">
            <v>1176235.1363262977</v>
          </cell>
          <cell r="L18">
            <v>0</v>
          </cell>
          <cell r="M18">
            <v>-2537.6936737024225</v>
          </cell>
          <cell r="O18">
            <v>0.82465535281045732</v>
          </cell>
          <cell r="Q18">
            <v>-2092.7226718119368</v>
          </cell>
        </row>
        <row r="19">
          <cell r="E19">
            <v>547607</v>
          </cell>
          <cell r="G19">
            <v>18751.46</v>
          </cell>
          <cell r="H19">
            <v>0</v>
          </cell>
          <cell r="I19">
            <v>1.6962785375734615E-4</v>
          </cell>
          <cell r="J19">
            <v>0</v>
          </cell>
          <cell r="K19">
            <v>18711.091355420122</v>
          </cell>
          <cell r="L19">
            <v>0</v>
          </cell>
          <cell r="M19">
            <v>-40.368644579877582</v>
          </cell>
          <cell r="O19">
            <v>0.82465535281045732</v>
          </cell>
          <cell r="Q19">
            <v>-33.290218838498902</v>
          </cell>
        </row>
        <row r="20">
          <cell r="E20">
            <v>501607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0.82465535281045732</v>
          </cell>
          <cell r="Q20">
            <v>0</v>
          </cell>
        </row>
        <row r="21">
          <cell r="E21">
            <v>547205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0.82465535281045732</v>
          </cell>
          <cell r="Q21">
            <v>0</v>
          </cell>
        </row>
        <row r="22">
          <cell r="E22">
            <v>547206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0.82465535281045732</v>
          </cell>
          <cell r="Q22">
            <v>0</v>
          </cell>
        </row>
        <row r="23">
          <cell r="E23">
            <v>547207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0.82465535281045732</v>
          </cell>
          <cell r="Q23">
            <v>0</v>
          </cell>
        </row>
        <row r="24">
          <cell r="E24">
            <v>547208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0.82465535281045732</v>
          </cell>
          <cell r="P24">
            <v>0</v>
          </cell>
          <cell r="Q24">
            <v>0</v>
          </cell>
        </row>
        <row r="25">
          <cell r="G25">
            <v>110544698.78999999</v>
          </cell>
          <cell r="H25">
            <v>0</v>
          </cell>
          <cell r="I25">
            <v>0</v>
          </cell>
          <cell r="J25">
            <v>0</v>
          </cell>
          <cell r="K25">
            <v>110306715.20602079</v>
          </cell>
          <cell r="L25">
            <v>0</v>
          </cell>
          <cell r="M25">
            <v>-237983.5839792043</v>
          </cell>
          <cell r="N25">
            <v>0</v>
          </cell>
          <cell r="O25">
            <v>0</v>
          </cell>
          <cell r="P25">
            <v>0</v>
          </cell>
          <cell r="Q25">
            <v>-196254.43640947778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E27">
            <v>501011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0.82465535281045732</v>
          </cell>
          <cell r="P27">
            <v>0</v>
          </cell>
          <cell r="Q27">
            <v>0</v>
          </cell>
        </row>
        <row r="28">
          <cell r="E28">
            <v>501400</v>
          </cell>
          <cell r="G28">
            <v>130781.26000000001</v>
          </cell>
          <cell r="H28">
            <v>0</v>
          </cell>
          <cell r="I28">
            <v>0.4640699156925302</v>
          </cell>
          <cell r="J28">
            <v>0</v>
          </cell>
          <cell r="K28">
            <v>128494.03109142033</v>
          </cell>
          <cell r="L28">
            <v>0</v>
          </cell>
          <cell r="M28">
            <v>-2287.2289085796801</v>
          </cell>
          <cell r="N28">
            <v>0</v>
          </cell>
          <cell r="O28">
            <v>0.82465535281045732</v>
          </cell>
          <cell r="P28">
            <v>0</v>
          </cell>
          <cell r="Q28">
            <v>-1886.1755625630533</v>
          </cell>
        </row>
        <row r="29">
          <cell r="E29">
            <v>501601</v>
          </cell>
          <cell r="G29">
            <v>46640.11</v>
          </cell>
          <cell r="H29">
            <v>0</v>
          </cell>
          <cell r="I29">
            <v>0.16549979649676363</v>
          </cell>
          <cell r="J29">
            <v>0</v>
          </cell>
          <cell r="K29">
            <v>45824.422737992158</v>
          </cell>
          <cell r="L29">
            <v>0</v>
          </cell>
          <cell r="M29">
            <v>-815.68726200784295</v>
          </cell>
          <cell r="N29">
            <v>0</v>
          </cell>
          <cell r="O29">
            <v>0.82465535281045732</v>
          </cell>
          <cell r="P29">
            <v>0</v>
          </cell>
          <cell r="Q29">
            <v>-672.66086683407366</v>
          </cell>
        </row>
        <row r="30">
          <cell r="E30">
            <v>501604</v>
          </cell>
          <cell r="G30">
            <v>770.15000000000009</v>
          </cell>
          <cell r="H30">
            <v>0</v>
          </cell>
          <cell r="I30">
            <v>2.7328337834533951E-3</v>
          </cell>
          <cell r="J30">
            <v>0</v>
          </cell>
          <cell r="K30">
            <v>756.68087342985814</v>
          </cell>
          <cell r="L30">
            <v>0</v>
          </cell>
          <cell r="M30">
            <v>-13.469126570141952</v>
          </cell>
          <cell r="N30">
            <v>0</v>
          </cell>
          <cell r="O30">
            <v>0.82465535281045732</v>
          </cell>
          <cell r="P30">
            <v>0</v>
          </cell>
          <cell r="Q30">
            <v>-11.107387323749117</v>
          </cell>
        </row>
        <row r="31">
          <cell r="E31">
            <v>501605</v>
          </cell>
          <cell r="G31">
            <v>101238.54000000001</v>
          </cell>
          <cell r="H31">
            <v>0</v>
          </cell>
          <cell r="I31">
            <v>0.35923924209504365</v>
          </cell>
          <cell r="J31">
            <v>0</v>
          </cell>
          <cell r="K31">
            <v>99467.982694233113</v>
          </cell>
          <cell r="L31">
            <v>0</v>
          </cell>
          <cell r="M31">
            <v>-1770.5573057668953</v>
          </cell>
          <cell r="N31">
            <v>0</v>
          </cell>
          <cell r="O31">
            <v>0.82465535281045732</v>
          </cell>
          <cell r="P31">
            <v>0</v>
          </cell>
          <cell r="Q31">
            <v>-1460.0995596583318</v>
          </cell>
        </row>
        <row r="32">
          <cell r="E32">
            <v>547605</v>
          </cell>
          <cell r="G32">
            <v>1191.82</v>
          </cell>
          <cell r="H32">
            <v>0</v>
          </cell>
          <cell r="I32">
            <v>4.229105966104557E-3</v>
          </cell>
          <cell r="J32">
            <v>0</v>
          </cell>
          <cell r="K32">
            <v>1170.9763014622779</v>
          </cell>
          <cell r="L32">
            <v>0</v>
          </cell>
          <cell r="M32">
            <v>-20.843698537722048</v>
          </cell>
          <cell r="N32">
            <v>0</v>
          </cell>
          <cell r="O32">
            <v>0.82465535281045732</v>
          </cell>
          <cell r="P32">
            <v>0</v>
          </cell>
          <cell r="Q32">
            <v>-17.188867571499991</v>
          </cell>
        </row>
        <row r="33">
          <cell r="E33">
            <v>547606</v>
          </cell>
          <cell r="G33">
            <v>1191.82</v>
          </cell>
          <cell r="H33">
            <v>0</v>
          </cell>
          <cell r="I33">
            <v>4.229105966104557E-3</v>
          </cell>
          <cell r="J33">
            <v>0</v>
          </cell>
          <cell r="K33">
            <v>1170.9763014622779</v>
          </cell>
          <cell r="L33">
            <v>0</v>
          </cell>
          <cell r="M33">
            <v>-20.843698537722048</v>
          </cell>
          <cell r="N33">
            <v>0</v>
          </cell>
          <cell r="O33">
            <v>0.82465535281045732</v>
          </cell>
          <cell r="P33">
            <v>0</v>
          </cell>
          <cell r="Q33">
            <v>-17.188867571499991</v>
          </cell>
        </row>
        <row r="34">
          <cell r="F34">
            <v>0</v>
          </cell>
          <cell r="G34">
            <v>281813.7</v>
          </cell>
          <cell r="H34">
            <v>0</v>
          </cell>
          <cell r="J34">
            <v>0</v>
          </cell>
          <cell r="K34">
            <v>276885.07</v>
          </cell>
          <cell r="L34">
            <v>0</v>
          </cell>
          <cell r="M34">
            <v>-4928.6300000000047</v>
          </cell>
          <cell r="N34">
            <v>0</v>
          </cell>
          <cell r="O34">
            <v>0</v>
          </cell>
          <cell r="P34">
            <v>0</v>
          </cell>
          <cell r="Q34">
            <v>-4064.4211115222079</v>
          </cell>
        </row>
        <row r="35">
          <cell r="G35">
            <v>0</v>
          </cell>
          <cell r="H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E36">
            <v>501211</v>
          </cell>
          <cell r="G36">
            <v>0</v>
          </cell>
          <cell r="H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>
            <v>501212</v>
          </cell>
          <cell r="G37">
            <v>0</v>
          </cell>
          <cell r="H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0.82465535281045732</v>
          </cell>
          <cell r="P37">
            <v>0</v>
          </cell>
          <cell r="Q37">
            <v>0</v>
          </cell>
        </row>
        <row r="38">
          <cell r="E38">
            <v>501216</v>
          </cell>
          <cell r="G38">
            <v>0</v>
          </cell>
          <cell r="H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0.82465535281045732</v>
          </cell>
          <cell r="P38">
            <v>0</v>
          </cell>
          <cell r="Q38">
            <v>0</v>
          </cell>
        </row>
        <row r="39">
          <cell r="E39">
            <v>547301</v>
          </cell>
          <cell r="G39">
            <v>-95245</v>
          </cell>
          <cell r="H39">
            <v>0</v>
          </cell>
          <cell r="J39">
            <v>0</v>
          </cell>
          <cell r="K39">
            <v>0</v>
          </cell>
          <cell r="L39">
            <v>0</v>
          </cell>
          <cell r="M39">
            <v>95245</v>
          </cell>
          <cell r="N39">
            <v>0</v>
          </cell>
          <cell r="O39">
            <v>0.82465535281045732</v>
          </cell>
          <cell r="P39">
            <v>0</v>
          </cell>
          <cell r="Q39">
            <v>78544.299078432014</v>
          </cell>
        </row>
        <row r="40">
          <cell r="E40">
            <v>547211</v>
          </cell>
          <cell r="G40">
            <v>0</v>
          </cell>
          <cell r="H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0.82465535281045732</v>
          </cell>
          <cell r="P40">
            <v>0</v>
          </cell>
          <cell r="Q40">
            <v>0</v>
          </cell>
        </row>
        <row r="41">
          <cell r="E41">
            <v>547212</v>
          </cell>
          <cell r="G41">
            <v>0</v>
          </cell>
          <cell r="H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0.82465535281045732</v>
          </cell>
          <cell r="P41">
            <v>0</v>
          </cell>
          <cell r="Q41">
            <v>0</v>
          </cell>
        </row>
        <row r="42">
          <cell r="F42">
            <v>0</v>
          </cell>
          <cell r="G42">
            <v>-95245</v>
          </cell>
          <cell r="H42">
            <v>0</v>
          </cell>
          <cell r="J42">
            <v>0</v>
          </cell>
          <cell r="K42">
            <v>0</v>
          </cell>
          <cell r="L42">
            <v>0</v>
          </cell>
          <cell r="M42">
            <v>95245</v>
          </cell>
          <cell r="N42">
            <v>0</v>
          </cell>
          <cell r="O42">
            <v>0</v>
          </cell>
          <cell r="P42">
            <v>0</v>
          </cell>
          <cell r="Q42">
            <v>78544.299078432014</v>
          </cell>
        </row>
        <row r="43">
          <cell r="F43">
            <v>0</v>
          </cell>
          <cell r="G43">
            <v>110731267.48999999</v>
          </cell>
          <cell r="H43">
            <v>0</v>
          </cell>
          <cell r="I43">
            <v>0</v>
          </cell>
          <cell r="J43">
            <v>0</v>
          </cell>
          <cell r="K43">
            <v>110583600.27602078</v>
          </cell>
          <cell r="L43">
            <v>0</v>
          </cell>
          <cell r="M43">
            <v>-147667.2139792043</v>
          </cell>
          <cell r="N43">
            <v>0</v>
          </cell>
          <cell r="O43">
            <v>0</v>
          </cell>
          <cell r="P43">
            <v>0</v>
          </cell>
          <cell r="Q43">
            <v>-121774.55844256798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E46">
            <v>555430</v>
          </cell>
          <cell r="F46">
            <v>0</v>
          </cell>
          <cell r="G46">
            <v>45263724.909999996</v>
          </cell>
          <cell r="H46">
            <v>0</v>
          </cell>
          <cell r="I46">
            <v>0</v>
          </cell>
          <cell r="J46">
            <v>0</v>
          </cell>
          <cell r="K46">
            <v>51692661.264059916</v>
          </cell>
          <cell r="L46">
            <v>0</v>
          </cell>
          <cell r="M46">
            <v>6428936.3540599197</v>
          </cell>
          <cell r="N46">
            <v>0</v>
          </cell>
          <cell r="O46">
            <v>0.82465535281045732</v>
          </cell>
          <cell r="P46">
            <v>0</v>
          </cell>
          <cell r="Q46">
            <v>5301656.777253258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-266227.97238414048</v>
          </cell>
        </row>
        <row r="48">
          <cell r="E48">
            <v>0</v>
          </cell>
          <cell r="F48">
            <v>0</v>
          </cell>
          <cell r="G48">
            <v>45263724.909999996</v>
          </cell>
          <cell r="H48">
            <v>0</v>
          </cell>
          <cell r="I48">
            <v>0</v>
          </cell>
          <cell r="J48">
            <v>0</v>
          </cell>
          <cell r="K48">
            <v>51692661.264059916</v>
          </cell>
          <cell r="L48">
            <v>0</v>
          </cell>
          <cell r="M48">
            <v>6428936.3540599197</v>
          </cell>
          <cell r="N48">
            <v>0</v>
          </cell>
          <cell r="O48">
            <v>0</v>
          </cell>
          <cell r="P48">
            <v>0</v>
          </cell>
          <cell r="Q48">
            <v>5035428.8048691172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E51">
            <v>506201</v>
          </cell>
          <cell r="G51">
            <v>538988.19999999995</v>
          </cell>
          <cell r="H51">
            <v>0</v>
          </cell>
          <cell r="I51">
            <v>0.32454781626412388</v>
          </cell>
          <cell r="J51">
            <v>0</v>
          </cell>
          <cell r="K51">
            <v>578609.11100125988</v>
          </cell>
          <cell r="L51">
            <v>0</v>
          </cell>
          <cell r="M51">
            <v>39620.911001259927</v>
          </cell>
          <cell r="N51">
            <v>0</v>
          </cell>
          <cell r="O51">
            <v>0.83927588220572291</v>
          </cell>
          <cell r="P51">
            <v>0</v>
          </cell>
          <cell r="Q51">
            <v>33252.875034376855</v>
          </cell>
        </row>
        <row r="52">
          <cell r="E52">
            <v>506202</v>
          </cell>
          <cell r="G52">
            <v>484794.34</v>
          </cell>
          <cell r="H52">
            <v>0</v>
          </cell>
          <cell r="I52">
            <v>0.29191537845208343</v>
          </cell>
          <cell r="J52">
            <v>0</v>
          </cell>
          <cell r="K52">
            <v>520431.47157181281</v>
          </cell>
          <cell r="L52">
            <v>0</v>
          </cell>
          <cell r="M52">
            <v>35637.131571812788</v>
          </cell>
          <cell r="N52">
            <v>0</v>
          </cell>
          <cell r="O52">
            <v>0.83927588220572291</v>
          </cell>
          <cell r="P52">
            <v>0</v>
          </cell>
          <cell r="Q52">
            <v>29909.385039214598</v>
          </cell>
        </row>
        <row r="53">
          <cell r="E53">
            <v>506203</v>
          </cell>
          <cell r="G53">
            <v>90602.010000000009</v>
          </cell>
          <cell r="H53">
            <v>0</v>
          </cell>
          <cell r="I53">
            <v>5.4555339977091E-2</v>
          </cell>
          <cell r="J53">
            <v>0</v>
          </cell>
          <cell r="K53">
            <v>97262.144998772259</v>
          </cell>
          <cell r="L53">
            <v>0</v>
          </cell>
          <cell r="M53">
            <v>6660.1349987722497</v>
          </cell>
          <cell r="N53">
            <v>0</v>
          </cell>
          <cell r="O53">
            <v>0.83927588220572291</v>
          </cell>
          <cell r="P53">
            <v>0</v>
          </cell>
          <cell r="Q53">
            <v>5589.6906767037908</v>
          </cell>
        </row>
        <row r="54">
          <cell r="E54">
            <v>506204</v>
          </cell>
          <cell r="G54">
            <v>302211.54000000004</v>
          </cell>
          <cell r="H54">
            <v>0</v>
          </cell>
          <cell r="I54">
            <v>0.18197447617001253</v>
          </cell>
          <cell r="J54">
            <v>0</v>
          </cell>
          <cell r="K54">
            <v>324427.04774190183</v>
          </cell>
          <cell r="L54">
            <v>0</v>
          </cell>
          <cell r="M54">
            <v>22215.507741901791</v>
          </cell>
          <cell r="N54">
            <v>0</v>
          </cell>
          <cell r="O54">
            <v>0.83927588220572291</v>
          </cell>
          <cell r="P54">
            <v>0</v>
          </cell>
          <cell r="Q54">
            <v>18644.939858732694</v>
          </cell>
        </row>
        <row r="55">
          <cell r="E55">
            <v>548202</v>
          </cell>
          <cell r="G55">
            <v>244139.78</v>
          </cell>
          <cell r="H55">
            <v>0</v>
          </cell>
          <cell r="I55">
            <v>0.14700698913668914</v>
          </cell>
          <cell r="J55">
            <v>0</v>
          </cell>
          <cell r="K55">
            <v>262086.44468625318</v>
          </cell>
          <cell r="L55">
            <v>0</v>
          </cell>
          <cell r="M55">
            <v>17946.664686253178</v>
          </cell>
          <cell r="N55">
            <v>0</v>
          </cell>
          <cell r="O55">
            <v>0.83927588220572291</v>
          </cell>
          <cell r="P55">
            <v>0</v>
          </cell>
          <cell r="Q55">
            <v>15062.20283720543</v>
          </cell>
        </row>
        <row r="56">
          <cell r="E56">
            <v>506127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0.83927588220572291</v>
          </cell>
          <cell r="P56">
            <v>0</v>
          </cell>
          <cell r="Q56">
            <v>0</v>
          </cell>
        </row>
        <row r="57">
          <cell r="E57">
            <v>506128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0.83927588220572291</v>
          </cell>
          <cell r="P57">
            <v>0</v>
          </cell>
          <cell r="Q57">
            <v>0</v>
          </cell>
        </row>
        <row r="58">
          <cell r="E58">
            <v>506129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0.83927588220572291</v>
          </cell>
          <cell r="P58">
            <v>0</v>
          </cell>
          <cell r="Q58">
            <v>0</v>
          </cell>
        </row>
        <row r="59">
          <cell r="F59">
            <v>0</v>
          </cell>
          <cell r="G59">
            <v>1660735.87</v>
          </cell>
          <cell r="H59">
            <v>0</v>
          </cell>
          <cell r="I59">
            <v>0</v>
          </cell>
          <cell r="J59">
            <v>0</v>
          </cell>
          <cell r="K59">
            <v>1782816.22</v>
          </cell>
          <cell r="L59">
            <v>0</v>
          </cell>
          <cell r="M59">
            <v>122080.34999999986</v>
          </cell>
          <cell r="N59">
            <v>0</v>
          </cell>
          <cell r="O59">
            <v>0</v>
          </cell>
          <cell r="P59">
            <v>0</v>
          </cell>
          <cell r="Q59">
            <v>102459.09344623337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>
            <v>555990</v>
          </cell>
          <cell r="G62">
            <v>-3468907.9</v>
          </cell>
          <cell r="H62">
            <v>0</v>
          </cell>
          <cell r="I62">
            <v>0.25203931301544641</v>
          </cell>
          <cell r="J62">
            <v>0</v>
          </cell>
          <cell r="K62">
            <v>-3695785.9611342489</v>
          </cell>
          <cell r="L62">
            <v>0</v>
          </cell>
          <cell r="M62">
            <v>-226878.06113424897</v>
          </cell>
          <cell r="N62">
            <v>0</v>
          </cell>
          <cell r="O62">
            <v>0.82465535281045732</v>
          </cell>
          <cell r="P62">
            <v>0</v>
          </cell>
          <cell r="Q62">
            <v>-187096.20754961658</v>
          </cell>
        </row>
        <row r="63">
          <cell r="E63">
            <v>555995</v>
          </cell>
          <cell r="G63">
            <v>-10294452.5</v>
          </cell>
          <cell r="H63">
            <v>0</v>
          </cell>
          <cell r="I63">
            <v>0.74796068698455354</v>
          </cell>
          <cell r="J63">
            <v>0</v>
          </cell>
          <cell r="K63">
            <v>-10967743.775227752</v>
          </cell>
          <cell r="L63">
            <v>0</v>
          </cell>
          <cell r="M63">
            <v>-673291.27522775158</v>
          </cell>
          <cell r="N63">
            <v>0</v>
          </cell>
          <cell r="O63">
            <v>0.82465535281045732</v>
          </cell>
          <cell r="P63">
            <v>0</v>
          </cell>
          <cell r="Q63">
            <v>-555233.25411714416</v>
          </cell>
        </row>
        <row r="64">
          <cell r="F64">
            <v>0</v>
          </cell>
          <cell r="G64">
            <v>-13763360.4</v>
          </cell>
          <cell r="H64">
            <v>0</v>
          </cell>
          <cell r="I64">
            <v>0</v>
          </cell>
          <cell r="J64">
            <v>0</v>
          </cell>
          <cell r="K64">
            <v>-14663529.736362001</v>
          </cell>
          <cell r="L64">
            <v>0</v>
          </cell>
          <cell r="M64">
            <v>-900169.33636200055</v>
          </cell>
          <cell r="N64">
            <v>0</v>
          </cell>
          <cell r="O64">
            <v>0</v>
          </cell>
          <cell r="P64">
            <v>0</v>
          </cell>
          <cell r="Q64">
            <v>-742329.46166676073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E67">
            <v>565414</v>
          </cell>
          <cell r="G67">
            <v>15000054.76</v>
          </cell>
          <cell r="H67">
            <v>0</v>
          </cell>
          <cell r="I67">
            <v>0.77545933681465573</v>
          </cell>
          <cell r="J67">
            <v>0</v>
          </cell>
          <cell r="K67">
            <v>13577392.981763722</v>
          </cell>
          <cell r="L67">
            <v>0</v>
          </cell>
          <cell r="M67">
            <v>-1422661.7782362774</v>
          </cell>
          <cell r="N67">
            <v>0</v>
          </cell>
          <cell r="O67">
            <v>0.88735611907386991</v>
          </cell>
          <cell r="P67">
            <v>0</v>
          </cell>
          <cell r="Q67">
            <v>-1262407.6342904738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E70">
            <v>565415</v>
          </cell>
          <cell r="G70">
            <v>433104.78</v>
          </cell>
          <cell r="H70">
            <v>0</v>
          </cell>
          <cell r="I70">
            <v>2.2390261291956603E-2</v>
          </cell>
          <cell r="J70">
            <v>0</v>
          </cell>
          <cell r="K70">
            <v>392027.48886100209</v>
          </cell>
          <cell r="L70">
            <v>0</v>
          </cell>
          <cell r="M70">
            <v>-41077.291138997942</v>
          </cell>
          <cell r="N70">
            <v>0</v>
          </cell>
          <cell r="O70">
            <v>0.83927588220572291</v>
          </cell>
          <cell r="P70">
            <v>0</v>
          </cell>
          <cell r="Q70">
            <v>-34475.179759303821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E73">
            <v>565413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0.83927588220572291</v>
          </cell>
          <cell r="P73">
            <v>0</v>
          </cell>
          <cell r="Q73">
            <v>0</v>
          </cell>
        </row>
        <row r="74">
          <cell r="E74">
            <v>565416</v>
          </cell>
          <cell r="G74">
            <v>3910285.11</v>
          </cell>
          <cell r="H74">
            <v>0</v>
          </cell>
          <cell r="I74">
            <v>0.2021504018933877</v>
          </cell>
          <cell r="J74">
            <v>0</v>
          </cell>
          <cell r="K74">
            <v>3539418.9193752771</v>
          </cell>
          <cell r="L74">
            <v>0</v>
          </cell>
          <cell r="M74">
            <v>-370866.19062472275</v>
          </cell>
          <cell r="N74">
            <v>0</v>
          </cell>
          <cell r="O74">
            <v>0.83927588220572291</v>
          </cell>
          <cell r="P74">
            <v>0</v>
          </cell>
          <cell r="Q74">
            <v>-311259.04931684001</v>
          </cell>
        </row>
        <row r="75">
          <cell r="E75">
            <v>565417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0.83927588220572291</v>
          </cell>
          <cell r="P75">
            <v>0</v>
          </cell>
          <cell r="Q75">
            <v>0</v>
          </cell>
        </row>
        <row r="76">
          <cell r="E76">
            <v>565418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0.83927588220572291</v>
          </cell>
          <cell r="P76">
            <v>0</v>
          </cell>
          <cell r="Q76">
            <v>0</v>
          </cell>
        </row>
        <row r="77">
          <cell r="E77">
            <v>565419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0.83927588220572291</v>
          </cell>
          <cell r="P77">
            <v>0</v>
          </cell>
          <cell r="Q77">
            <v>0</v>
          </cell>
        </row>
        <row r="78">
          <cell r="G78">
            <v>3910285.11</v>
          </cell>
          <cell r="H78">
            <v>0</v>
          </cell>
          <cell r="I78">
            <v>0</v>
          </cell>
          <cell r="J78">
            <v>0</v>
          </cell>
          <cell r="K78">
            <v>3539418.9193752771</v>
          </cell>
          <cell r="L78">
            <v>0</v>
          </cell>
          <cell r="M78">
            <v>-370866.19062472275</v>
          </cell>
          <cell r="N78">
            <v>0</v>
          </cell>
          <cell r="O78">
            <v>0</v>
          </cell>
          <cell r="P78">
            <v>0</v>
          </cell>
          <cell r="Q78">
            <v>-311259.04931684001</v>
          </cell>
        </row>
        <row r="79">
          <cell r="F79">
            <v>0</v>
          </cell>
          <cell r="G79">
            <v>19343444.649999999</v>
          </cell>
          <cell r="H79">
            <v>0</v>
          </cell>
          <cell r="I79">
            <v>0</v>
          </cell>
          <cell r="J79">
            <v>0</v>
          </cell>
          <cell r="K79">
            <v>17508839.390000001</v>
          </cell>
          <cell r="L79">
            <v>0</v>
          </cell>
          <cell r="M79">
            <v>-1834605.2599999979</v>
          </cell>
          <cell r="N79">
            <v>0</v>
          </cell>
          <cell r="O79">
            <v>0</v>
          </cell>
          <cell r="P79">
            <v>0</v>
          </cell>
          <cell r="Q79">
            <v>-1608141.8633666176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E82">
            <v>411800</v>
          </cell>
          <cell r="G82">
            <v>-11.16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-1</v>
          </cell>
          <cell r="M82">
            <v>11.16</v>
          </cell>
          <cell r="N82">
            <v>0</v>
          </cell>
          <cell r="O82">
            <v>0.83927588220572291</v>
          </cell>
          <cell r="P82">
            <v>0</v>
          </cell>
          <cell r="Q82">
            <v>9.3663188454158686</v>
          </cell>
        </row>
        <row r="83">
          <cell r="E83">
            <v>509052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F84">
            <v>0</v>
          </cell>
          <cell r="G84">
            <v>-11.16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11.16</v>
          </cell>
          <cell r="N84">
            <v>0</v>
          </cell>
          <cell r="O84">
            <v>0</v>
          </cell>
          <cell r="P84">
            <v>0</v>
          </cell>
          <cell r="Q84">
            <v>9.3663188454158686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E87">
            <v>447850</v>
          </cell>
          <cell r="F87">
            <v>0</v>
          </cell>
          <cell r="G87">
            <v>-29656244.799999997</v>
          </cell>
          <cell r="H87">
            <v>0</v>
          </cell>
          <cell r="I87">
            <v>6.5956524453903507</v>
          </cell>
          <cell r="J87">
            <v>0</v>
          </cell>
          <cell r="K87">
            <v>-75353420.242560312</v>
          </cell>
          <cell r="L87">
            <v>0</v>
          </cell>
          <cell r="M87">
            <v>-45697175.442560315</v>
          </cell>
          <cell r="N87">
            <v>0</v>
          </cell>
          <cell r="O87">
            <v>0.83511357247590212</v>
          </cell>
          <cell r="P87">
            <v>0</v>
          </cell>
          <cell r="Q87">
            <v>-38162331.435894608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E89">
            <v>555431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0.82465535281045732</v>
          </cell>
          <cell r="P89">
            <v>0</v>
          </cell>
          <cell r="Q89">
            <v>0</v>
          </cell>
        </row>
        <row r="90">
          <cell r="E90">
            <v>555432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0.82465535281045732</v>
          </cell>
          <cell r="P90">
            <v>0</v>
          </cell>
          <cell r="Q90">
            <v>0</v>
          </cell>
        </row>
        <row r="91">
          <cell r="E91">
            <v>555437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0.82465535281045732</v>
          </cell>
          <cell r="P91">
            <v>0</v>
          </cell>
          <cell r="Q91">
            <v>0</v>
          </cell>
        </row>
        <row r="92">
          <cell r="E92">
            <v>555800</v>
          </cell>
          <cell r="G92">
            <v>16637403.879999999</v>
          </cell>
          <cell r="H92">
            <v>0</v>
          </cell>
          <cell r="I92">
            <v>-3.7002167444365348</v>
          </cell>
          <cell r="J92">
            <v>0</v>
          </cell>
          <cell r="K92">
            <v>42273905.370340198</v>
          </cell>
          <cell r="L92">
            <v>0</v>
          </cell>
          <cell r="M92">
            <v>25636501.490340199</v>
          </cell>
          <cell r="N92">
            <v>0</v>
          </cell>
          <cell r="O92">
            <v>0.82465535281045732</v>
          </cell>
          <cell r="P92">
            <v>0</v>
          </cell>
          <cell r="Q92">
            <v>21141278.181342311</v>
          </cell>
        </row>
        <row r="93">
          <cell r="E93">
            <v>555810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0.82465535281045732</v>
          </cell>
          <cell r="P93">
            <v>0</v>
          </cell>
          <cell r="Q93">
            <v>0</v>
          </cell>
        </row>
        <row r="94">
          <cell r="E94">
            <v>555820</v>
          </cell>
          <cell r="G94">
            <v>835124.94000000006</v>
          </cell>
          <cell r="H94">
            <v>0</v>
          </cell>
          <cell r="I94">
            <v>-0.18573470410243817</v>
          </cell>
          <cell r="J94">
            <v>0</v>
          </cell>
          <cell r="K94">
            <v>2121965.2381228986</v>
          </cell>
          <cell r="L94">
            <v>0</v>
          </cell>
          <cell r="M94">
            <v>1286840.2981228987</v>
          </cell>
          <cell r="N94">
            <v>0</v>
          </cell>
          <cell r="O94">
            <v>0.82465535281045732</v>
          </cell>
          <cell r="P94">
            <v>0</v>
          </cell>
          <cell r="Q94">
            <v>1061199.7400592531</v>
          </cell>
        </row>
        <row r="95">
          <cell r="E95">
            <v>555840</v>
          </cell>
          <cell r="G95">
            <v>341254</v>
          </cell>
          <cell r="H95">
            <v>0</v>
          </cell>
          <cell r="I95">
            <v>-7.5896081745293623E-2</v>
          </cell>
          <cell r="J95">
            <v>0</v>
          </cell>
          <cell r="K95">
            <v>867090.76772439771</v>
          </cell>
          <cell r="L95">
            <v>0</v>
          </cell>
          <cell r="M95">
            <v>525836.76772439771</v>
          </cell>
          <cell r="N95">
            <v>0</v>
          </cell>
          <cell r="O95">
            <v>0.82465535281045732</v>
          </cell>
          <cell r="P95">
            <v>0</v>
          </cell>
          <cell r="Q95">
            <v>433634.10520847369</v>
          </cell>
        </row>
        <row r="96">
          <cell r="E96">
            <v>555850</v>
          </cell>
          <cell r="G96">
            <v>107973.36000000002</v>
          </cell>
          <cell r="H96">
            <v>0</v>
          </cell>
          <cell r="I96">
            <v>-2.4013652460847398E-2</v>
          </cell>
          <cell r="J96">
            <v>0</v>
          </cell>
          <cell r="K96">
            <v>274349.02921631042</v>
          </cell>
          <cell r="L96">
            <v>0</v>
          </cell>
          <cell r="M96">
            <v>166375.6692163104</v>
          </cell>
          <cell r="N96">
            <v>0</v>
          </cell>
          <cell r="O96">
            <v>0.82465535281045732</v>
          </cell>
          <cell r="P96">
            <v>0</v>
          </cell>
          <cell r="Q96">
            <v>137202.58619665241</v>
          </cell>
        </row>
        <row r="97">
          <cell r="E97">
            <v>555860</v>
          </cell>
          <cell r="G97">
            <v>519609.27</v>
          </cell>
          <cell r="H97">
            <v>0</v>
          </cell>
          <cell r="I97">
            <v>-0.11556291686407294</v>
          </cell>
          <cell r="J97">
            <v>0</v>
          </cell>
          <cell r="K97">
            <v>1320272.8783868141</v>
          </cell>
          <cell r="L97">
            <v>0</v>
          </cell>
          <cell r="M97">
            <v>800663.60838681413</v>
          </cell>
          <cell r="N97">
            <v>0</v>
          </cell>
          <cell r="O97">
            <v>0.82465535281045732</v>
          </cell>
          <cell r="P97">
            <v>0</v>
          </cell>
          <cell r="Q97">
            <v>660271.53045672202</v>
          </cell>
        </row>
        <row r="98">
          <cell r="E98">
            <v>555870</v>
          </cell>
          <cell r="G98">
            <v>107116.03</v>
          </cell>
          <cell r="H98">
            <v>0</v>
          </cell>
          <cell r="I98">
            <v>-2.3822979273829242E-2</v>
          </cell>
          <cell r="J98">
            <v>0</v>
          </cell>
          <cell r="K98">
            <v>272170.64324019535</v>
          </cell>
          <cell r="L98">
            <v>0</v>
          </cell>
          <cell r="M98">
            <v>165054.61324019535</v>
          </cell>
          <cell r="N98">
            <v>0</v>
          </cell>
          <cell r="O98">
            <v>0.82465535281045732</v>
          </cell>
          <cell r="P98">
            <v>0</v>
          </cell>
          <cell r="Q98">
            <v>136113.17031458687</v>
          </cell>
        </row>
        <row r="99">
          <cell r="E99">
            <v>555880</v>
          </cell>
          <cell r="G99">
            <v>711353.76</v>
          </cell>
          <cell r="H99">
            <v>0</v>
          </cell>
          <cell r="I99">
            <v>-0.15820756128508964</v>
          </cell>
          <cell r="J99">
            <v>0</v>
          </cell>
          <cell r="K99">
            <v>1807475.5984751445</v>
          </cell>
          <cell r="L99">
            <v>0</v>
          </cell>
          <cell r="M99">
            <v>1096121.8384751445</v>
          </cell>
          <cell r="N99">
            <v>0</v>
          </cell>
          <cell r="O99">
            <v>0.82465535281045732</v>
          </cell>
          <cell r="P99">
            <v>0</v>
          </cell>
          <cell r="Q99">
            <v>903922.74143096735</v>
          </cell>
        </row>
        <row r="100">
          <cell r="E100">
            <v>555900</v>
          </cell>
          <cell r="G100">
            <v>6270405.9700000007</v>
          </cell>
          <cell r="H100">
            <v>0</v>
          </cell>
          <cell r="I100">
            <v>-1.3945601929216864</v>
          </cell>
          <cell r="J100">
            <v>0</v>
          </cell>
          <cell r="K100">
            <v>15932446.583691172</v>
          </cell>
          <cell r="L100">
            <v>0</v>
          </cell>
          <cell r="M100">
            <v>9662040.6136911716</v>
          </cell>
          <cell r="N100">
            <v>0</v>
          </cell>
          <cell r="O100">
            <v>0.82465535281045732</v>
          </cell>
          <cell r="P100">
            <v>0</v>
          </cell>
          <cell r="Q100">
            <v>7967853.5111524612</v>
          </cell>
        </row>
        <row r="101">
          <cell r="E101">
            <v>555910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0.82465535281045732</v>
          </cell>
          <cell r="P101">
            <v>0</v>
          </cell>
          <cell r="Q101">
            <v>0</v>
          </cell>
        </row>
        <row r="102">
          <cell r="E102">
            <v>555920</v>
          </cell>
          <cell r="G102">
            <v>624110.15</v>
          </cell>
          <cell r="H102">
            <v>0</v>
          </cell>
          <cell r="I102">
            <v>-0.13880427764207148</v>
          </cell>
          <cell r="J102">
            <v>0</v>
          </cell>
          <cell r="K102">
            <v>1585798.6986470167</v>
          </cell>
          <cell r="L102">
            <v>0</v>
          </cell>
          <cell r="M102">
            <v>961688.54864701664</v>
          </cell>
          <cell r="N102">
            <v>0</v>
          </cell>
          <cell r="O102">
            <v>0.82465535281045732</v>
          </cell>
          <cell r="P102">
            <v>0</v>
          </cell>
          <cell r="Q102">
            <v>793061.6093782821</v>
          </cell>
        </row>
        <row r="103">
          <cell r="E103">
            <v>555940</v>
          </cell>
          <cell r="G103">
            <v>356484.77</v>
          </cell>
          <cell r="H103">
            <v>0</v>
          </cell>
          <cell r="I103">
            <v>-7.9283458200848034E-2</v>
          </cell>
          <cell r="J103">
            <v>0</v>
          </cell>
          <cell r="K103">
            <v>905790.5633380278</v>
          </cell>
          <cell r="L103">
            <v>0</v>
          </cell>
          <cell r="M103">
            <v>549305.79333802778</v>
          </cell>
          <cell r="N103">
            <v>0</v>
          </cell>
          <cell r="O103">
            <v>0.82465535281045732</v>
          </cell>
          <cell r="P103">
            <v>0</v>
          </cell>
          <cell r="Q103">
            <v>452987.96280599944</v>
          </cell>
        </row>
        <row r="104">
          <cell r="E104">
            <v>555950</v>
          </cell>
          <cell r="G104">
            <v>416475.47</v>
          </cell>
          <cell r="H104">
            <v>0</v>
          </cell>
          <cell r="I104">
            <v>-9.2625599453865975E-2</v>
          </cell>
          <cell r="J104">
            <v>0</v>
          </cell>
          <cell r="K104">
            <v>1058220.6656059104</v>
          </cell>
          <cell r="L104">
            <v>0</v>
          </cell>
          <cell r="M104">
            <v>641745.19560591038</v>
          </cell>
          <cell r="N104">
            <v>0</v>
          </cell>
          <cell r="O104">
            <v>0.82465535281045732</v>
          </cell>
          <cell r="P104">
            <v>0</v>
          </cell>
          <cell r="Q104">
            <v>529218.61069680797</v>
          </cell>
        </row>
        <row r="105">
          <cell r="E105">
            <v>555960</v>
          </cell>
          <cell r="G105">
            <v>85010.77</v>
          </cell>
          <cell r="H105">
            <v>0</v>
          </cell>
          <cell r="I105">
            <v>-1.8906692226758823E-2</v>
          </cell>
          <cell r="J105">
            <v>0</v>
          </cell>
          <cell r="K105">
            <v>216003.48662328415</v>
          </cell>
          <cell r="L105">
            <v>0</v>
          </cell>
          <cell r="M105">
            <v>130992.71662328414</v>
          </cell>
          <cell r="N105">
            <v>0</v>
          </cell>
          <cell r="O105">
            <v>0.82465535281045732</v>
          </cell>
          <cell r="P105">
            <v>0</v>
          </cell>
          <cell r="Q105">
            <v>108023.84494257464</v>
          </cell>
        </row>
        <row r="106">
          <cell r="E106">
            <v>555970</v>
          </cell>
          <cell r="G106">
            <v>4770.71</v>
          </cell>
          <cell r="H106">
            <v>0</v>
          </cell>
          <cell r="I106">
            <v>-1.0610225701181224E-3</v>
          </cell>
          <cell r="J106">
            <v>0</v>
          </cell>
          <cell r="K106">
            <v>12121.875777252315</v>
          </cell>
          <cell r="L106">
            <v>0</v>
          </cell>
          <cell r="M106">
            <v>7351.1657772523149</v>
          </cell>
          <cell r="N106">
            <v>0</v>
          </cell>
          <cell r="O106">
            <v>0.82465535281045732</v>
          </cell>
          <cell r="P106">
            <v>0</v>
          </cell>
          <cell r="Q106">
            <v>6062.1782076081672</v>
          </cell>
        </row>
        <row r="107">
          <cell r="E107">
            <v>555980</v>
          </cell>
          <cell r="G107">
            <v>-1857180.53</v>
          </cell>
          <cell r="H107">
            <v>0</v>
          </cell>
          <cell r="I107">
            <v>0.41304343779310349</v>
          </cell>
          <cell r="J107">
            <v>0</v>
          </cell>
          <cell r="K107">
            <v>-4718901.7317320937</v>
          </cell>
          <cell r="L107">
            <v>0</v>
          </cell>
          <cell r="M107">
            <v>-2861721.2017320935</v>
          </cell>
          <cell r="N107">
            <v>0</v>
          </cell>
          <cell r="O107">
            <v>0.82465535281045732</v>
          </cell>
          <cell r="P107">
            <v>0</v>
          </cell>
          <cell r="Q107">
            <v>-2359933.7072595456</v>
          </cell>
        </row>
        <row r="108">
          <cell r="F108">
            <v>0</v>
          </cell>
          <cell r="G108">
            <v>25159912.549999997</v>
          </cell>
          <cell r="H108">
            <v>0</v>
          </cell>
          <cell r="I108">
            <v>0</v>
          </cell>
          <cell r="J108">
            <v>0</v>
          </cell>
          <cell r="K108">
            <v>63928709.667456545</v>
          </cell>
          <cell r="L108">
            <v>0</v>
          </cell>
          <cell r="M108">
            <v>38768797.117456548</v>
          </cell>
          <cell r="N108">
            <v>0</v>
          </cell>
          <cell r="O108">
            <v>0</v>
          </cell>
          <cell r="P108">
            <v>0</v>
          </cell>
          <cell r="Q108">
            <v>31970896.064933155</v>
          </cell>
        </row>
        <row r="109">
          <cell r="G109">
            <v>-4496332.25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E111">
            <v>447860</v>
          </cell>
          <cell r="G111">
            <v>-27030.7</v>
          </cell>
          <cell r="H111">
            <v>0</v>
          </cell>
          <cell r="I111">
            <v>1</v>
          </cell>
          <cell r="J111">
            <v>0</v>
          </cell>
          <cell r="K111">
            <v>0</v>
          </cell>
          <cell r="L111">
            <v>0</v>
          </cell>
          <cell r="M111">
            <v>27030.7</v>
          </cell>
          <cell r="N111">
            <v>0</v>
          </cell>
          <cell r="O111">
            <v>0.83511357247590212</v>
          </cell>
          <cell r="P111">
            <v>0</v>
          </cell>
          <cell r="Q111">
            <v>22573.70444352437</v>
          </cell>
        </row>
        <row r="112">
          <cell r="E112">
            <v>447113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0.83511357247590212</v>
          </cell>
          <cell r="P112">
            <v>0</v>
          </cell>
          <cell r="Q112">
            <v>0</v>
          </cell>
        </row>
        <row r="113">
          <cell r="E113">
            <v>447124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0.83511357247590212</v>
          </cell>
          <cell r="P113">
            <v>0</v>
          </cell>
          <cell r="Q113">
            <v>0</v>
          </cell>
        </row>
        <row r="114">
          <cell r="E114">
            <v>447133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0.83511357247590212</v>
          </cell>
          <cell r="P114">
            <v>0</v>
          </cell>
          <cell r="Q114">
            <v>0</v>
          </cell>
        </row>
        <row r="115">
          <cell r="E115">
            <v>447143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0.83511357247590212</v>
          </cell>
          <cell r="P115">
            <v>0</v>
          </cell>
          <cell r="Q115">
            <v>0</v>
          </cell>
        </row>
        <row r="116">
          <cell r="E116">
            <v>447810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0.83511357247590212</v>
          </cell>
          <cell r="P116">
            <v>0</v>
          </cell>
          <cell r="Q116">
            <v>0</v>
          </cell>
        </row>
        <row r="117">
          <cell r="E117">
            <v>447820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0.83511357247590212</v>
          </cell>
          <cell r="P117">
            <v>0</v>
          </cell>
          <cell r="Q117">
            <v>0</v>
          </cell>
        </row>
        <row r="118">
          <cell r="E118">
            <v>447830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0.83511357247590212</v>
          </cell>
          <cell r="P118">
            <v>0</v>
          </cell>
          <cell r="Q118">
            <v>0</v>
          </cell>
        </row>
        <row r="119">
          <cell r="E119">
            <v>447840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0.83511357247590212</v>
          </cell>
          <cell r="P119">
            <v>0</v>
          </cell>
          <cell r="Q119">
            <v>0</v>
          </cell>
        </row>
        <row r="120">
          <cell r="F120">
            <v>0</v>
          </cell>
          <cell r="G120">
            <v>-27030.7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27030.7</v>
          </cell>
          <cell r="N120">
            <v>0</v>
          </cell>
          <cell r="O120">
            <v>0</v>
          </cell>
          <cell r="P120">
            <v>0</v>
          </cell>
          <cell r="Q120">
            <v>22573.70444352437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E122">
            <v>447430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0.83511357247590212</v>
          </cell>
          <cell r="P122">
            <v>0</v>
          </cell>
          <cell r="Q122">
            <v>0</v>
          </cell>
        </row>
        <row r="123">
          <cell r="E123">
            <v>447540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0.83511357247590212</v>
          </cell>
          <cell r="P123">
            <v>0</v>
          </cell>
          <cell r="Q123">
            <v>0</v>
          </cell>
        </row>
        <row r="124">
          <cell r="E124">
            <v>447610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0.83511357247590212</v>
          </cell>
          <cell r="P124">
            <v>0</v>
          </cell>
          <cell r="Q124">
            <v>0</v>
          </cell>
        </row>
        <row r="125">
          <cell r="E125">
            <v>447620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0.83511357247590212</v>
          </cell>
          <cell r="P125">
            <v>0</v>
          </cell>
          <cell r="Q125">
            <v>0</v>
          </cell>
        </row>
        <row r="126">
          <cell r="E126">
            <v>447630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0.83511357247590212</v>
          </cell>
          <cell r="P126">
            <v>0</v>
          </cell>
          <cell r="Q126">
            <v>0</v>
          </cell>
        </row>
        <row r="127">
          <cell r="E127">
            <v>447640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0.83511357247590212</v>
          </cell>
          <cell r="P127">
            <v>0</v>
          </cell>
          <cell r="Q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G129">
            <v>-27030.7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27030.7</v>
          </cell>
          <cell r="N129">
            <v>0</v>
          </cell>
          <cell r="O129">
            <v>0</v>
          </cell>
          <cell r="P129">
            <v>0</v>
          </cell>
          <cell r="Q129">
            <v>22573.70444352437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E132">
            <v>456071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0.83927588220572291</v>
          </cell>
          <cell r="P132">
            <v>0</v>
          </cell>
          <cell r="Q132">
            <v>0</v>
          </cell>
        </row>
        <row r="133">
          <cell r="E133">
            <v>456072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0.83927588220572291</v>
          </cell>
          <cell r="P133">
            <v>0</v>
          </cell>
          <cell r="Q133">
            <v>0</v>
          </cell>
        </row>
        <row r="134">
          <cell r="E134">
            <v>456073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0.83927588220572291</v>
          </cell>
          <cell r="P134">
            <v>0</v>
          </cell>
          <cell r="Q134">
            <v>0</v>
          </cell>
        </row>
        <row r="135">
          <cell r="E135">
            <v>456074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0.83927588220572291</v>
          </cell>
          <cell r="P135">
            <v>0</v>
          </cell>
          <cell r="Q135">
            <v>0</v>
          </cell>
        </row>
        <row r="136">
          <cell r="E136">
            <v>456075</v>
          </cell>
          <cell r="G136">
            <v>-192593.22</v>
          </cell>
          <cell r="H136">
            <v>0</v>
          </cell>
          <cell r="I136">
            <v>0</v>
          </cell>
          <cell r="J136">
            <v>0</v>
          </cell>
          <cell r="K136">
            <v>-229285.72</v>
          </cell>
          <cell r="L136">
            <v>0</v>
          </cell>
          <cell r="M136">
            <v>-36692.5</v>
          </cell>
          <cell r="N136">
            <v>0</v>
          </cell>
          <cell r="O136">
            <v>0.83927588220572291</v>
          </cell>
          <cell r="P136">
            <v>0</v>
          </cell>
          <cell r="Q136">
            <v>-30795.130307833489</v>
          </cell>
        </row>
        <row r="137">
          <cell r="F137">
            <v>0</v>
          </cell>
          <cell r="G137">
            <v>-192593.22</v>
          </cell>
          <cell r="H137">
            <v>0</v>
          </cell>
          <cell r="I137">
            <v>0</v>
          </cell>
          <cell r="J137">
            <v>0</v>
          </cell>
          <cell r="K137">
            <v>-229285.72</v>
          </cell>
          <cell r="L137">
            <v>0</v>
          </cell>
          <cell r="M137">
            <v>-36692.5</v>
          </cell>
          <cell r="N137">
            <v>0</v>
          </cell>
          <cell r="O137">
            <v>0</v>
          </cell>
          <cell r="P137">
            <v>0</v>
          </cell>
          <cell r="Q137">
            <v>-30795.130307833489</v>
          </cell>
        </row>
        <row r="138"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E139">
            <v>547300</v>
          </cell>
          <cell r="F139">
            <v>0</v>
          </cell>
          <cell r="G139">
            <v>-103280.5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103280.5</v>
          </cell>
          <cell r="N139">
            <v>0</v>
          </cell>
          <cell r="O139">
            <v>0.94793741619335403</v>
          </cell>
          <cell r="P139">
            <v>0</v>
          </cell>
          <cell r="Q139">
            <v>97903.450313157708</v>
          </cell>
        </row>
        <row r="140">
          <cell r="E140">
            <v>555700</v>
          </cell>
          <cell r="G140">
            <v>1973383.3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-1973383.3</v>
          </cell>
          <cell r="N140">
            <v>0</v>
          </cell>
          <cell r="O140">
            <v>0.82465535281045732</v>
          </cell>
          <cell r="P140">
            <v>0</v>
          </cell>
          <cell r="Q140">
            <v>-1627361.1014917647</v>
          </cell>
        </row>
        <row r="141">
          <cell r="E141">
            <v>501002</v>
          </cell>
          <cell r="G141">
            <v>-6150166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6150166</v>
          </cell>
          <cell r="N141">
            <v>0</v>
          </cell>
          <cell r="O141">
            <v>1</v>
          </cell>
          <cell r="P141">
            <v>0</v>
          </cell>
          <cell r="Q141">
            <v>6150166</v>
          </cell>
        </row>
        <row r="142">
          <cell r="E142">
            <v>501003</v>
          </cell>
          <cell r="G142">
            <v>17047207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-17047207</v>
          </cell>
          <cell r="N142">
            <v>0</v>
          </cell>
          <cell r="O142">
            <v>1</v>
          </cell>
          <cell r="P142">
            <v>0</v>
          </cell>
          <cell r="Q142">
            <v>-17047207</v>
          </cell>
        </row>
        <row r="143">
          <cell r="E143">
            <v>0</v>
          </cell>
          <cell r="G143">
            <v>12767143.800000001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-12767143.800000001</v>
          </cell>
          <cell r="N143">
            <v>0</v>
          </cell>
          <cell r="O143">
            <v>0</v>
          </cell>
          <cell r="P143">
            <v>0</v>
          </cell>
          <cell r="Q143">
            <v>-12426498.651178606</v>
          </cell>
        </row>
        <row r="144">
          <cell r="E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Q145">
            <v>0</v>
          </cell>
        </row>
        <row r="146">
          <cell r="G146">
            <v>201162868.87</v>
          </cell>
          <cell r="H146">
            <v>0</v>
          </cell>
          <cell r="I146">
            <v>0</v>
          </cell>
          <cell r="J146">
            <v>0</v>
          </cell>
          <cell r="K146">
            <v>230833097.08117524</v>
          </cell>
          <cell r="L146">
            <v>0</v>
          </cell>
          <cell r="M146">
            <v>29670228.211175267</v>
          </cell>
          <cell r="Q146">
            <v>22210039.428593956</v>
          </cell>
        </row>
        <row r="147">
          <cell r="E147">
            <v>0</v>
          </cell>
          <cell r="F147">
            <v>0</v>
          </cell>
          <cell r="G147">
            <v>-29875879.879999995</v>
          </cell>
          <cell r="H147">
            <v>0</v>
          </cell>
          <cell r="I147">
            <v>0</v>
          </cell>
          <cell r="J147">
            <v>0</v>
          </cell>
          <cell r="K147">
            <v>-75582705.962560311</v>
          </cell>
          <cell r="L147">
            <v>0</v>
          </cell>
          <cell r="M147">
            <v>-45706826.082560316</v>
          </cell>
          <cell r="Q147">
            <v>-38170543.495440073</v>
          </cell>
        </row>
        <row r="148"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Q148">
            <v>0</v>
          </cell>
        </row>
        <row r="149">
          <cell r="E149">
            <v>0</v>
          </cell>
          <cell r="F149">
            <v>0</v>
          </cell>
          <cell r="G149">
            <v>171286988.99000001</v>
          </cell>
          <cell r="H149">
            <v>0</v>
          </cell>
          <cell r="I149">
            <v>0</v>
          </cell>
          <cell r="J149">
            <v>0</v>
          </cell>
          <cell r="K149">
            <v>155250391.11861494</v>
          </cell>
          <cell r="L149">
            <v>0</v>
          </cell>
          <cell r="M149">
            <v>-16036597.871385053</v>
          </cell>
          <cell r="N149">
            <v>0</v>
          </cell>
          <cell r="O149">
            <v>0</v>
          </cell>
          <cell r="Q149">
            <v>-15960504.066846121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</row>
        <row r="152"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Q152">
            <v>0</v>
          </cell>
        </row>
        <row r="153"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Q153">
            <v>0</v>
          </cell>
        </row>
        <row r="154"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Q154">
            <v>0</v>
          </cell>
        </row>
        <row r="155"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Q155">
            <v>0</v>
          </cell>
        </row>
        <row r="156"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Q156">
            <v>0</v>
          </cell>
        </row>
        <row r="157"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Q157">
            <v>0</v>
          </cell>
        </row>
        <row r="158"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Q158">
            <v>0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Q159">
            <v>0</v>
          </cell>
        </row>
        <row r="160"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Q160">
            <v>0</v>
          </cell>
        </row>
        <row r="161"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Q161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Q162">
            <v>0</v>
          </cell>
        </row>
        <row r="163"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Q163">
            <v>0</v>
          </cell>
        </row>
        <row r="164"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Q164">
            <v>0</v>
          </cell>
        </row>
        <row r="165"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Q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Q166">
            <v>0</v>
          </cell>
        </row>
        <row r="167"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Q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Q168">
            <v>0</v>
          </cell>
        </row>
        <row r="169"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Q169">
            <v>0</v>
          </cell>
        </row>
        <row r="170"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Q170">
            <v>0</v>
          </cell>
        </row>
        <row r="171"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Q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Q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Q173">
            <v>0</v>
          </cell>
        </row>
        <row r="174">
          <cell r="F174">
            <v>0</v>
          </cell>
        </row>
        <row r="175">
          <cell r="F175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14"/>
      <sheetName val="Customers"/>
      <sheetName val="WN Summary"/>
      <sheetName val="LTOutput"/>
      <sheetName val="RG"/>
      <sheetName val="CB"/>
      <sheetName val="SH"/>
      <sheetName val="GP"/>
      <sheetName val="TEB"/>
      <sheetName val="kWh Combined"/>
    </sheetNames>
    <sheetDataSet>
      <sheetData sheetId="0">
        <row r="18">
          <cell r="I18">
            <v>1229663.3538666409</v>
          </cell>
        </row>
        <row r="30">
          <cell r="I30">
            <v>95607.837690290704</v>
          </cell>
        </row>
        <row r="42">
          <cell r="I42">
            <v>12309.923281646426</v>
          </cell>
        </row>
        <row r="58">
          <cell r="I58">
            <v>659777.82506906707</v>
          </cell>
        </row>
        <row r="74">
          <cell r="I74">
            <v>92420.643887225888</v>
          </cell>
        </row>
        <row r="78">
          <cell r="I78">
            <v>2089779.5837948711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15"/>
      <sheetName val="kWh"/>
      <sheetName val="kW"/>
      <sheetName val="RG"/>
      <sheetName val="CB"/>
      <sheetName val="SH"/>
      <sheetName val="GP"/>
      <sheetName val="TEB"/>
      <sheetName val="Rates"/>
      <sheetName val="WN Summary"/>
      <sheetName val="LTOutput"/>
      <sheetName val="Bills Combined"/>
      <sheetName val="kWh Combined"/>
      <sheetName val="TY Deter Pivot New"/>
      <sheetName val="TY Determinant Data"/>
    </sheetNames>
    <sheetDataSet>
      <sheetData sheetId="0">
        <row r="18">
          <cell r="J18">
            <v>-13576167.33313179</v>
          </cell>
        </row>
        <row r="35">
          <cell r="J35">
            <v>-1395232.311938893</v>
          </cell>
        </row>
        <row r="52">
          <cell r="J52">
            <v>-378473.3761893778</v>
          </cell>
        </row>
        <row r="75">
          <cell r="J75">
            <v>-1864530.060016558</v>
          </cell>
        </row>
        <row r="99">
          <cell r="J99">
            <v>-1167898.7756535029</v>
          </cell>
        </row>
        <row r="109">
          <cell r="J109">
            <v>-18382301.856930122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.Excess"/>
    </sheetNames>
    <sheetDataSet>
      <sheetData sheetId="0">
        <row r="3140">
          <cell r="H3140">
            <v>6942825.6300000036</v>
          </cell>
        </row>
        <row r="3141">
          <cell r="H3141">
            <v>2792987.02</v>
          </cell>
        </row>
        <row r="3142">
          <cell r="H3142">
            <v>187536.98999999987</v>
          </cell>
        </row>
        <row r="3143">
          <cell r="H3143">
            <v>9923349.6400000043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JA Adjustment"/>
      <sheetName val="Tax Reform Rate Design"/>
      <sheetName val="Test Year Revenue - MO"/>
    </sheetNames>
    <sheetDataSet>
      <sheetData sheetId="0"/>
      <sheetData sheetId="1">
        <row r="11">
          <cell r="Y11">
            <v>2201342.7055304553</v>
          </cell>
        </row>
        <row r="12">
          <cell r="Y12">
            <v>319615.88673159573</v>
          </cell>
        </row>
        <row r="13">
          <cell r="Y13">
            <v>92836.297736324428</v>
          </cell>
        </row>
        <row r="14">
          <cell r="Y14">
            <v>535065.48625940131</v>
          </cell>
        </row>
        <row r="15">
          <cell r="Y15">
            <v>29223.239040932152</v>
          </cell>
        </row>
        <row r="16">
          <cell r="Y16">
            <v>292245.23791987589</v>
          </cell>
        </row>
        <row r="17">
          <cell r="Y17">
            <v>241.41628349852454</v>
          </cell>
        </row>
        <row r="18">
          <cell r="Y18">
            <v>461178.96557864896</v>
          </cell>
        </row>
        <row r="19">
          <cell r="Y19">
            <v>85.538628349852502</v>
          </cell>
        </row>
        <row r="20">
          <cell r="Y20">
            <v>23989.900769429383</v>
          </cell>
        </row>
        <row r="21">
          <cell r="Y21">
            <v>28555.205979831953</v>
          </cell>
        </row>
        <row r="22">
          <cell r="Y22">
            <v>1265.3770342825619</v>
          </cell>
        </row>
        <row r="24">
          <cell r="Y24">
            <v>3985645.2574926261</v>
          </cell>
        </row>
      </sheetData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billed"/>
    </sheetNames>
    <sheetDataSet>
      <sheetData sheetId="0">
        <row r="15">
          <cell r="S15">
            <v>1116929</v>
          </cell>
        </row>
        <row r="16">
          <cell r="S16">
            <v>-39195.999999999884</v>
          </cell>
        </row>
        <row r="17">
          <cell r="S17">
            <v>0</v>
          </cell>
        </row>
        <row r="18">
          <cell r="S18">
            <v>0</v>
          </cell>
        </row>
        <row r="19">
          <cell r="S19">
            <v>-42802.759999999776</v>
          </cell>
        </row>
        <row r="20">
          <cell r="S20">
            <v>0</v>
          </cell>
        </row>
        <row r="22">
          <cell r="S22">
            <v>1034930.2400000002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1"/>
    </sheetNames>
    <sheetDataSet>
      <sheetData sheetId="0">
        <row r="20">
          <cell r="M20">
            <v>-62897.009890980917</v>
          </cell>
        </row>
        <row r="21">
          <cell r="M21">
            <v>-57810.516364536285</v>
          </cell>
        </row>
        <row r="22">
          <cell r="M22">
            <v>-35147.789967535915</v>
          </cell>
        </row>
        <row r="23">
          <cell r="M23">
            <v>-834.71909871019193</v>
          </cell>
        </row>
        <row r="24">
          <cell r="M24">
            <v>-3527.9646782366904</v>
          </cell>
        </row>
        <row r="26">
          <cell r="M26">
            <v>-160218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9"/>
    </sheetNames>
    <sheetDataSet>
      <sheetData sheetId="0">
        <row r="14">
          <cell r="K14">
            <v>-1023967.46592</v>
          </cell>
        </row>
        <row r="15">
          <cell r="K15">
            <v>-85243.561549999999</v>
          </cell>
        </row>
        <row r="17">
          <cell r="K17">
            <v>-1109211.0274700001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10"/>
    </sheetNames>
    <sheetDataSet>
      <sheetData sheetId="0">
        <row r="14">
          <cell r="K14">
            <v>-462805.03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Vision Input"/>
      <sheetName val="SFPP"/>
      <sheetName val="SFPP 1.31.20"/>
    </sheetNames>
    <sheetDataSet>
      <sheetData sheetId="0">
        <row r="48">
          <cell r="Q48">
            <v>5035428.8048691172</v>
          </cell>
        </row>
        <row r="146">
          <cell r="Q146">
            <v>22210039.428593956</v>
          </cell>
        </row>
        <row r="147">
          <cell r="Q147">
            <v>-38170543.495440073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3"/>
      <sheetName val="IS ADJ 3.1"/>
      <sheetName val="IS ADJ 3.2"/>
      <sheetName val="IS ADJ 3.3"/>
      <sheetName val="IS ADJ 3.4"/>
      <sheetName val="IS ADJ 3.5"/>
    </sheetNames>
    <sheetDataSet>
      <sheetData sheetId="0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L9">
            <v>0</v>
          </cell>
          <cell r="M9" t="str">
            <v xml:space="preserve">FERC </v>
          </cell>
          <cell r="N9">
            <v>0</v>
          </cell>
        </row>
        <row r="10">
          <cell r="E10" t="str">
            <v>GL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Total Company</v>
          </cell>
          <cell r="L10">
            <v>0</v>
          </cell>
          <cell r="M10" t="str">
            <v>Allocation</v>
          </cell>
          <cell r="N10">
            <v>0</v>
          </cell>
          <cell r="O10" t="str">
            <v>Total Missouri</v>
          </cell>
        </row>
        <row r="11">
          <cell r="E11" t="str">
            <v>Account</v>
          </cell>
          <cell r="F11">
            <v>0</v>
          </cell>
          <cell r="G11" t="str">
            <v>Description</v>
          </cell>
          <cell r="H11">
            <v>0</v>
          </cell>
          <cell r="I11" t="str">
            <v>Reference</v>
          </cell>
          <cell r="J11">
            <v>0</v>
          </cell>
          <cell r="K11" t="str">
            <v>Balance</v>
          </cell>
          <cell r="L11">
            <v>0</v>
          </cell>
          <cell r="M11" t="str">
            <v>Factor (2)</v>
          </cell>
          <cell r="N11">
            <v>0</v>
          </cell>
          <cell r="O11" t="str">
            <v>Adjustment</v>
          </cell>
        </row>
        <row r="12">
          <cell r="E12" t="str">
            <v>(b)</v>
          </cell>
          <cell r="G12" t="str">
            <v>(c)</v>
          </cell>
          <cell r="I12" t="str">
            <v>(d)</v>
          </cell>
          <cell r="J12">
            <v>0</v>
          </cell>
          <cell r="K12" t="str">
            <v>(e)</v>
          </cell>
          <cell r="M12" t="str">
            <v>(f)</v>
          </cell>
          <cell r="O12" t="str">
            <v>(g) = (e) x (f)</v>
          </cell>
        </row>
        <row r="13">
          <cell r="E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</row>
        <row r="14">
          <cell r="E14">
            <v>0</v>
          </cell>
          <cell r="G14" t="str">
            <v>OPEN POSITIONS ADJUSTMENT INCLUDED IN BASE RATES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</row>
        <row r="15">
          <cell r="E15">
            <v>0</v>
          </cell>
          <cell r="G15" t="str">
            <v>Adjustment to Production Expenses: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E16">
            <v>500011</v>
          </cell>
          <cell r="F16">
            <v>0</v>
          </cell>
          <cell r="G16" t="str">
            <v>Conv &amp; Seminar-Operations</v>
          </cell>
          <cell r="I16" t="str">
            <v>W/P IS ADJ 3.1</v>
          </cell>
          <cell r="J16">
            <v>0</v>
          </cell>
          <cell r="K16">
            <v>999480.89635699044</v>
          </cell>
          <cell r="L16">
            <v>0</v>
          </cell>
          <cell r="M16">
            <v>6.9453049596369379E-4</v>
          </cell>
          <cell r="O16">
            <v>694.16996265305784</v>
          </cell>
        </row>
        <row r="17">
          <cell r="E17">
            <v>500036</v>
          </cell>
          <cell r="F17">
            <v>0</v>
          </cell>
          <cell r="G17" t="str">
            <v>Opr Spr &amp; Eng-Air Abate&amp;Monit</v>
          </cell>
          <cell r="I17">
            <v>0</v>
          </cell>
          <cell r="J17">
            <v>0</v>
          </cell>
          <cell r="K17">
            <v>999480.89635699044</v>
          </cell>
          <cell r="L17">
            <v>0</v>
          </cell>
          <cell r="M17">
            <v>1.8719849114436219E-3</v>
          </cell>
          <cell r="O17">
            <v>1871.0131572564326</v>
          </cell>
        </row>
        <row r="18">
          <cell r="E18">
            <v>500037</v>
          </cell>
          <cell r="F18">
            <v>0</v>
          </cell>
          <cell r="G18" t="str">
            <v>Op Supv-Water Monit &amp;Complianc</v>
          </cell>
          <cell r="I18">
            <v>0</v>
          </cell>
          <cell r="J18">
            <v>0</v>
          </cell>
          <cell r="K18">
            <v>999480.89635699044</v>
          </cell>
          <cell r="L18">
            <v>0</v>
          </cell>
          <cell r="M18">
            <v>9.6164242780589641E-5</v>
          </cell>
          <cell r="O18">
            <v>96.114323571834987</v>
          </cell>
        </row>
        <row r="19">
          <cell r="E19">
            <v>500039</v>
          </cell>
          <cell r="F19">
            <v>0</v>
          </cell>
          <cell r="G19" t="str">
            <v>Operation Supervision &amp; Eng</v>
          </cell>
          <cell r="I19">
            <v>0</v>
          </cell>
          <cell r="J19">
            <v>0</v>
          </cell>
          <cell r="K19">
            <v>999480.89635699044</v>
          </cell>
          <cell r="L19">
            <v>0</v>
          </cell>
          <cell r="M19">
            <v>3.6370096670264584E-2</v>
          </cell>
          <cell r="O19">
            <v>36351.216820586444</v>
          </cell>
        </row>
        <row r="20">
          <cell r="E20">
            <v>501601</v>
          </cell>
          <cell r="F20">
            <v>0</v>
          </cell>
          <cell r="G20" t="str">
            <v>Fuel Administration - Asbury</v>
          </cell>
          <cell r="I20">
            <v>0</v>
          </cell>
          <cell r="J20">
            <v>0</v>
          </cell>
          <cell r="K20">
            <v>999480.89635699044</v>
          </cell>
          <cell r="L20">
            <v>0</v>
          </cell>
          <cell r="M20">
            <v>5.4064220177157149E-4</v>
          </cell>
          <cell r="O20">
            <v>540.36155243506721</v>
          </cell>
        </row>
        <row r="21">
          <cell r="E21">
            <v>502084</v>
          </cell>
          <cell r="F21">
            <v>0</v>
          </cell>
          <cell r="G21" t="str">
            <v>Exp Of Coal Handling System</v>
          </cell>
          <cell r="I21">
            <v>0</v>
          </cell>
          <cell r="J21">
            <v>0</v>
          </cell>
          <cell r="K21">
            <v>999480.89635699044</v>
          </cell>
          <cell r="L21">
            <v>0</v>
          </cell>
          <cell r="M21">
            <v>2.7771807004755439E-5</v>
          </cell>
          <cell r="O21">
            <v>27.757390558566314</v>
          </cell>
        </row>
        <row r="22">
          <cell r="E22">
            <v>502099</v>
          </cell>
          <cell r="F22">
            <v>0</v>
          </cell>
          <cell r="G22" t="str">
            <v>Exp Of Bottom &amp; Fly Ash System</v>
          </cell>
          <cell r="I22">
            <v>0</v>
          </cell>
          <cell r="J22">
            <v>0</v>
          </cell>
          <cell r="K22">
            <v>999480.89635699044</v>
          </cell>
          <cell r="L22">
            <v>0</v>
          </cell>
          <cell r="M22">
            <v>4.847238962491663E-4</v>
          </cell>
          <cell r="O22">
            <v>484.47227430876956</v>
          </cell>
        </row>
        <row r="23">
          <cell r="E23">
            <v>502102</v>
          </cell>
          <cell r="F23">
            <v>0</v>
          </cell>
          <cell r="G23" t="str">
            <v>Exp Of Instrmnt &amp; Meter Boiler</v>
          </cell>
          <cell r="I23">
            <v>0</v>
          </cell>
          <cell r="J23">
            <v>0</v>
          </cell>
          <cell r="K23">
            <v>999480.89635699044</v>
          </cell>
          <cell r="L23">
            <v>0</v>
          </cell>
          <cell r="M23">
            <v>1.926251416455374E-4</v>
          </cell>
          <cell r="O23">
            <v>192.52514923277397</v>
          </cell>
        </row>
        <row r="24">
          <cell r="E24">
            <v>502105</v>
          </cell>
          <cell r="F24">
            <v>0</v>
          </cell>
          <cell r="G24" t="str">
            <v>Exp Of Draft Equipment</v>
          </cell>
          <cell r="I24">
            <v>0</v>
          </cell>
          <cell r="J24">
            <v>0</v>
          </cell>
          <cell r="K24">
            <v>999480.89635699044</v>
          </cell>
          <cell r="L24">
            <v>0</v>
          </cell>
          <cell r="M24">
            <v>9.9836766158595142E-6</v>
          </cell>
          <cell r="O24">
            <v>9.9784940529575916</v>
          </cell>
        </row>
        <row r="25">
          <cell r="E25">
            <v>502108</v>
          </cell>
          <cell r="F25">
            <v>0</v>
          </cell>
          <cell r="G25" t="str">
            <v>Exp Of Steam Boiler</v>
          </cell>
          <cell r="I25">
            <v>0</v>
          </cell>
          <cell r="J25">
            <v>0</v>
          </cell>
          <cell r="K25">
            <v>999480.89635699044</v>
          </cell>
          <cell r="L25">
            <v>0</v>
          </cell>
          <cell r="M25">
            <v>4.7046424251727245E-3</v>
          </cell>
          <cell r="O25">
            <v>4702.2002281507603</v>
          </cell>
        </row>
        <row r="26">
          <cell r="E26">
            <v>505112</v>
          </cell>
          <cell r="F26">
            <v>0</v>
          </cell>
          <cell r="G26" t="str">
            <v>Exp-Condens &amp; Cooling H2O Sys</v>
          </cell>
          <cell r="I26">
            <v>0</v>
          </cell>
          <cell r="J26">
            <v>0</v>
          </cell>
          <cell r="K26">
            <v>999480.89635699044</v>
          </cell>
          <cell r="L26">
            <v>0</v>
          </cell>
          <cell r="M26">
            <v>7.306161125055703E-3</v>
          </cell>
          <cell r="O26">
            <v>7302.3684701992715</v>
          </cell>
        </row>
        <row r="27">
          <cell r="E27">
            <v>505117</v>
          </cell>
          <cell r="F27">
            <v>0</v>
          </cell>
          <cell r="G27" t="str">
            <v>Exp Of Lube Oil System</v>
          </cell>
          <cell r="I27">
            <v>0</v>
          </cell>
          <cell r="J27">
            <v>0</v>
          </cell>
          <cell r="K27">
            <v>999480.89635699044</v>
          </cell>
          <cell r="L27">
            <v>0</v>
          </cell>
          <cell r="M27">
            <v>8.8581142421572743E-5</v>
          </cell>
          <cell r="O27">
            <v>88.535159627839761</v>
          </cell>
        </row>
        <row r="28">
          <cell r="E28">
            <v>505120</v>
          </cell>
          <cell r="F28">
            <v>0</v>
          </cell>
          <cell r="G28" t="str">
            <v>Exp Of Turbine Plant</v>
          </cell>
          <cell r="I28">
            <v>0</v>
          </cell>
          <cell r="J28">
            <v>0</v>
          </cell>
          <cell r="K28">
            <v>999480.89635699044</v>
          </cell>
          <cell r="L28">
            <v>0</v>
          </cell>
          <cell r="M28">
            <v>1.2774377485698634E-2</v>
          </cell>
          <cell r="O28">
            <v>12767.746259808629</v>
          </cell>
        </row>
        <row r="29">
          <cell r="E29">
            <v>506025</v>
          </cell>
          <cell r="F29">
            <v>0</v>
          </cell>
          <cell r="G29" t="str">
            <v>Safety Expenses-Prod</v>
          </cell>
          <cell r="I29">
            <v>0</v>
          </cell>
          <cell r="J29">
            <v>0</v>
          </cell>
          <cell r="K29">
            <v>999480.89635699044</v>
          </cell>
          <cell r="L29">
            <v>0</v>
          </cell>
          <cell r="M29">
            <v>2.8129494688863789E-4</v>
          </cell>
          <cell r="O29">
            <v>281.14892565694782</v>
          </cell>
        </row>
        <row r="30">
          <cell r="E30">
            <v>506126</v>
          </cell>
          <cell r="F30">
            <v>0</v>
          </cell>
          <cell r="G30" t="str">
            <v>Misc Steam Power Expenses</v>
          </cell>
          <cell r="I30">
            <v>0</v>
          </cell>
          <cell r="J30">
            <v>0</v>
          </cell>
          <cell r="K30">
            <v>999480.89635699044</v>
          </cell>
          <cell r="L30">
            <v>0</v>
          </cell>
          <cell r="M30">
            <v>3.633137652300015E-3</v>
          </cell>
          <cell r="O30">
            <v>3631.2516773091511</v>
          </cell>
        </row>
        <row r="31">
          <cell r="E31">
            <v>506168</v>
          </cell>
          <cell r="F31">
            <v>0</v>
          </cell>
          <cell r="G31" t="str">
            <v>Exp of Catalytic Reducer - Opr</v>
          </cell>
          <cell r="I31">
            <v>0</v>
          </cell>
          <cell r="J31">
            <v>0</v>
          </cell>
          <cell r="K31">
            <v>999480.89635699044</v>
          </cell>
          <cell r="L31">
            <v>0</v>
          </cell>
          <cell r="M31">
            <v>1.1542866987588183E-5</v>
          </cell>
          <cell r="O31">
            <v>11.536875043284152</v>
          </cell>
        </row>
        <row r="32">
          <cell r="E32">
            <v>506205</v>
          </cell>
          <cell r="F32">
            <v>0</v>
          </cell>
          <cell r="G32" t="str">
            <v>Ash and FGD By product Disposa</v>
          </cell>
          <cell r="I32">
            <v>0</v>
          </cell>
          <cell r="J32">
            <v>0</v>
          </cell>
          <cell r="K32">
            <v>999480.89635699044</v>
          </cell>
          <cell r="L32">
            <v>0</v>
          </cell>
          <cell r="M32">
            <v>5.6250244551494719E-4</v>
          </cell>
          <cell r="O32">
            <v>562.21044844627863</v>
          </cell>
        </row>
        <row r="33">
          <cell r="E33">
            <v>510030</v>
          </cell>
          <cell r="F33">
            <v>0</v>
          </cell>
          <cell r="G33" t="str">
            <v>Mtce Supervision &amp; Engineer</v>
          </cell>
          <cell r="I33">
            <v>0</v>
          </cell>
          <cell r="J33">
            <v>0</v>
          </cell>
          <cell r="K33">
            <v>999480.89635699044</v>
          </cell>
          <cell r="L33">
            <v>0</v>
          </cell>
          <cell r="M33">
            <v>1.529047745167446E-2</v>
          </cell>
          <cell r="O33">
            <v>15282.540109125941</v>
          </cell>
        </row>
        <row r="34">
          <cell r="E34">
            <v>511127</v>
          </cell>
          <cell r="F34">
            <v>0</v>
          </cell>
          <cell r="G34" t="str">
            <v>Mtce Of Structures</v>
          </cell>
          <cell r="I34">
            <v>0</v>
          </cell>
          <cell r="J34">
            <v>0</v>
          </cell>
          <cell r="K34">
            <v>999480.89635699044</v>
          </cell>
          <cell r="L34">
            <v>0</v>
          </cell>
          <cell r="M34">
            <v>4.252523370620976E-3</v>
          </cell>
          <cell r="O34">
            <v>4250.3158702473038</v>
          </cell>
        </row>
        <row r="35">
          <cell r="E35">
            <v>511132</v>
          </cell>
          <cell r="F35">
            <v>0</v>
          </cell>
          <cell r="G35" t="str">
            <v>Mtce Of Structures - Environ</v>
          </cell>
          <cell r="I35">
            <v>0</v>
          </cell>
          <cell r="J35">
            <v>0</v>
          </cell>
          <cell r="K35">
            <v>999480.89635699044</v>
          </cell>
          <cell r="L35">
            <v>0</v>
          </cell>
          <cell r="M35">
            <v>2.9030393974729212E-5</v>
          </cell>
          <cell r="O35">
            <v>29.015324191458927</v>
          </cell>
        </row>
        <row r="36">
          <cell r="E36">
            <v>511135</v>
          </cell>
          <cell r="F36">
            <v>0</v>
          </cell>
          <cell r="G36" t="str">
            <v>Mtce Of Structures - Other</v>
          </cell>
          <cell r="I36">
            <v>0</v>
          </cell>
          <cell r="J36">
            <v>0</v>
          </cell>
          <cell r="K36">
            <v>999480.89635699044</v>
          </cell>
          <cell r="L36">
            <v>0</v>
          </cell>
          <cell r="M36">
            <v>2.9381210290169179E-3</v>
          </cell>
          <cell r="O36">
            <v>2936.5958396871524</v>
          </cell>
        </row>
        <row r="37">
          <cell r="E37">
            <v>512138</v>
          </cell>
          <cell r="F37">
            <v>0</v>
          </cell>
          <cell r="G37" t="str">
            <v>Mtce Coalhandling</v>
          </cell>
          <cell r="I37">
            <v>0</v>
          </cell>
          <cell r="J37">
            <v>0</v>
          </cell>
          <cell r="K37">
            <v>999480.89635699044</v>
          </cell>
          <cell r="L37">
            <v>0</v>
          </cell>
          <cell r="M37">
            <v>9.1668460813515429E-4</v>
          </cell>
          <cell r="O37">
            <v>916.20875381558051</v>
          </cell>
        </row>
        <row r="38">
          <cell r="E38">
            <v>512139</v>
          </cell>
          <cell r="F38">
            <v>0</v>
          </cell>
          <cell r="G38" t="str">
            <v>Mtce Of Rotary Dumper</v>
          </cell>
          <cell r="I38">
            <v>0</v>
          </cell>
          <cell r="J38">
            <v>0</v>
          </cell>
          <cell r="K38">
            <v>999480.89635699044</v>
          </cell>
          <cell r="L38">
            <v>0</v>
          </cell>
          <cell r="M38">
            <v>5.5136433038042879E-5</v>
          </cell>
          <cell r="O38">
            <v>55.107811514790278</v>
          </cell>
        </row>
        <row r="39">
          <cell r="E39">
            <v>512147</v>
          </cell>
          <cell r="F39">
            <v>0</v>
          </cell>
          <cell r="G39" t="str">
            <v>Mtce Of Coal Dozers</v>
          </cell>
          <cell r="I39">
            <v>0</v>
          </cell>
          <cell r="J39">
            <v>0</v>
          </cell>
          <cell r="K39">
            <v>999480.89635699044</v>
          </cell>
          <cell r="L39">
            <v>0</v>
          </cell>
          <cell r="M39">
            <v>1.2350822130749393E-4</v>
          </cell>
          <cell r="O39">
            <v>123.44410773987158</v>
          </cell>
        </row>
        <row r="40">
          <cell r="E40">
            <v>512150</v>
          </cell>
          <cell r="F40">
            <v>0</v>
          </cell>
          <cell r="G40" t="str">
            <v>Mtce Of Feeders</v>
          </cell>
          <cell r="I40">
            <v>0</v>
          </cell>
          <cell r="J40">
            <v>0</v>
          </cell>
          <cell r="K40">
            <v>999480.89635699044</v>
          </cell>
          <cell r="L40">
            <v>0</v>
          </cell>
          <cell r="M40">
            <v>5.891586798954121E-4</v>
          </cell>
          <cell r="O40">
            <v>588.85284547836773</v>
          </cell>
        </row>
        <row r="41">
          <cell r="E41">
            <v>512153</v>
          </cell>
          <cell r="F41">
            <v>0</v>
          </cell>
          <cell r="G41" t="str">
            <v>Mtce Of Bottom &amp; Fly Ash Syste</v>
          </cell>
          <cell r="I41" t="str">
            <v>W/P IS ADJ 3.1</v>
          </cell>
          <cell r="J41">
            <v>0</v>
          </cell>
          <cell r="K41">
            <v>999480.89635699044</v>
          </cell>
          <cell r="L41">
            <v>0</v>
          </cell>
          <cell r="M41">
            <v>5.1750217700019833E-3</v>
          </cell>
          <cell r="O41">
            <v>5172.3353973485218</v>
          </cell>
        </row>
        <row r="42">
          <cell r="E42">
            <v>512156</v>
          </cell>
          <cell r="F42">
            <v>0</v>
          </cell>
          <cell r="G42" t="str">
            <v>Mtce Instrmnt &amp; Meters Boiler</v>
          </cell>
          <cell r="I42">
            <v>0</v>
          </cell>
          <cell r="J42">
            <v>0</v>
          </cell>
          <cell r="K42">
            <v>999480.89635699044</v>
          </cell>
          <cell r="L42">
            <v>0</v>
          </cell>
          <cell r="M42">
            <v>2.7588712205504743E-4</v>
          </cell>
          <cell r="O42">
            <v>275.74390804492924</v>
          </cell>
        </row>
        <row r="43">
          <cell r="E43">
            <v>512160</v>
          </cell>
          <cell r="F43">
            <v>0</v>
          </cell>
          <cell r="G43" t="str">
            <v>Mtce Of Furnace</v>
          </cell>
          <cell r="I43">
            <v>0</v>
          </cell>
          <cell r="J43">
            <v>0</v>
          </cell>
          <cell r="K43">
            <v>999480.89635699044</v>
          </cell>
          <cell r="L43">
            <v>0</v>
          </cell>
          <cell r="M43">
            <v>5.1011437776038301E-3</v>
          </cell>
          <cell r="O43">
            <v>5098.4957552853602</v>
          </cell>
        </row>
        <row r="44">
          <cell r="E44">
            <v>512161</v>
          </cell>
          <cell r="F44">
            <v>0</v>
          </cell>
          <cell r="G44" t="str">
            <v>Mtce Of Cyclones</v>
          </cell>
          <cell r="I44">
            <v>0</v>
          </cell>
          <cell r="J44">
            <v>0</v>
          </cell>
          <cell r="K44">
            <v>999480.89635699044</v>
          </cell>
          <cell r="L44">
            <v>0</v>
          </cell>
          <cell r="M44">
            <v>1.3696468704108183E-3</v>
          </cell>
          <cell r="O44">
            <v>1368.9358817307514</v>
          </cell>
        </row>
        <row r="45">
          <cell r="E45">
            <v>512162</v>
          </cell>
          <cell r="F45">
            <v>0</v>
          </cell>
          <cell r="G45" t="str">
            <v>Mtce Of Draft Systems</v>
          </cell>
          <cell r="I45">
            <v>0</v>
          </cell>
          <cell r="J45">
            <v>0</v>
          </cell>
          <cell r="K45">
            <v>999480.89635699044</v>
          </cell>
          <cell r="L45">
            <v>0</v>
          </cell>
          <cell r="M45">
            <v>1.46039964468022E-3</v>
          </cell>
          <cell r="O45">
            <v>1459.6415459044167</v>
          </cell>
        </row>
        <row r="46">
          <cell r="E46">
            <v>512163</v>
          </cell>
          <cell r="F46">
            <v>0</v>
          </cell>
          <cell r="G46" t="str">
            <v>Mtce Of Feedwater System Equip</v>
          </cell>
          <cell r="I46">
            <v>0</v>
          </cell>
          <cell r="J46">
            <v>0</v>
          </cell>
          <cell r="K46">
            <v>999480.89635699044</v>
          </cell>
          <cell r="L46">
            <v>0</v>
          </cell>
          <cell r="M46">
            <v>2.891344406945657E-3</v>
          </cell>
          <cell r="O46">
            <v>2889.8434995308162</v>
          </cell>
        </row>
        <row r="47">
          <cell r="E47">
            <v>512164</v>
          </cell>
          <cell r="F47">
            <v>0</v>
          </cell>
          <cell r="G47" t="str">
            <v>Mtce Of Fuel Oil &amp; Igniter Sys</v>
          </cell>
          <cell r="I47">
            <v>0</v>
          </cell>
          <cell r="J47">
            <v>0</v>
          </cell>
          <cell r="K47">
            <v>999480.89635699044</v>
          </cell>
          <cell r="L47">
            <v>0</v>
          </cell>
          <cell r="M47">
            <v>3.9906164322261344E-5</v>
          </cell>
          <cell r="O47">
            <v>39.88544888698312</v>
          </cell>
        </row>
        <row r="48">
          <cell r="E48">
            <v>512165</v>
          </cell>
          <cell r="F48">
            <v>0</v>
          </cell>
          <cell r="G48" t="str">
            <v>Mtce Of Boiler Plant-Other</v>
          </cell>
          <cell r="I48">
            <v>0</v>
          </cell>
          <cell r="J48">
            <v>0</v>
          </cell>
          <cell r="K48">
            <v>999480.89635699044</v>
          </cell>
          <cell r="L48">
            <v>0</v>
          </cell>
          <cell r="M48">
            <v>1.6177928530808854E-4</v>
          </cell>
          <cell r="O48">
            <v>161.69530509172162</v>
          </cell>
        </row>
        <row r="49">
          <cell r="E49">
            <v>512167</v>
          </cell>
          <cell r="F49">
            <v>0</v>
          </cell>
          <cell r="G49" t="str">
            <v>Mtce Of Boiler Drums &amp; Headers</v>
          </cell>
          <cell r="I49">
            <v>0</v>
          </cell>
          <cell r="J49">
            <v>0</v>
          </cell>
          <cell r="K49">
            <v>999480.89635699044</v>
          </cell>
          <cell r="L49">
            <v>0</v>
          </cell>
          <cell r="M49">
            <v>1.5727327067976262E-5</v>
          </cell>
          <cell r="O49">
            <v>15.719162955200472</v>
          </cell>
        </row>
        <row r="50">
          <cell r="E50">
            <v>512168</v>
          </cell>
          <cell r="F50">
            <v>0</v>
          </cell>
          <cell r="G50" t="str">
            <v>Sel Catalytic Reduction - Mtce</v>
          </cell>
          <cell r="I50">
            <v>0</v>
          </cell>
          <cell r="J50">
            <v>0</v>
          </cell>
          <cell r="K50">
            <v>999480.89635699044</v>
          </cell>
          <cell r="L50">
            <v>0</v>
          </cell>
          <cell r="M50">
            <v>5.2128941549455139E-4</v>
          </cell>
          <cell r="O50">
            <v>521.01881225990587</v>
          </cell>
        </row>
        <row r="51">
          <cell r="E51">
            <v>512169</v>
          </cell>
          <cell r="F51">
            <v>0</v>
          </cell>
          <cell r="G51" t="str">
            <v>Mtce - Water Supply System</v>
          </cell>
          <cell r="I51">
            <v>0</v>
          </cell>
          <cell r="J51">
            <v>0</v>
          </cell>
          <cell r="K51">
            <v>999480.89635699044</v>
          </cell>
          <cell r="L51">
            <v>0</v>
          </cell>
          <cell r="M51">
            <v>1.1059229514542531E-4</v>
          </cell>
          <cell r="O51">
            <v>110.53488628212654</v>
          </cell>
        </row>
        <row r="52">
          <cell r="E52">
            <v>513122</v>
          </cell>
          <cell r="F52">
            <v>0</v>
          </cell>
          <cell r="G52" t="str">
            <v>Mtce Of Electrical Equipment</v>
          </cell>
          <cell r="J52">
            <v>0</v>
          </cell>
          <cell r="K52">
            <v>999480.89635699044</v>
          </cell>
          <cell r="L52">
            <v>0</v>
          </cell>
          <cell r="M52">
            <v>2.0710906373352754E-4</v>
          </cell>
          <cell r="O52">
            <v>207.00155266404317</v>
          </cell>
        </row>
        <row r="53">
          <cell r="E53">
            <v>513168</v>
          </cell>
          <cell r="F53">
            <v>0</v>
          </cell>
          <cell r="G53" t="str">
            <v>Mtce Of Turbine Plant</v>
          </cell>
          <cell r="I53">
            <v>0</v>
          </cell>
          <cell r="J53">
            <v>0</v>
          </cell>
          <cell r="K53">
            <v>999480.89635699044</v>
          </cell>
          <cell r="L53">
            <v>0</v>
          </cell>
          <cell r="M53">
            <v>1.9900285272749715E-3</v>
          </cell>
          <cell r="O53">
            <v>1988.9954962167701</v>
          </cell>
        </row>
        <row r="54">
          <cell r="E54">
            <v>513172</v>
          </cell>
          <cell r="F54">
            <v>0</v>
          </cell>
          <cell r="G54" t="str">
            <v>Mtce Of Turbine Inst. &amp; Meters</v>
          </cell>
          <cell r="I54">
            <v>0</v>
          </cell>
          <cell r="J54">
            <v>0</v>
          </cell>
          <cell r="K54">
            <v>999480.89635699044</v>
          </cell>
          <cell r="L54">
            <v>0</v>
          </cell>
          <cell r="M54">
            <v>4.4809947088262894E-5</v>
          </cell>
          <cell r="O54">
            <v>44.786686081486309</v>
          </cell>
        </row>
        <row r="55">
          <cell r="E55">
            <v>513174</v>
          </cell>
          <cell r="F55">
            <v>0</v>
          </cell>
          <cell r="G55" t="str">
            <v>Mtce Of Cooling Tower</v>
          </cell>
          <cell r="I55">
            <v>0</v>
          </cell>
          <cell r="J55">
            <v>0</v>
          </cell>
          <cell r="K55">
            <v>999480.89635699044</v>
          </cell>
          <cell r="L55">
            <v>0</v>
          </cell>
          <cell r="M55">
            <v>1.6808266536706888E-3</v>
          </cell>
          <cell r="O55">
            <v>1679.9541304315007</v>
          </cell>
        </row>
        <row r="56">
          <cell r="E56">
            <v>513178</v>
          </cell>
          <cell r="F56">
            <v>0</v>
          </cell>
          <cell r="G56" t="str">
            <v>Mtce Of Electrical Equipment</v>
          </cell>
          <cell r="I56">
            <v>0</v>
          </cell>
          <cell r="J56">
            <v>0</v>
          </cell>
          <cell r="K56">
            <v>999480.89635699044</v>
          </cell>
          <cell r="L56">
            <v>0</v>
          </cell>
          <cell r="M56">
            <v>5.4412798667272924E-4</v>
          </cell>
          <cell r="O56">
            <v>543.84552785258393</v>
          </cell>
        </row>
        <row r="57">
          <cell r="E57">
            <v>513181</v>
          </cell>
          <cell r="F57">
            <v>0</v>
          </cell>
          <cell r="G57" t="str">
            <v>Mtce Of Condensing Equipment</v>
          </cell>
          <cell r="I57">
            <v>0</v>
          </cell>
          <cell r="J57">
            <v>0</v>
          </cell>
          <cell r="K57">
            <v>999480.89635699044</v>
          </cell>
          <cell r="L57">
            <v>0</v>
          </cell>
          <cell r="M57">
            <v>1.1294884363130384E-4</v>
          </cell>
          <cell r="O57">
            <v>112.89021147510111</v>
          </cell>
        </row>
        <row r="58">
          <cell r="E58">
            <v>513182</v>
          </cell>
          <cell r="F58">
            <v>0</v>
          </cell>
          <cell r="G58" t="str">
            <v>Mtce Of Lube/Control Oil Equip</v>
          </cell>
          <cell r="I58">
            <v>0</v>
          </cell>
          <cell r="J58">
            <v>0</v>
          </cell>
          <cell r="K58">
            <v>999480.89635699044</v>
          </cell>
          <cell r="L58">
            <v>0</v>
          </cell>
          <cell r="M58">
            <v>3.5452983019092378E-4</v>
          </cell>
          <cell r="O58">
            <v>354.34579246451614</v>
          </cell>
        </row>
        <row r="59">
          <cell r="E59">
            <v>514144</v>
          </cell>
          <cell r="F59">
            <v>0</v>
          </cell>
          <cell r="G59" t="str">
            <v>Mtce of C.E.M. Equipment</v>
          </cell>
          <cell r="I59">
            <v>0</v>
          </cell>
          <cell r="J59">
            <v>0</v>
          </cell>
          <cell r="K59">
            <v>999480.89635699044</v>
          </cell>
          <cell r="L59">
            <v>0</v>
          </cell>
          <cell r="M59">
            <v>7.7461883318619151E-4</v>
          </cell>
          <cell r="O59">
            <v>774.2167257279408</v>
          </cell>
        </row>
        <row r="60">
          <cell r="E60">
            <v>514158</v>
          </cell>
          <cell r="F60">
            <v>0</v>
          </cell>
          <cell r="G60" t="str">
            <v>Mtc Of Auxiliary Plant Equip</v>
          </cell>
          <cell r="I60">
            <v>0</v>
          </cell>
          <cell r="J60">
            <v>0</v>
          </cell>
          <cell r="K60">
            <v>999480.89635699044</v>
          </cell>
          <cell r="L60">
            <v>0</v>
          </cell>
          <cell r="M60">
            <v>3.5258853949518654E-3</v>
          </cell>
          <cell r="O60">
            <v>3524.0550949985118</v>
          </cell>
        </row>
        <row r="61">
          <cell r="E61">
            <v>514168</v>
          </cell>
          <cell r="F61">
            <v>0</v>
          </cell>
          <cell r="G61" t="str">
            <v>Mtce of SCR Catalytic Reducer</v>
          </cell>
          <cell r="I61">
            <v>0</v>
          </cell>
          <cell r="J61">
            <v>0</v>
          </cell>
          <cell r="K61">
            <v>999480.89635699044</v>
          </cell>
          <cell r="L61">
            <v>0</v>
          </cell>
          <cell r="M61">
            <v>4.4651750752591898E-4</v>
          </cell>
          <cell r="O61">
            <v>446.28571866109473</v>
          </cell>
        </row>
        <row r="62">
          <cell r="E62">
            <v>514173</v>
          </cell>
          <cell r="F62">
            <v>0</v>
          </cell>
          <cell r="G62" t="str">
            <v>Mtce of Scrubber</v>
          </cell>
          <cell r="I62">
            <v>0</v>
          </cell>
          <cell r="J62">
            <v>0</v>
          </cell>
          <cell r="K62">
            <v>999480.89635699044</v>
          </cell>
          <cell r="L62">
            <v>0</v>
          </cell>
          <cell r="M62">
            <v>3.5052873818560574E-3</v>
          </cell>
          <cell r="O62">
            <v>3503.4677744063406</v>
          </cell>
        </row>
        <row r="63">
          <cell r="E63">
            <v>514174</v>
          </cell>
          <cell r="F63">
            <v>0</v>
          </cell>
          <cell r="G63" t="str">
            <v>Mtce of PAC System</v>
          </cell>
          <cell r="I63">
            <v>0</v>
          </cell>
          <cell r="J63">
            <v>0</v>
          </cell>
          <cell r="K63">
            <v>999480.89635699044</v>
          </cell>
          <cell r="L63">
            <v>0</v>
          </cell>
          <cell r="M63">
            <v>3.5530714807828983E-5</v>
          </cell>
          <cell r="O63">
            <v>35.512270684333508</v>
          </cell>
        </row>
        <row r="64">
          <cell r="E64">
            <v>514175</v>
          </cell>
          <cell r="F64">
            <v>0</v>
          </cell>
          <cell r="G64" t="str">
            <v>Mtce of Baghouse</v>
          </cell>
          <cell r="I64">
            <v>0</v>
          </cell>
          <cell r="J64">
            <v>0</v>
          </cell>
          <cell r="K64">
            <v>999480.89635699044</v>
          </cell>
          <cell r="L64">
            <v>0</v>
          </cell>
          <cell r="M64">
            <v>4.3582124902800043E-3</v>
          </cell>
          <cell r="O64">
            <v>4355.9501262992899</v>
          </cell>
        </row>
        <row r="65">
          <cell r="E65">
            <v>514176</v>
          </cell>
          <cell r="F65">
            <v>0</v>
          </cell>
          <cell r="G65" t="str">
            <v>Mtce of Hydrator</v>
          </cell>
          <cell r="I65">
            <v>0</v>
          </cell>
          <cell r="J65">
            <v>0</v>
          </cell>
          <cell r="K65">
            <v>999480.89635699044</v>
          </cell>
          <cell r="L65">
            <v>0</v>
          </cell>
          <cell r="M65">
            <v>5.4634303901192338E-4</v>
          </cell>
          <cell r="O65">
            <v>546.05943035003941</v>
          </cell>
        </row>
        <row r="66">
          <cell r="E66">
            <v>535011</v>
          </cell>
          <cell r="F66">
            <v>0</v>
          </cell>
          <cell r="G66" t="str">
            <v>Conv &amp; Seminar-Hydro</v>
          </cell>
          <cell r="I66">
            <v>0</v>
          </cell>
          <cell r="J66">
            <v>0</v>
          </cell>
          <cell r="K66">
            <v>999480.89635699044</v>
          </cell>
          <cell r="L66">
            <v>0</v>
          </cell>
          <cell r="M66">
            <v>4.9165356375911577E-6</v>
          </cell>
          <cell r="O66">
            <v>4.9139834460306977</v>
          </cell>
        </row>
        <row r="67">
          <cell r="E67">
            <v>535301</v>
          </cell>
          <cell r="F67">
            <v>0</v>
          </cell>
          <cell r="G67" t="str">
            <v>Oper Supervision &amp; Eng-Hydro</v>
          </cell>
          <cell r="I67">
            <v>0</v>
          </cell>
          <cell r="J67">
            <v>0</v>
          </cell>
          <cell r="K67">
            <v>999480.89635699044</v>
          </cell>
          <cell r="L67">
            <v>0</v>
          </cell>
          <cell r="M67">
            <v>1.1068648421130849E-3</v>
          </cell>
          <cell r="O67">
            <v>1106.2902645412248</v>
          </cell>
        </row>
        <row r="68">
          <cell r="E68">
            <v>537316</v>
          </cell>
          <cell r="F68">
            <v>0</v>
          </cell>
          <cell r="G68" t="str">
            <v>Other Expenses - Hydro</v>
          </cell>
          <cell r="I68" t="str">
            <v>W/P IS ADJ 3.1</v>
          </cell>
          <cell r="J68">
            <v>0</v>
          </cell>
          <cell r="K68">
            <v>999480.89635699044</v>
          </cell>
          <cell r="L68">
            <v>0</v>
          </cell>
          <cell r="M68">
            <v>8.6813958787013674E-5</v>
          </cell>
          <cell r="O68">
            <v>86.768893344743248</v>
          </cell>
        </row>
        <row r="69">
          <cell r="E69">
            <v>538325</v>
          </cell>
          <cell r="F69">
            <v>0</v>
          </cell>
          <cell r="G69" t="str">
            <v>Electric Expenses - Hydro</v>
          </cell>
          <cell r="I69">
            <v>0</v>
          </cell>
          <cell r="J69">
            <v>0</v>
          </cell>
          <cell r="K69">
            <v>999480.89635699044</v>
          </cell>
          <cell r="L69">
            <v>0</v>
          </cell>
          <cell r="M69">
            <v>6.1229451443754767E-4</v>
          </cell>
          <cell r="O69">
            <v>611.97667012450836</v>
          </cell>
        </row>
        <row r="70">
          <cell r="E70">
            <v>539025</v>
          </cell>
          <cell r="F70">
            <v>0</v>
          </cell>
          <cell r="G70" t="str">
            <v>Safety Expenses-Hydro</v>
          </cell>
          <cell r="I70">
            <v>0</v>
          </cell>
          <cell r="J70">
            <v>0</v>
          </cell>
          <cell r="K70">
            <v>999480.89635699044</v>
          </cell>
          <cell r="L70">
            <v>0</v>
          </cell>
          <cell r="M70">
            <v>1.0404934328444033E-3</v>
          </cell>
          <cell r="O70">
            <v>1039.9533089128863</v>
          </cell>
        </row>
        <row r="71">
          <cell r="E71">
            <v>539332</v>
          </cell>
          <cell r="F71">
            <v>0</v>
          </cell>
          <cell r="G71" t="str">
            <v>Misc Hydro Generation Exp</v>
          </cell>
          <cell r="I71">
            <v>0</v>
          </cell>
          <cell r="J71">
            <v>0</v>
          </cell>
          <cell r="K71">
            <v>999480.89635699044</v>
          </cell>
          <cell r="L71">
            <v>0</v>
          </cell>
          <cell r="M71">
            <v>1.9850500491182315E-3</v>
          </cell>
          <cell r="O71">
            <v>1984.0196024061779</v>
          </cell>
        </row>
        <row r="72">
          <cell r="E72">
            <v>541304</v>
          </cell>
          <cell r="F72">
            <v>0</v>
          </cell>
          <cell r="G72" t="str">
            <v>Maint Supervision &amp; Eng-Hydro</v>
          </cell>
          <cell r="I72">
            <v>0</v>
          </cell>
          <cell r="J72">
            <v>0</v>
          </cell>
          <cell r="K72">
            <v>999480.89635699044</v>
          </cell>
          <cell r="L72">
            <v>0</v>
          </cell>
          <cell r="M72">
            <v>1.007145584556994E-3</v>
          </cell>
          <cell r="O72">
            <v>1006.6227716150095</v>
          </cell>
        </row>
        <row r="73">
          <cell r="E73">
            <v>542307</v>
          </cell>
          <cell r="F73">
            <v>0</v>
          </cell>
          <cell r="G73" t="str">
            <v>House Expenses - Hydro</v>
          </cell>
          <cell r="I73">
            <v>0</v>
          </cell>
          <cell r="J73">
            <v>0</v>
          </cell>
          <cell r="K73">
            <v>999480.89635699044</v>
          </cell>
          <cell r="L73">
            <v>0</v>
          </cell>
          <cell r="M73">
            <v>8.7899713982968382E-4</v>
          </cell>
          <cell r="O73">
            <v>878.54084921220328</v>
          </cell>
        </row>
        <row r="74">
          <cell r="E74">
            <v>542337</v>
          </cell>
          <cell r="F74">
            <v>0</v>
          </cell>
          <cell r="G74" t="str">
            <v>Maint Of Structures - Hydro</v>
          </cell>
          <cell r="I74">
            <v>0</v>
          </cell>
          <cell r="J74">
            <v>0</v>
          </cell>
          <cell r="K74">
            <v>999480.89635699044</v>
          </cell>
          <cell r="L74">
            <v>0</v>
          </cell>
          <cell r="M74">
            <v>2.1787279099495099E-4</v>
          </cell>
          <cell r="O74">
            <v>217.75969243543287</v>
          </cell>
        </row>
        <row r="75">
          <cell r="E75">
            <v>543334</v>
          </cell>
          <cell r="F75">
            <v>0</v>
          </cell>
          <cell r="G75" t="str">
            <v>Maint Reservoirs Dam &amp; Waterwy</v>
          </cell>
          <cell r="I75">
            <v>0</v>
          </cell>
          <cell r="J75">
            <v>0</v>
          </cell>
          <cell r="K75">
            <v>999480.89635699044</v>
          </cell>
          <cell r="L75">
            <v>0</v>
          </cell>
          <cell r="M75">
            <v>1.8404916950531015E-3</v>
          </cell>
          <cell r="O75">
            <v>1839.5362891092707</v>
          </cell>
        </row>
        <row r="76">
          <cell r="E76">
            <v>544340</v>
          </cell>
          <cell r="F76">
            <v>0</v>
          </cell>
          <cell r="G76" t="str">
            <v>Maint Of Electric Plant- Hydro</v>
          </cell>
          <cell r="I76">
            <v>0</v>
          </cell>
          <cell r="J76">
            <v>0</v>
          </cell>
          <cell r="K76">
            <v>999480.89635699044</v>
          </cell>
          <cell r="L76">
            <v>0</v>
          </cell>
          <cell r="M76">
            <v>1.0770710976817787E-3</v>
          </cell>
          <cell r="O76">
            <v>1076.5119861511916</v>
          </cell>
        </row>
        <row r="77">
          <cell r="E77">
            <v>545343</v>
          </cell>
          <cell r="F77">
            <v>0</v>
          </cell>
          <cell r="G77" t="str">
            <v>Maint-Hydro Plt Not Recreation</v>
          </cell>
          <cell r="I77">
            <v>0</v>
          </cell>
          <cell r="J77">
            <v>0</v>
          </cell>
          <cell r="K77">
            <v>999480.89635699044</v>
          </cell>
          <cell r="L77">
            <v>0</v>
          </cell>
          <cell r="M77">
            <v>1.5531622107841836E-3</v>
          </cell>
          <cell r="O77">
            <v>1552.3559586223807</v>
          </cell>
        </row>
        <row r="78">
          <cell r="E78">
            <v>545346</v>
          </cell>
          <cell r="F78">
            <v>0</v>
          </cell>
          <cell r="G78" t="str">
            <v>Maint-Misc Hydro Plt-Recreatn</v>
          </cell>
          <cell r="H78">
            <v>0</v>
          </cell>
          <cell r="I78">
            <v>0</v>
          </cell>
          <cell r="J78">
            <v>0</v>
          </cell>
          <cell r="K78">
            <v>999480.89635699044</v>
          </cell>
          <cell r="L78">
            <v>0</v>
          </cell>
          <cell r="M78">
            <v>8.017876115486393E-4</v>
          </cell>
          <cell r="N78">
            <v>0</v>
          </cell>
          <cell r="O78">
            <v>801.37140067856444</v>
          </cell>
        </row>
        <row r="79">
          <cell r="E79">
            <v>546204</v>
          </cell>
          <cell r="F79">
            <v>0</v>
          </cell>
          <cell r="G79" t="str">
            <v>Oper Super&amp;Eng-Air Abate&amp;Monit</v>
          </cell>
          <cell r="H79">
            <v>0</v>
          </cell>
          <cell r="I79">
            <v>0</v>
          </cell>
          <cell r="J79">
            <v>0</v>
          </cell>
          <cell r="K79">
            <v>999480.89635699044</v>
          </cell>
          <cell r="L79">
            <v>0</v>
          </cell>
          <cell r="M79">
            <v>1.568959071366303E-3</v>
          </cell>
          <cell r="N79">
            <v>0</v>
          </cell>
          <cell r="O79">
            <v>1568.1446189966239</v>
          </cell>
        </row>
        <row r="80">
          <cell r="E80">
            <v>546205</v>
          </cell>
          <cell r="F80">
            <v>0</v>
          </cell>
          <cell r="G80" t="str">
            <v>Op Supv - Environmental</v>
          </cell>
          <cell r="H80">
            <v>0</v>
          </cell>
          <cell r="I80">
            <v>0</v>
          </cell>
          <cell r="J80">
            <v>0</v>
          </cell>
          <cell r="K80">
            <v>999480.89635699044</v>
          </cell>
          <cell r="L80">
            <v>0</v>
          </cell>
          <cell r="M80">
            <v>1.1258915192451711E-3</v>
          </cell>
          <cell r="N80">
            <v>0</v>
          </cell>
          <cell r="O80">
            <v>1125.3070648558974</v>
          </cell>
        </row>
        <row r="81">
          <cell r="E81">
            <v>546207</v>
          </cell>
          <cell r="F81">
            <v>0</v>
          </cell>
          <cell r="G81" t="str">
            <v>Oper Supervision &amp; Eng</v>
          </cell>
          <cell r="H81">
            <v>0</v>
          </cell>
          <cell r="I81">
            <v>0</v>
          </cell>
          <cell r="J81">
            <v>0</v>
          </cell>
          <cell r="K81">
            <v>999480.89635699044</v>
          </cell>
          <cell r="L81">
            <v>0</v>
          </cell>
          <cell r="M81">
            <v>2.4085311641364376E-2</v>
          </cell>
          <cell r="N81">
            <v>0</v>
          </cell>
          <cell r="O81">
            <v>24072.808868348322</v>
          </cell>
        </row>
        <row r="82">
          <cell r="E82">
            <v>548123</v>
          </cell>
          <cell r="F82">
            <v>0</v>
          </cell>
          <cell r="G82" t="str">
            <v>Exp Of Prime Movers</v>
          </cell>
          <cell r="H82">
            <v>0</v>
          </cell>
          <cell r="I82">
            <v>0</v>
          </cell>
          <cell r="J82">
            <v>0</v>
          </cell>
          <cell r="K82">
            <v>999480.89635699044</v>
          </cell>
          <cell r="L82">
            <v>0</v>
          </cell>
          <cell r="M82">
            <v>5.7779266487279018E-2</v>
          </cell>
          <cell r="N82">
            <v>0</v>
          </cell>
          <cell r="O82">
            <v>57749.273059555053</v>
          </cell>
        </row>
        <row r="83">
          <cell r="E83">
            <v>548124</v>
          </cell>
          <cell r="F83">
            <v>0</v>
          </cell>
          <cell r="G83" t="str">
            <v>Exp of Environmental Devices</v>
          </cell>
          <cell r="H83">
            <v>0</v>
          </cell>
          <cell r="I83">
            <v>0</v>
          </cell>
          <cell r="J83">
            <v>0</v>
          </cell>
          <cell r="K83">
            <v>999480.89635699044</v>
          </cell>
          <cell r="L83">
            <v>0</v>
          </cell>
          <cell r="M83">
            <v>4.2239545091418723E-4</v>
          </cell>
          <cell r="N83">
            <v>0</v>
          </cell>
          <cell r="O83">
            <v>422.17618389682701</v>
          </cell>
        </row>
        <row r="84">
          <cell r="E84">
            <v>548125</v>
          </cell>
          <cell r="F84">
            <v>0</v>
          </cell>
          <cell r="G84" t="str">
            <v>Exp of Generators</v>
          </cell>
          <cell r="H84">
            <v>0</v>
          </cell>
          <cell r="I84">
            <v>0</v>
          </cell>
          <cell r="J84">
            <v>0</v>
          </cell>
          <cell r="K84">
            <v>999480.89635699044</v>
          </cell>
          <cell r="L84">
            <v>0</v>
          </cell>
          <cell r="M84">
            <v>1.1760631379174617E-3</v>
          </cell>
          <cell r="N84">
            <v>0</v>
          </cell>
          <cell r="O84">
            <v>1175.4526392581595</v>
          </cell>
        </row>
        <row r="85">
          <cell r="E85">
            <v>548126</v>
          </cell>
          <cell r="F85">
            <v>0</v>
          </cell>
          <cell r="G85" t="str">
            <v>Exp of Accessory Elec Equip</v>
          </cell>
          <cell r="H85">
            <v>0</v>
          </cell>
          <cell r="I85">
            <v>0</v>
          </cell>
          <cell r="J85">
            <v>0</v>
          </cell>
          <cell r="K85">
            <v>999480.89635699044</v>
          </cell>
          <cell r="L85">
            <v>0</v>
          </cell>
          <cell r="M85">
            <v>1.3149203511024408E-3</v>
          </cell>
          <cell r="N85">
            <v>0</v>
          </cell>
          <cell r="O85">
            <v>1314.2377711579161</v>
          </cell>
        </row>
        <row r="86">
          <cell r="E86">
            <v>548219</v>
          </cell>
          <cell r="F86">
            <v>0</v>
          </cell>
          <cell r="G86" t="str">
            <v>Generation Expense - Other</v>
          </cell>
          <cell r="H86">
            <v>0</v>
          </cell>
          <cell r="I86">
            <v>0</v>
          </cell>
          <cell r="J86">
            <v>0</v>
          </cell>
          <cell r="K86">
            <v>999480.89635699044</v>
          </cell>
          <cell r="L86">
            <v>0</v>
          </cell>
          <cell r="M86">
            <v>1.1696663886200583E-2</v>
          </cell>
          <cell r="N86">
            <v>0</v>
          </cell>
          <cell r="O86">
            <v>11690.592105366199</v>
          </cell>
        </row>
        <row r="87">
          <cell r="E87">
            <v>549025</v>
          </cell>
          <cell r="F87">
            <v>0</v>
          </cell>
          <cell r="G87" t="str">
            <v>Safety Expenses-Comb Turbine</v>
          </cell>
          <cell r="I87">
            <v>0</v>
          </cell>
          <cell r="J87">
            <v>0</v>
          </cell>
          <cell r="K87">
            <v>999480.89635699044</v>
          </cell>
          <cell r="L87">
            <v>0</v>
          </cell>
          <cell r="M87">
            <v>2.1309471510604693E-4</v>
          </cell>
          <cell r="O87">
            <v>212.98409686312931</v>
          </cell>
        </row>
        <row r="88">
          <cell r="E88">
            <v>549120</v>
          </cell>
          <cell r="F88">
            <v>0</v>
          </cell>
          <cell r="G88" t="str">
            <v>Exp of Misc Other Power</v>
          </cell>
          <cell r="I88">
            <v>0</v>
          </cell>
          <cell r="J88">
            <v>0</v>
          </cell>
          <cell r="K88">
            <v>999480.89635699044</v>
          </cell>
          <cell r="L88">
            <v>0</v>
          </cell>
          <cell r="M88">
            <v>5.4240707774365314E-3</v>
          </cell>
          <cell r="O88">
            <v>5421.2551225360221</v>
          </cell>
        </row>
        <row r="89">
          <cell r="E89">
            <v>549222</v>
          </cell>
          <cell r="F89">
            <v>0</v>
          </cell>
          <cell r="G89" t="str">
            <v>Misc Other Power Expense</v>
          </cell>
          <cell r="I89">
            <v>0</v>
          </cell>
          <cell r="J89">
            <v>0</v>
          </cell>
          <cell r="K89">
            <v>999480.89635699044</v>
          </cell>
          <cell r="L89">
            <v>0</v>
          </cell>
          <cell r="M89">
            <v>6.8162398263541793E-4</v>
          </cell>
          <cell r="O89">
            <v>681.27014914286917</v>
          </cell>
        </row>
        <row r="90">
          <cell r="E90">
            <v>551201</v>
          </cell>
          <cell r="F90">
            <v>0</v>
          </cell>
          <cell r="G90" t="str">
            <v>Maint Supervision &amp; Engineer</v>
          </cell>
          <cell r="I90">
            <v>0</v>
          </cell>
          <cell r="J90">
            <v>0</v>
          </cell>
          <cell r="K90">
            <v>999480.89635699044</v>
          </cell>
          <cell r="L90">
            <v>0</v>
          </cell>
          <cell r="M90">
            <v>3.1398951111048158E-2</v>
          </cell>
          <cell r="O90">
            <v>31382.651801139735</v>
          </cell>
        </row>
        <row r="91">
          <cell r="E91">
            <v>551225</v>
          </cell>
          <cell r="F91">
            <v>0</v>
          </cell>
          <cell r="G91" t="str">
            <v>Maint Of Structures-Turbine</v>
          </cell>
          <cell r="I91">
            <v>0</v>
          </cell>
          <cell r="J91">
            <v>0</v>
          </cell>
          <cell r="K91">
            <v>999480.89635699044</v>
          </cell>
          <cell r="L91">
            <v>0</v>
          </cell>
          <cell r="M91">
            <v>7.272446479890198E-5</v>
          </cell>
          <cell r="O91">
            <v>72.686713264288954</v>
          </cell>
        </row>
        <row r="92">
          <cell r="E92">
            <v>552121</v>
          </cell>
          <cell r="F92">
            <v>0</v>
          </cell>
          <cell r="G92" t="str">
            <v>Exp of Structures</v>
          </cell>
          <cell r="I92">
            <v>0</v>
          </cell>
          <cell r="J92">
            <v>0</v>
          </cell>
          <cell r="K92">
            <v>999480.89635699044</v>
          </cell>
          <cell r="L92">
            <v>0</v>
          </cell>
          <cell r="M92">
            <v>1.305724923406739E-3</v>
          </cell>
          <cell r="O92">
            <v>1305.0471168422303</v>
          </cell>
        </row>
        <row r="93">
          <cell r="E93">
            <v>552135</v>
          </cell>
          <cell r="F93">
            <v>0</v>
          </cell>
          <cell r="G93" t="str">
            <v>Mtce Of Structures - SL</v>
          </cell>
          <cell r="I93">
            <v>0</v>
          </cell>
          <cell r="J93">
            <v>0</v>
          </cell>
          <cell r="K93">
            <v>999480.89635699044</v>
          </cell>
          <cell r="L93">
            <v>0</v>
          </cell>
          <cell r="M93">
            <v>1.2406655417127868E-3</v>
          </cell>
          <cell r="O93">
            <v>1240.0215077103273</v>
          </cell>
        </row>
        <row r="94">
          <cell r="E94">
            <v>552136</v>
          </cell>
          <cell r="F94">
            <v>0</v>
          </cell>
          <cell r="G94" t="str">
            <v>Mtce of Structures Fires</v>
          </cell>
          <cell r="I94">
            <v>0</v>
          </cell>
          <cell r="J94">
            <v>0</v>
          </cell>
          <cell r="K94">
            <v>999480.89635699044</v>
          </cell>
          <cell r="L94">
            <v>0</v>
          </cell>
          <cell r="M94">
            <v>3.8642962027331322E-4</v>
          </cell>
          <cell r="O94">
            <v>386.22902324966253</v>
          </cell>
        </row>
        <row r="95">
          <cell r="E95">
            <v>552137</v>
          </cell>
          <cell r="F95">
            <v>0</v>
          </cell>
          <cell r="G95" t="str">
            <v>Mtce of Structures Fuel</v>
          </cell>
          <cell r="I95" t="str">
            <v>W/P IS ADJ 3.1</v>
          </cell>
          <cell r="J95">
            <v>0</v>
          </cell>
          <cell r="K95">
            <v>999480.89635699044</v>
          </cell>
          <cell r="L95">
            <v>0</v>
          </cell>
          <cell r="M95">
            <v>4.1074539907728669E-4</v>
          </cell>
          <cell r="O95">
            <v>410.53217964427625</v>
          </cell>
        </row>
        <row r="96">
          <cell r="E96">
            <v>553157</v>
          </cell>
          <cell r="F96">
            <v>0</v>
          </cell>
          <cell r="G96" t="str">
            <v>Mtce of Duct Burners</v>
          </cell>
          <cell r="I96">
            <v>0</v>
          </cell>
          <cell r="J96">
            <v>0</v>
          </cell>
          <cell r="K96">
            <v>999480.89635699044</v>
          </cell>
          <cell r="L96">
            <v>0</v>
          </cell>
          <cell r="M96">
            <v>8.3545579982478643E-5</v>
          </cell>
          <cell r="O96">
            <v>83.502211167552389</v>
          </cell>
        </row>
        <row r="97">
          <cell r="E97">
            <v>553160</v>
          </cell>
          <cell r="F97">
            <v>0</v>
          </cell>
          <cell r="G97" t="str">
            <v>Mtce of Turbines</v>
          </cell>
          <cell r="I97">
            <v>0</v>
          </cell>
          <cell r="J97">
            <v>0</v>
          </cell>
          <cell r="K97">
            <v>999480.89635699044</v>
          </cell>
          <cell r="L97">
            <v>0</v>
          </cell>
          <cell r="M97">
            <v>6.0395656553634634E-3</v>
          </cell>
          <cell r="O97">
            <v>6036.4304948295685</v>
          </cell>
        </row>
        <row r="98">
          <cell r="E98">
            <v>553161</v>
          </cell>
          <cell r="F98">
            <v>0</v>
          </cell>
          <cell r="G98" t="str">
            <v>Mtce of Turbine Aux Equip</v>
          </cell>
          <cell r="I98">
            <v>0</v>
          </cell>
          <cell r="J98">
            <v>0</v>
          </cell>
          <cell r="K98">
            <v>999480.89635699044</v>
          </cell>
          <cell r="L98">
            <v>0</v>
          </cell>
          <cell r="M98">
            <v>1.4757528875149015E-3</v>
          </cell>
          <cell r="O98">
            <v>1474.9868188148107</v>
          </cell>
        </row>
        <row r="99">
          <cell r="E99">
            <v>553162</v>
          </cell>
          <cell r="F99">
            <v>0</v>
          </cell>
          <cell r="G99" t="str">
            <v>Mtce Of Hrsg Enclosure&amp;Structr</v>
          </cell>
          <cell r="I99">
            <v>0</v>
          </cell>
          <cell r="J99">
            <v>0</v>
          </cell>
          <cell r="K99">
            <v>999480.89635699044</v>
          </cell>
          <cell r="L99">
            <v>0</v>
          </cell>
          <cell r="M99">
            <v>5.807976543694296E-4</v>
          </cell>
          <cell r="O99">
            <v>580.49616019119503</v>
          </cell>
        </row>
        <row r="100">
          <cell r="E100">
            <v>553163</v>
          </cell>
          <cell r="F100">
            <v>0</v>
          </cell>
          <cell r="G100" t="str">
            <v>Mtce Of Hrsg Pressure Parts</v>
          </cell>
          <cell r="I100">
            <v>0</v>
          </cell>
          <cell r="J100">
            <v>0</v>
          </cell>
          <cell r="K100">
            <v>999480.89635699044</v>
          </cell>
          <cell r="L100">
            <v>0</v>
          </cell>
          <cell r="M100">
            <v>3.2080167305432489E-3</v>
          </cell>
          <cell r="O100">
            <v>3206.3514373715884</v>
          </cell>
        </row>
        <row r="101">
          <cell r="E101">
            <v>553164</v>
          </cell>
          <cell r="F101">
            <v>0</v>
          </cell>
          <cell r="G101" t="str">
            <v>Mtce of Environmental Devices</v>
          </cell>
          <cell r="I101">
            <v>0</v>
          </cell>
          <cell r="J101">
            <v>0</v>
          </cell>
          <cell r="K101">
            <v>999480.89635699044</v>
          </cell>
          <cell r="L101">
            <v>0</v>
          </cell>
          <cell r="M101">
            <v>4.7385389505782922E-4</v>
          </cell>
          <cell r="O101">
            <v>473.60791577465045</v>
          </cell>
        </row>
        <row r="102">
          <cell r="E102">
            <v>553165</v>
          </cell>
          <cell r="F102">
            <v>0</v>
          </cell>
          <cell r="G102" t="str">
            <v>Mtce of Cooling Systems</v>
          </cell>
          <cell r="I102">
            <v>0</v>
          </cell>
          <cell r="J102">
            <v>0</v>
          </cell>
          <cell r="K102">
            <v>999480.89635699044</v>
          </cell>
          <cell r="L102">
            <v>0</v>
          </cell>
          <cell r="M102">
            <v>2.0442151750193907E-3</v>
          </cell>
          <cell r="O102">
            <v>2043.1540154749428</v>
          </cell>
        </row>
        <row r="103">
          <cell r="E103">
            <v>553166</v>
          </cell>
          <cell r="F103">
            <v>0</v>
          </cell>
          <cell r="G103" t="str">
            <v>Mtce of Feedwater Systems</v>
          </cell>
          <cell r="I103">
            <v>0</v>
          </cell>
          <cell r="J103">
            <v>0</v>
          </cell>
          <cell r="K103">
            <v>999480.89635699044</v>
          </cell>
          <cell r="L103">
            <v>0</v>
          </cell>
          <cell r="M103">
            <v>1.4398520357911738E-3</v>
          </cell>
          <cell r="O103">
            <v>1439.1046033539999</v>
          </cell>
        </row>
        <row r="104">
          <cell r="E104">
            <v>553167</v>
          </cell>
          <cell r="F104">
            <v>0</v>
          </cell>
          <cell r="G104" t="str">
            <v>Mtce of Steam &amp; Wtr Systems</v>
          </cell>
          <cell r="I104">
            <v>0</v>
          </cell>
          <cell r="J104">
            <v>0</v>
          </cell>
          <cell r="K104">
            <v>999480.89635699044</v>
          </cell>
          <cell r="L104">
            <v>0</v>
          </cell>
          <cell r="M104">
            <v>1.9053852894163886E-4</v>
          </cell>
          <cell r="O104">
            <v>190.43961969713158</v>
          </cell>
        </row>
        <row r="105">
          <cell r="E105">
            <v>553170</v>
          </cell>
          <cell r="F105">
            <v>0</v>
          </cell>
          <cell r="G105" t="str">
            <v>Mtce of Generators</v>
          </cell>
          <cell r="I105">
            <v>0</v>
          </cell>
          <cell r="J105">
            <v>0</v>
          </cell>
          <cell r="K105">
            <v>999480.89635699044</v>
          </cell>
          <cell r="L105">
            <v>0</v>
          </cell>
          <cell r="M105">
            <v>3.1995618803191435E-4</v>
          </cell>
          <cell r="O105">
            <v>319.79009760910355</v>
          </cell>
        </row>
        <row r="106">
          <cell r="E106">
            <v>553171</v>
          </cell>
          <cell r="F106">
            <v>0</v>
          </cell>
          <cell r="G106" t="str">
            <v>Mtce of Gen Excitation Sys</v>
          </cell>
          <cell r="H106">
            <v>0</v>
          </cell>
          <cell r="I106">
            <v>0</v>
          </cell>
          <cell r="J106">
            <v>0</v>
          </cell>
          <cell r="K106">
            <v>999480.89635699044</v>
          </cell>
          <cell r="L106">
            <v>0</v>
          </cell>
          <cell r="M106">
            <v>3.2970727656116342E-5</v>
          </cell>
          <cell r="N106">
            <v>0</v>
          </cell>
          <cell r="O106">
            <v>32.953612431277378</v>
          </cell>
        </row>
        <row r="107">
          <cell r="E107">
            <v>553172</v>
          </cell>
          <cell r="F107">
            <v>0</v>
          </cell>
          <cell r="G107" t="str">
            <v>Mtce of Generator Aux Equip</v>
          </cell>
          <cell r="H107">
            <v>0</v>
          </cell>
          <cell r="I107">
            <v>0</v>
          </cell>
          <cell r="J107">
            <v>0</v>
          </cell>
          <cell r="K107">
            <v>999480.89635699044</v>
          </cell>
          <cell r="L107">
            <v>0</v>
          </cell>
          <cell r="M107">
            <v>3.7834429968550582E-4</v>
          </cell>
          <cell r="N107">
            <v>0</v>
          </cell>
          <cell r="O107">
            <v>378.14789978122718</v>
          </cell>
        </row>
        <row r="108">
          <cell r="E108">
            <v>553173</v>
          </cell>
          <cell r="F108">
            <v>0</v>
          </cell>
          <cell r="G108" t="str">
            <v>Mtce of Station Transformers</v>
          </cell>
          <cell r="H108">
            <v>0</v>
          </cell>
          <cell r="I108">
            <v>0</v>
          </cell>
          <cell r="J108">
            <v>0</v>
          </cell>
          <cell r="K108">
            <v>999480.89635699044</v>
          </cell>
          <cell r="L108">
            <v>0</v>
          </cell>
          <cell r="M108">
            <v>3.0964275859352366E-5</v>
          </cell>
          <cell r="N108">
            <v>0</v>
          </cell>
          <cell r="O108">
            <v>30.948202190950624</v>
          </cell>
        </row>
        <row r="109">
          <cell r="E109">
            <v>553174</v>
          </cell>
          <cell r="F109">
            <v>0</v>
          </cell>
          <cell r="G109" t="str">
            <v>Mtce of Accessory Elec Equip</v>
          </cell>
          <cell r="H109">
            <v>0</v>
          </cell>
          <cell r="I109">
            <v>0</v>
          </cell>
          <cell r="J109">
            <v>0</v>
          </cell>
          <cell r="K109">
            <v>999480.89635699044</v>
          </cell>
          <cell r="L109">
            <v>0</v>
          </cell>
          <cell r="M109">
            <v>1.2218708453877118E-3</v>
          </cell>
          <cell r="N109">
            <v>0</v>
          </cell>
          <cell r="O109">
            <v>1221.2365677805838</v>
          </cell>
        </row>
        <row r="110">
          <cell r="E110">
            <v>553175</v>
          </cell>
          <cell r="F110">
            <v>0</v>
          </cell>
          <cell r="G110" t="str">
            <v>Mtce of Elec Control System</v>
          </cell>
          <cell r="H110">
            <v>0</v>
          </cell>
          <cell r="I110">
            <v>0</v>
          </cell>
          <cell r="J110">
            <v>0</v>
          </cell>
          <cell r="K110">
            <v>999480.89635699044</v>
          </cell>
          <cell r="L110">
            <v>0</v>
          </cell>
          <cell r="M110">
            <v>3.0087789213387037E-4</v>
          </cell>
          <cell r="N110">
            <v>0</v>
          </cell>
          <cell r="O110">
            <v>300.72170532396262</v>
          </cell>
        </row>
        <row r="111">
          <cell r="E111">
            <v>553181</v>
          </cell>
          <cell r="F111">
            <v>0</v>
          </cell>
          <cell r="G111" t="str">
            <v>Mtce of Condenser</v>
          </cell>
          <cell r="H111">
            <v>0</v>
          </cell>
          <cell r="I111">
            <v>0</v>
          </cell>
          <cell r="J111">
            <v>0</v>
          </cell>
          <cell r="K111">
            <v>999480.89635699044</v>
          </cell>
          <cell r="L111">
            <v>0</v>
          </cell>
          <cell r="M111">
            <v>1.0775599577593803E-4</v>
          </cell>
          <cell r="N111">
            <v>0</v>
          </cell>
          <cell r="O111">
            <v>107.70005924597461</v>
          </cell>
        </row>
        <row r="112">
          <cell r="E112">
            <v>553182</v>
          </cell>
          <cell r="F112">
            <v>0</v>
          </cell>
          <cell r="G112" t="str">
            <v>Mtce of Auxiliary steam system</v>
          </cell>
          <cell r="H112">
            <v>0</v>
          </cell>
          <cell r="I112">
            <v>0</v>
          </cell>
          <cell r="J112">
            <v>0</v>
          </cell>
          <cell r="K112">
            <v>999480.89635699044</v>
          </cell>
          <cell r="L112">
            <v>0</v>
          </cell>
          <cell r="M112">
            <v>2.4596220523024747E-4</v>
          </cell>
          <cell r="N112">
            <v>0</v>
          </cell>
          <cell r="O112">
            <v>245.83452535346979</v>
          </cell>
        </row>
        <row r="113">
          <cell r="E113">
            <v>553184</v>
          </cell>
          <cell r="F113">
            <v>0</v>
          </cell>
          <cell r="G113" t="str">
            <v>Mtce of Cooling Water Supply</v>
          </cell>
          <cell r="H113">
            <v>0</v>
          </cell>
          <cell r="I113">
            <v>0</v>
          </cell>
          <cell r="J113">
            <v>0</v>
          </cell>
          <cell r="K113">
            <v>999480.89635699044</v>
          </cell>
          <cell r="L113">
            <v>0</v>
          </cell>
          <cell r="M113">
            <v>4.4408960368709852E-4</v>
          </cell>
          <cell r="N113">
            <v>0</v>
          </cell>
          <cell r="O113">
            <v>443.85907515600189</v>
          </cell>
        </row>
        <row r="114">
          <cell r="E114">
            <v>553228</v>
          </cell>
          <cell r="F114">
            <v>0</v>
          </cell>
          <cell r="G114" t="str">
            <v>Mtc Oth Gen&amp;Elec Equip Wat Inj</v>
          </cell>
          <cell r="H114">
            <v>0</v>
          </cell>
          <cell r="I114">
            <v>0</v>
          </cell>
          <cell r="J114">
            <v>0</v>
          </cell>
          <cell r="K114">
            <v>999480.89635699044</v>
          </cell>
          <cell r="L114">
            <v>0</v>
          </cell>
          <cell r="M114">
            <v>6.4059192193567454E-4</v>
          </cell>
          <cell r="N114">
            <v>0</v>
          </cell>
          <cell r="O114">
            <v>640.25938833531518</v>
          </cell>
        </row>
        <row r="115">
          <cell r="E115">
            <v>553231</v>
          </cell>
          <cell r="F115">
            <v>0</v>
          </cell>
          <cell r="G115" t="str">
            <v>Maint Of Gen &amp; Elect Eq-Other</v>
          </cell>
          <cell r="H115">
            <v>0</v>
          </cell>
          <cell r="I115">
            <v>0</v>
          </cell>
          <cell r="J115">
            <v>0</v>
          </cell>
          <cell r="K115">
            <v>999480.89635699044</v>
          </cell>
          <cell r="L115">
            <v>0</v>
          </cell>
          <cell r="M115">
            <v>7.2547995420081685E-3</v>
          </cell>
          <cell r="N115">
            <v>0</v>
          </cell>
          <cell r="O115">
            <v>7251.0335491366077</v>
          </cell>
        </row>
        <row r="116">
          <cell r="E116">
            <v>553232</v>
          </cell>
          <cell r="F116">
            <v>0</v>
          </cell>
          <cell r="G116" t="str">
            <v>Unit #12 Combustion Turbine</v>
          </cell>
          <cell r="H116">
            <v>0</v>
          </cell>
          <cell r="I116">
            <v>0</v>
          </cell>
          <cell r="J116">
            <v>0</v>
          </cell>
          <cell r="K116">
            <v>999480.89635699044</v>
          </cell>
          <cell r="L116">
            <v>0</v>
          </cell>
          <cell r="M116">
            <v>8.084713308207891E-6</v>
          </cell>
          <cell r="N116">
            <v>0</v>
          </cell>
          <cell r="O116">
            <v>8.0805165040769129</v>
          </cell>
        </row>
        <row r="117">
          <cell r="E117">
            <v>553260</v>
          </cell>
          <cell r="F117">
            <v>0</v>
          </cell>
          <cell r="G117" t="str">
            <v>Mtce of Turbines - Unit 10,11</v>
          </cell>
          <cell r="H117">
            <v>0</v>
          </cell>
          <cell r="I117">
            <v>0</v>
          </cell>
          <cell r="J117">
            <v>0</v>
          </cell>
          <cell r="K117">
            <v>999480.89635699044</v>
          </cell>
          <cell r="L117">
            <v>0</v>
          </cell>
          <cell r="M117">
            <v>1.3719007886443813E-3</v>
          </cell>
          <cell r="N117">
            <v>0</v>
          </cell>
          <cell r="O117">
            <v>1371.1886299471482</v>
          </cell>
        </row>
        <row r="118">
          <cell r="E118">
            <v>554110</v>
          </cell>
          <cell r="F118">
            <v>0</v>
          </cell>
          <cell r="G118" t="str">
            <v>Exp of Misc Power Plant Equip</v>
          </cell>
          <cell r="H118">
            <v>0</v>
          </cell>
          <cell r="I118">
            <v>0</v>
          </cell>
          <cell r="J118">
            <v>0</v>
          </cell>
          <cell r="K118">
            <v>999480.89635699044</v>
          </cell>
          <cell r="L118">
            <v>0</v>
          </cell>
          <cell r="M118">
            <v>1.2819869711416941E-3</v>
          </cell>
          <cell r="N118">
            <v>0</v>
          </cell>
          <cell r="O118">
            <v>1281.3214870346837</v>
          </cell>
        </row>
        <row r="119">
          <cell r="E119">
            <v>554130</v>
          </cell>
          <cell r="F119">
            <v>0</v>
          </cell>
          <cell r="G119" t="str">
            <v>Mtce of Misc Plant Systems</v>
          </cell>
          <cell r="H119">
            <v>0</v>
          </cell>
          <cell r="I119">
            <v>0</v>
          </cell>
          <cell r="J119">
            <v>0</v>
          </cell>
          <cell r="K119">
            <v>999480.89635699044</v>
          </cell>
          <cell r="L119">
            <v>0</v>
          </cell>
          <cell r="M119">
            <v>8.7924487954230204E-3</v>
          </cell>
          <cell r="N119">
            <v>0</v>
          </cell>
          <cell r="O119">
            <v>8787.884603222341</v>
          </cell>
        </row>
        <row r="120">
          <cell r="E120">
            <v>554131</v>
          </cell>
          <cell r="F120">
            <v>0</v>
          </cell>
          <cell r="G120" t="str">
            <v>Mtce Of Misc Plant Tools</v>
          </cell>
          <cell r="H120">
            <v>0</v>
          </cell>
          <cell r="I120">
            <v>0</v>
          </cell>
          <cell r="J120">
            <v>0</v>
          </cell>
          <cell r="K120">
            <v>999480.89635699044</v>
          </cell>
          <cell r="L120">
            <v>0</v>
          </cell>
          <cell r="M120">
            <v>7.8173888285058639E-5</v>
          </cell>
          <cell r="N120">
            <v>0</v>
          </cell>
          <cell r="O120">
            <v>78.133307934861648</v>
          </cell>
        </row>
        <row r="121">
          <cell r="E121">
            <v>554234</v>
          </cell>
          <cell r="F121">
            <v>0</v>
          </cell>
          <cell r="G121" t="str">
            <v>Maint- Misc Oth Power Gen Plt</v>
          </cell>
          <cell r="H121">
            <v>0</v>
          </cell>
          <cell r="I121">
            <v>0</v>
          </cell>
          <cell r="J121">
            <v>0</v>
          </cell>
          <cell r="K121">
            <v>999480.89635699044</v>
          </cell>
          <cell r="L121">
            <v>0</v>
          </cell>
          <cell r="M121">
            <v>6.280963850763625E-3</v>
          </cell>
          <cell r="N121">
            <v>0</v>
          </cell>
          <cell r="O121">
            <v>6277.7033795470825</v>
          </cell>
        </row>
        <row r="122">
          <cell r="E122">
            <v>556001</v>
          </cell>
          <cell r="F122">
            <v>0</v>
          </cell>
          <cell r="G122" t="str">
            <v>Mgmt &amp; Admin- Trans Operations</v>
          </cell>
          <cell r="H122">
            <v>0</v>
          </cell>
          <cell r="I122" t="str">
            <v>W/P IS ADJ 3.1</v>
          </cell>
          <cell r="J122">
            <v>0</v>
          </cell>
          <cell r="K122">
            <v>999480.89635699044</v>
          </cell>
          <cell r="L122">
            <v>0</v>
          </cell>
          <cell r="M122">
            <v>7.5909949938104585E-5</v>
          </cell>
          <cell r="N122">
            <v>0</v>
          </cell>
          <cell r="O122">
            <v>75.870544806551038</v>
          </cell>
        </row>
        <row r="123">
          <cell r="E123">
            <v>556012</v>
          </cell>
          <cell r="F123">
            <v>0</v>
          </cell>
          <cell r="G123" t="str">
            <v>Sys Control/Load Disp Training</v>
          </cell>
          <cell r="H123">
            <v>0</v>
          </cell>
          <cell r="I123">
            <v>0</v>
          </cell>
          <cell r="J123">
            <v>0</v>
          </cell>
          <cell r="K123">
            <v>999480.89635699044</v>
          </cell>
          <cell r="L123">
            <v>0</v>
          </cell>
          <cell r="M123">
            <v>3.0299438299406455E-3</v>
          </cell>
          <cell r="N123">
            <v>0</v>
          </cell>
          <cell r="O123">
            <v>3028.3709750604089</v>
          </cell>
        </row>
        <row r="124">
          <cell r="E124">
            <v>556023</v>
          </cell>
          <cell r="F124">
            <v>0</v>
          </cell>
          <cell r="G124" t="str">
            <v>Building Operations-Sys Cntrl</v>
          </cell>
          <cell r="H124">
            <v>0</v>
          </cell>
          <cell r="I124">
            <v>0</v>
          </cell>
          <cell r="J124">
            <v>0</v>
          </cell>
          <cell r="K124">
            <v>999480.89635699044</v>
          </cell>
          <cell r="L124">
            <v>0</v>
          </cell>
          <cell r="M124">
            <v>2.4013049923620253E-5</v>
          </cell>
          <cell r="N124">
            <v>0</v>
          </cell>
          <cell r="O124">
            <v>24.000584661925132</v>
          </cell>
        </row>
        <row r="125">
          <cell r="E125">
            <v>556025</v>
          </cell>
          <cell r="F125">
            <v>0</v>
          </cell>
          <cell r="G125" t="str">
            <v>Safety Exp</v>
          </cell>
          <cell r="I125">
            <v>0</v>
          </cell>
          <cell r="J125">
            <v>0</v>
          </cell>
          <cell r="K125">
            <v>999480.89635699044</v>
          </cell>
          <cell r="L125">
            <v>0</v>
          </cell>
          <cell r="M125">
            <v>2.8669973532423092E-5</v>
          </cell>
          <cell r="O125">
            <v>28.655090844717424</v>
          </cell>
        </row>
        <row r="126">
          <cell r="E126">
            <v>556401</v>
          </cell>
          <cell r="F126">
            <v>0</v>
          </cell>
          <cell r="G126" t="str">
            <v>Sys Control &amp; Generation Disp</v>
          </cell>
          <cell r="I126">
            <v>0</v>
          </cell>
          <cell r="J126">
            <v>0</v>
          </cell>
          <cell r="K126">
            <v>999480.89635699044</v>
          </cell>
          <cell r="L126">
            <v>0</v>
          </cell>
          <cell r="M126">
            <v>7.4736291020121573E-3</v>
          </cell>
          <cell r="O126">
            <v>7469.7495139188004</v>
          </cell>
        </row>
        <row r="127">
          <cell r="E127">
            <v>556410</v>
          </cell>
          <cell r="F127">
            <v>0</v>
          </cell>
          <cell r="G127" t="str">
            <v>EMS System Maintenance</v>
          </cell>
          <cell r="I127">
            <v>0</v>
          </cell>
          <cell r="J127">
            <v>0</v>
          </cell>
          <cell r="K127">
            <v>999480.89635699044</v>
          </cell>
          <cell r="L127">
            <v>0</v>
          </cell>
          <cell r="M127">
            <v>3.4181336501331251E-3</v>
          </cell>
          <cell r="O127">
            <v>3416.3592845030475</v>
          </cell>
        </row>
        <row r="128">
          <cell r="E128">
            <v>556412</v>
          </cell>
          <cell r="F128">
            <v>0</v>
          </cell>
          <cell r="G128" t="str">
            <v>Energy Trading</v>
          </cell>
          <cell r="I128">
            <v>0</v>
          </cell>
          <cell r="J128">
            <v>0</v>
          </cell>
          <cell r="K128">
            <v>999480.89635699044</v>
          </cell>
          <cell r="L128">
            <v>0</v>
          </cell>
          <cell r="M128">
            <v>1.8268895125796117E-2</v>
          </cell>
          <cell r="O128">
            <v>18259.411675782558</v>
          </cell>
        </row>
        <row r="129">
          <cell r="E129">
            <v>556413</v>
          </cell>
          <cell r="F129">
            <v>0</v>
          </cell>
          <cell r="G129" t="str">
            <v>Energy Accounting</v>
          </cell>
          <cell r="I129">
            <v>0</v>
          </cell>
          <cell r="J129">
            <v>0</v>
          </cell>
          <cell r="K129">
            <v>999480.89635699044</v>
          </cell>
          <cell r="L129">
            <v>0</v>
          </cell>
          <cell r="M129">
            <v>1.5831020363231512E-2</v>
          </cell>
          <cell r="O129">
            <v>15822.802422888401</v>
          </cell>
        </row>
        <row r="130">
          <cell r="E130">
            <v>0</v>
          </cell>
          <cell r="F130">
            <v>0</v>
          </cell>
          <cell r="G130" t="str">
            <v>Total Adjustment to Production Expenses: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O130">
            <v>373895.28564043646</v>
          </cell>
        </row>
        <row r="131">
          <cell r="E131">
            <v>0</v>
          </cell>
          <cell r="F131">
            <v>0</v>
          </cell>
          <cell r="G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</row>
        <row r="132">
          <cell r="E132">
            <v>0</v>
          </cell>
          <cell r="F132">
            <v>0</v>
          </cell>
          <cell r="G132" t="str">
            <v>Adjustment to Transmission Expenses: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</row>
        <row r="133">
          <cell r="E133">
            <v>560011</v>
          </cell>
          <cell r="F133">
            <v>0</v>
          </cell>
          <cell r="G133" t="str">
            <v>Conv &amp; Seminar-Transm Op</v>
          </cell>
          <cell r="I133">
            <v>0</v>
          </cell>
          <cell r="J133">
            <v>0</v>
          </cell>
          <cell r="K133">
            <v>999480.89635699044</v>
          </cell>
          <cell r="L133">
            <v>0</v>
          </cell>
          <cell r="M133">
            <v>6.3351134544524783E-4</v>
          </cell>
          <cell r="O133">
            <v>633.18248739793933</v>
          </cell>
        </row>
        <row r="134">
          <cell r="E134">
            <v>560628</v>
          </cell>
          <cell r="F134">
            <v>0</v>
          </cell>
          <cell r="G134" t="str">
            <v>T &amp; D Eng-Oper Supervision</v>
          </cell>
          <cell r="I134">
            <v>0</v>
          </cell>
          <cell r="J134">
            <v>0</v>
          </cell>
          <cell r="K134">
            <v>999480.89635699044</v>
          </cell>
          <cell r="L134">
            <v>0</v>
          </cell>
          <cell r="M134">
            <v>1.1511297557607926E-3</v>
          </cell>
          <cell r="O134">
            <v>1150.5322001110005</v>
          </cell>
        </row>
        <row r="135">
          <cell r="E135">
            <v>560629</v>
          </cell>
          <cell r="F135">
            <v>0</v>
          </cell>
          <cell r="G135" t="str">
            <v>Transmission System Planning</v>
          </cell>
          <cell r="I135">
            <v>0</v>
          </cell>
          <cell r="J135">
            <v>0</v>
          </cell>
          <cell r="K135">
            <v>999480.89635699044</v>
          </cell>
          <cell r="L135">
            <v>0</v>
          </cell>
          <cell r="M135">
            <v>3.011209557935721E-3</v>
          </cell>
          <cell r="O135">
            <v>3009.6464280843315</v>
          </cell>
        </row>
        <row r="136">
          <cell r="E136">
            <v>561404</v>
          </cell>
          <cell r="F136">
            <v>0</v>
          </cell>
          <cell r="G136" t="str">
            <v>Transm System Operations</v>
          </cell>
          <cell r="I136">
            <v>0</v>
          </cell>
          <cell r="J136">
            <v>0</v>
          </cell>
          <cell r="K136">
            <v>999480.89635699044</v>
          </cell>
          <cell r="L136">
            <v>0</v>
          </cell>
          <cell r="M136">
            <v>1.4057664338823071E-2</v>
          </cell>
          <cell r="O136">
            <v>14050.366954052583</v>
          </cell>
        </row>
        <row r="137">
          <cell r="E137">
            <v>561505</v>
          </cell>
          <cell r="F137">
            <v>0</v>
          </cell>
          <cell r="G137" t="str">
            <v>Power Line Carrier Expenses</v>
          </cell>
          <cell r="I137">
            <v>0</v>
          </cell>
          <cell r="J137">
            <v>0</v>
          </cell>
          <cell r="K137">
            <v>999480.89635699044</v>
          </cell>
          <cell r="L137">
            <v>0</v>
          </cell>
          <cell r="M137">
            <v>2.3313038729271031E-4</v>
          </cell>
          <cell r="O137">
            <v>233.00936845937045</v>
          </cell>
        </row>
        <row r="138">
          <cell r="E138">
            <v>562010</v>
          </cell>
          <cell r="F138">
            <v>0</v>
          </cell>
          <cell r="G138" t="str">
            <v>Transm Substation Operations</v>
          </cell>
          <cell r="I138">
            <v>0</v>
          </cell>
          <cell r="J138">
            <v>0</v>
          </cell>
          <cell r="K138">
            <v>999480.89635699044</v>
          </cell>
          <cell r="L138">
            <v>0</v>
          </cell>
          <cell r="M138">
            <v>2.023667566130343E-3</v>
          </cell>
          <cell r="O138">
            <v>2022.6170729245243</v>
          </cell>
        </row>
        <row r="139">
          <cell r="E139">
            <v>562111</v>
          </cell>
          <cell r="F139">
            <v>0</v>
          </cell>
          <cell r="G139" t="str">
            <v>Exp of Substation &amp; Switchyard</v>
          </cell>
          <cell r="H139">
            <v>0</v>
          </cell>
          <cell r="I139">
            <v>0</v>
          </cell>
          <cell r="J139">
            <v>0</v>
          </cell>
          <cell r="K139">
            <v>999480.89635699044</v>
          </cell>
          <cell r="L139">
            <v>0</v>
          </cell>
          <cell r="M139">
            <v>1.2732922454757839E-4</v>
          </cell>
          <cell r="N139">
            <v>0</v>
          </cell>
          <cell r="O139">
            <v>127.26312748325417</v>
          </cell>
        </row>
        <row r="140">
          <cell r="E140">
            <v>562121</v>
          </cell>
          <cell r="F140">
            <v>0</v>
          </cell>
          <cell r="G140" t="str">
            <v>Substation Expenses</v>
          </cell>
          <cell r="I140">
            <v>0</v>
          </cell>
          <cell r="J140">
            <v>0</v>
          </cell>
          <cell r="K140">
            <v>999480.89635699044</v>
          </cell>
          <cell r="L140">
            <v>0</v>
          </cell>
          <cell r="M140">
            <v>1.0284188925674482E-4</v>
          </cell>
          <cell r="O140">
            <v>102.78850365737766</v>
          </cell>
        </row>
        <row r="141">
          <cell r="E141">
            <v>562134</v>
          </cell>
          <cell r="F141">
            <v>0</v>
          </cell>
          <cell r="G141" t="str">
            <v>Mtce Of Substation Switchyard</v>
          </cell>
          <cell r="I141">
            <v>0</v>
          </cell>
          <cell r="J141">
            <v>0</v>
          </cell>
          <cell r="K141">
            <v>999480.89635699044</v>
          </cell>
          <cell r="L141">
            <v>0</v>
          </cell>
          <cell r="M141">
            <v>5.1801496389402126E-4</v>
          </cell>
          <cell r="O141">
            <v>517.74606043913036</v>
          </cell>
        </row>
        <row r="142">
          <cell r="E142">
            <v>563011</v>
          </cell>
          <cell r="F142">
            <v>0</v>
          </cell>
          <cell r="G142" t="str">
            <v>Overhead Trans Line Oper-161Kv</v>
          </cell>
          <cell r="I142">
            <v>0</v>
          </cell>
          <cell r="J142">
            <v>0</v>
          </cell>
          <cell r="K142">
            <v>999480.89635699044</v>
          </cell>
          <cell r="L142">
            <v>0</v>
          </cell>
          <cell r="M142">
            <v>9.8279093985865245E-5</v>
          </cell>
          <cell r="O142">
            <v>98.228076950145507</v>
          </cell>
        </row>
        <row r="143">
          <cell r="E143">
            <v>563012</v>
          </cell>
          <cell r="F143">
            <v>0</v>
          </cell>
          <cell r="G143" t="str">
            <v>Overhead Trans Line Oper-69 Kv</v>
          </cell>
          <cell r="I143">
            <v>0</v>
          </cell>
          <cell r="J143">
            <v>0</v>
          </cell>
          <cell r="K143">
            <v>999480.89635699044</v>
          </cell>
          <cell r="L143">
            <v>0</v>
          </cell>
          <cell r="M143">
            <v>3.3028449582049292E-4</v>
          </cell>
          <cell r="O143">
            <v>330.11304393548295</v>
          </cell>
        </row>
        <row r="144">
          <cell r="E144">
            <v>563014</v>
          </cell>
          <cell r="F144">
            <v>0</v>
          </cell>
          <cell r="G144" t="str">
            <v>Overhead Trans Ln Oper-34.5 Kv</v>
          </cell>
          <cell r="I144">
            <v>0</v>
          </cell>
          <cell r="J144">
            <v>0</v>
          </cell>
          <cell r="K144">
            <v>999480.89635699044</v>
          </cell>
          <cell r="L144">
            <v>0</v>
          </cell>
          <cell r="M144">
            <v>3.2133896367998685E-5</v>
          </cell>
          <cell r="O144">
            <v>32.117215545329962</v>
          </cell>
        </row>
        <row r="145">
          <cell r="E145">
            <v>563015</v>
          </cell>
          <cell r="F145">
            <v>0</v>
          </cell>
          <cell r="G145" t="str">
            <v>Overhead Trans Line Oper-Other</v>
          </cell>
          <cell r="I145">
            <v>0</v>
          </cell>
          <cell r="J145">
            <v>0</v>
          </cell>
          <cell r="K145">
            <v>999480.89635699044</v>
          </cell>
          <cell r="L145">
            <v>0</v>
          </cell>
          <cell r="M145">
            <v>2.3263666897831284E-5</v>
          </cell>
          <cell r="O145">
            <v>23.251590643594859</v>
          </cell>
        </row>
        <row r="146">
          <cell r="E146">
            <v>566450</v>
          </cell>
          <cell r="F146">
            <v>0</v>
          </cell>
          <cell r="G146" t="str">
            <v>RTO/ISO Development</v>
          </cell>
          <cell r="I146">
            <v>0</v>
          </cell>
          <cell r="J146">
            <v>0</v>
          </cell>
          <cell r="K146">
            <v>999480.89635699044</v>
          </cell>
          <cell r="L146">
            <v>0</v>
          </cell>
          <cell r="M146">
            <v>3.9098695002779738E-4</v>
          </cell>
          <cell r="O146">
            <v>390.78398727766876</v>
          </cell>
        </row>
        <row r="147">
          <cell r="E147">
            <v>566459</v>
          </cell>
          <cell r="F147">
            <v>0</v>
          </cell>
          <cell r="G147" t="str">
            <v>NERC Compliance/CIPS (706)</v>
          </cell>
          <cell r="I147">
            <v>0</v>
          </cell>
          <cell r="J147">
            <v>0</v>
          </cell>
          <cell r="K147">
            <v>999480.89635699044</v>
          </cell>
          <cell r="L147">
            <v>0</v>
          </cell>
          <cell r="M147">
            <v>6.0022908335458555E-5</v>
          </cell>
          <cell r="O147">
            <v>59.991750225077588</v>
          </cell>
        </row>
        <row r="148">
          <cell r="E148">
            <v>568631</v>
          </cell>
          <cell r="F148">
            <v>0</v>
          </cell>
          <cell r="G148" t="str">
            <v>T &amp; D Eng-Maint Supervision</v>
          </cell>
          <cell r="I148">
            <v>0</v>
          </cell>
          <cell r="J148">
            <v>0</v>
          </cell>
          <cell r="K148">
            <v>999480.89635699044</v>
          </cell>
          <cell r="L148">
            <v>0</v>
          </cell>
          <cell r="M148">
            <v>3.0033841530165014E-3</v>
          </cell>
          <cell r="O148">
            <v>3001.8250853613135</v>
          </cell>
        </row>
        <row r="149">
          <cell r="E149">
            <v>569037</v>
          </cell>
          <cell r="F149">
            <v>0</v>
          </cell>
          <cell r="G149" t="str">
            <v>Trans Substa Structure Maint</v>
          </cell>
          <cell r="I149" t="str">
            <v>W/P IS ADJ 3.1</v>
          </cell>
          <cell r="J149">
            <v>0</v>
          </cell>
          <cell r="K149">
            <v>999480.89635699044</v>
          </cell>
          <cell r="L149">
            <v>0</v>
          </cell>
          <cell r="M149">
            <v>7.1194423847949532E-5</v>
          </cell>
          <cell r="O149">
            <v>71.1574665631681</v>
          </cell>
        </row>
        <row r="150">
          <cell r="E150">
            <v>570040</v>
          </cell>
          <cell r="F150">
            <v>0</v>
          </cell>
          <cell r="G150" t="str">
            <v>Trans Substa Equip Maintenance</v>
          </cell>
          <cell r="I150">
            <v>0</v>
          </cell>
          <cell r="J150">
            <v>0</v>
          </cell>
          <cell r="K150">
            <v>999480.89635699044</v>
          </cell>
          <cell r="L150">
            <v>0</v>
          </cell>
          <cell r="M150">
            <v>5.7985679608591701E-3</v>
          </cell>
          <cell r="O150">
            <v>5795.5579031064499</v>
          </cell>
        </row>
        <row r="151">
          <cell r="E151">
            <v>570043</v>
          </cell>
          <cell r="F151">
            <v>0</v>
          </cell>
          <cell r="G151" t="str">
            <v>Trans Sub Breaker Routine Mtce</v>
          </cell>
          <cell r="I151">
            <v>0</v>
          </cell>
          <cell r="J151">
            <v>0</v>
          </cell>
          <cell r="K151">
            <v>999480.89635699044</v>
          </cell>
          <cell r="L151">
            <v>0</v>
          </cell>
          <cell r="M151">
            <v>2.095875843269666E-3</v>
          </cell>
          <cell r="O151">
            <v>2094.7878664841292</v>
          </cell>
        </row>
        <row r="152">
          <cell r="E152">
            <v>570044</v>
          </cell>
          <cell r="F152">
            <v>0</v>
          </cell>
          <cell r="G152" t="str">
            <v>TransSub Trnsfrmr Routine Mtce</v>
          </cell>
          <cell r="I152">
            <v>0</v>
          </cell>
          <cell r="J152">
            <v>0</v>
          </cell>
          <cell r="K152">
            <v>999480.89635699044</v>
          </cell>
          <cell r="L152">
            <v>0</v>
          </cell>
          <cell r="M152">
            <v>4.5476618632599299E-4</v>
          </cell>
          <cell r="O152">
            <v>454.53011554195359</v>
          </cell>
        </row>
        <row r="153">
          <cell r="E153">
            <v>570060</v>
          </cell>
          <cell r="F153">
            <v>0</v>
          </cell>
          <cell r="G153" t="str">
            <v>Trans Substation Inspections</v>
          </cell>
          <cell r="I153">
            <v>0</v>
          </cell>
          <cell r="J153">
            <v>0</v>
          </cell>
          <cell r="K153">
            <v>999480.89635699044</v>
          </cell>
          <cell r="L153">
            <v>0</v>
          </cell>
          <cell r="M153">
            <v>1.6244662485998436E-3</v>
          </cell>
          <cell r="O153">
            <v>1623.6229822522494</v>
          </cell>
        </row>
        <row r="154">
          <cell r="E154">
            <v>570177</v>
          </cell>
          <cell r="F154">
            <v>0</v>
          </cell>
          <cell r="G154" t="str">
            <v>Substation Maintenance - Plant</v>
          </cell>
          <cell r="I154">
            <v>0</v>
          </cell>
          <cell r="J154">
            <v>0</v>
          </cell>
          <cell r="K154">
            <v>999480.89635699044</v>
          </cell>
          <cell r="L154">
            <v>0</v>
          </cell>
          <cell r="M154">
            <v>2.3870642857536369E-5</v>
          </cell>
          <cell r="O154">
            <v>23.858251519868041</v>
          </cell>
        </row>
        <row r="155">
          <cell r="E155">
            <v>570472</v>
          </cell>
          <cell r="F155">
            <v>0</v>
          </cell>
          <cell r="G155" t="str">
            <v>Transmission-Relays &amp; Misc Eq</v>
          </cell>
          <cell r="I155">
            <v>0</v>
          </cell>
          <cell r="J155">
            <v>0</v>
          </cell>
          <cell r="K155">
            <v>999480.89635699044</v>
          </cell>
          <cell r="L155">
            <v>0</v>
          </cell>
          <cell r="M155">
            <v>1.0521351953147705E-2</v>
          </cell>
          <cell r="O155">
            <v>10515.890281019439</v>
          </cell>
        </row>
        <row r="156">
          <cell r="E156">
            <v>570475</v>
          </cell>
          <cell r="F156">
            <v>0</v>
          </cell>
          <cell r="G156" t="str">
            <v>Generation - Relays &amp; Misc Eq</v>
          </cell>
          <cell r="I156">
            <v>0</v>
          </cell>
          <cell r="J156">
            <v>0</v>
          </cell>
          <cell r="K156">
            <v>999480.89635699044</v>
          </cell>
          <cell r="L156">
            <v>0</v>
          </cell>
          <cell r="M156">
            <v>3.8774680972463924E-4</v>
          </cell>
          <cell r="O156">
            <v>387.54552894314583</v>
          </cell>
        </row>
        <row r="157">
          <cell r="E157">
            <v>570511</v>
          </cell>
          <cell r="F157">
            <v>0</v>
          </cell>
          <cell r="G157" t="str">
            <v>Protection Relaying Channel Eq</v>
          </cell>
          <cell r="I157">
            <v>0</v>
          </cell>
          <cell r="J157">
            <v>0</v>
          </cell>
          <cell r="K157">
            <v>999480.89635699044</v>
          </cell>
          <cell r="L157">
            <v>0</v>
          </cell>
          <cell r="M157">
            <v>1.4517079554123073E-4</v>
          </cell>
          <cell r="O157">
            <v>145.09543685240669</v>
          </cell>
        </row>
        <row r="158">
          <cell r="E158">
            <v>570517</v>
          </cell>
          <cell r="F158">
            <v>0</v>
          </cell>
          <cell r="G158" t="str">
            <v>Scada</v>
          </cell>
          <cell r="I158">
            <v>0</v>
          </cell>
          <cell r="J158">
            <v>0</v>
          </cell>
          <cell r="K158">
            <v>999480.89635699044</v>
          </cell>
          <cell r="L158">
            <v>0</v>
          </cell>
          <cell r="M158">
            <v>7.5000402990742197E-3</v>
          </cell>
          <cell r="O158">
            <v>7496.1470008322522</v>
          </cell>
        </row>
        <row r="159">
          <cell r="E159">
            <v>571001</v>
          </cell>
          <cell r="F159">
            <v>0</v>
          </cell>
          <cell r="G159" t="str">
            <v>OH Trans Tree Trimming Superv</v>
          </cell>
          <cell r="I159">
            <v>0</v>
          </cell>
          <cell r="J159">
            <v>0</v>
          </cell>
          <cell r="K159">
            <v>999480.89635699044</v>
          </cell>
          <cell r="L159">
            <v>0</v>
          </cell>
          <cell r="M159">
            <v>3.8771838903938248E-3</v>
          </cell>
          <cell r="O159">
            <v>3875.1712301117036</v>
          </cell>
        </row>
        <row r="160">
          <cell r="E160">
            <v>571041</v>
          </cell>
          <cell r="F160">
            <v>0</v>
          </cell>
          <cell r="G160" t="str">
            <v>Oh Trans Line Maint-161Kv</v>
          </cell>
          <cell r="I160">
            <v>0</v>
          </cell>
          <cell r="J160">
            <v>0</v>
          </cell>
          <cell r="K160">
            <v>999480.89635699044</v>
          </cell>
          <cell r="L160">
            <v>0</v>
          </cell>
          <cell r="M160">
            <v>6.4070123226358548E-5</v>
          </cell>
          <cell r="O160">
            <v>64.036864191983668</v>
          </cell>
        </row>
        <row r="161">
          <cell r="E161">
            <v>571042</v>
          </cell>
          <cell r="F161">
            <v>0</v>
          </cell>
          <cell r="G161" t="str">
            <v>Overhead Trans Line Maint-69Kv</v>
          </cell>
          <cell r="I161">
            <v>0</v>
          </cell>
          <cell r="J161">
            <v>0</v>
          </cell>
          <cell r="K161">
            <v>999480.89635699044</v>
          </cell>
          <cell r="L161">
            <v>0</v>
          </cell>
          <cell r="M161">
            <v>1.827003711508299E-4</v>
          </cell>
          <cell r="O161">
            <v>182.60553072258631</v>
          </cell>
        </row>
        <row r="162">
          <cell r="E162">
            <v>571044</v>
          </cell>
          <cell r="F162">
            <v>0</v>
          </cell>
          <cell r="G162" t="str">
            <v>Oh Trans Line Maint-34.5Kv</v>
          </cell>
          <cell r="I162">
            <v>0</v>
          </cell>
          <cell r="J162">
            <v>0</v>
          </cell>
          <cell r="K162">
            <v>999480.89635699044</v>
          </cell>
          <cell r="L162">
            <v>0</v>
          </cell>
          <cell r="M162">
            <v>1.3587881038920722E-6</v>
          </cell>
          <cell r="O162">
            <v>1.3580827520372638</v>
          </cell>
        </row>
        <row r="163">
          <cell r="E163">
            <v>571062</v>
          </cell>
          <cell r="F163">
            <v>0</v>
          </cell>
          <cell r="G163" t="str">
            <v>Trans OH reliab - labor&amp;other</v>
          </cell>
          <cell r="I163">
            <v>0</v>
          </cell>
          <cell r="J163">
            <v>0</v>
          </cell>
          <cell r="K163">
            <v>999480.89635699044</v>
          </cell>
          <cell r="L163">
            <v>0</v>
          </cell>
          <cell r="M163">
            <v>7.5235808854694306E-4</v>
          </cell>
          <cell r="O163">
            <v>751.96753672233069</v>
          </cell>
        </row>
        <row r="164">
          <cell r="E164">
            <v>571911</v>
          </cell>
          <cell r="F164">
            <v>0</v>
          </cell>
          <cell r="G164" t="str">
            <v>Transm Maint 69KV Reliability</v>
          </cell>
          <cell r="I164">
            <v>0</v>
          </cell>
          <cell r="J164">
            <v>0</v>
          </cell>
          <cell r="K164">
            <v>999480.89635699044</v>
          </cell>
          <cell r="L164">
            <v>0</v>
          </cell>
          <cell r="M164">
            <v>1.5109055707720386E-4</v>
          </cell>
          <cell r="O164">
            <v>151.01212541860073</v>
          </cell>
        </row>
        <row r="165">
          <cell r="E165">
            <v>0</v>
          </cell>
          <cell r="F165">
            <v>0</v>
          </cell>
          <cell r="G165" t="str">
            <v>Total Adjustment to Transmission Expenses: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O165">
            <v>59417.807155582414</v>
          </cell>
        </row>
        <row r="166">
          <cell r="E166">
            <v>0</v>
          </cell>
          <cell r="F166">
            <v>0</v>
          </cell>
          <cell r="G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O166">
            <v>0</v>
          </cell>
        </row>
        <row r="167">
          <cell r="E167">
            <v>0</v>
          </cell>
          <cell r="F167">
            <v>0</v>
          </cell>
          <cell r="G167" t="str">
            <v>Adjustment to Distribution Expenses: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>
            <v>0</v>
          </cell>
        </row>
        <row r="168">
          <cell r="E168">
            <v>580001</v>
          </cell>
          <cell r="F168">
            <v>0</v>
          </cell>
          <cell r="G168" t="str">
            <v>Supervision Distribution Oper</v>
          </cell>
          <cell r="I168">
            <v>0</v>
          </cell>
          <cell r="J168">
            <v>0</v>
          </cell>
          <cell r="K168">
            <v>999480.89635699044</v>
          </cell>
          <cell r="L168">
            <v>0</v>
          </cell>
          <cell r="M168">
            <v>1.9950917512998233E-2</v>
          </cell>
          <cell r="O168">
            <v>19940.560919035852</v>
          </cell>
        </row>
        <row r="169">
          <cell r="E169">
            <v>580002</v>
          </cell>
          <cell r="F169">
            <v>0</v>
          </cell>
          <cell r="G169" t="str">
            <v>System Perform Mgmt &amp; Admin</v>
          </cell>
          <cell r="I169">
            <v>0</v>
          </cell>
          <cell r="J169">
            <v>0</v>
          </cell>
          <cell r="K169">
            <v>999480.89635699044</v>
          </cell>
          <cell r="L169">
            <v>0</v>
          </cell>
          <cell r="M169">
            <v>2.8154818248163143E-4</v>
          </cell>
          <cell r="O169">
            <v>281.4020297944225</v>
          </cell>
        </row>
        <row r="170">
          <cell r="E170">
            <v>580011</v>
          </cell>
          <cell r="F170">
            <v>0</v>
          </cell>
          <cell r="G170" t="str">
            <v>Conv &amp; Seminar-Distrib Op</v>
          </cell>
          <cell r="I170">
            <v>0</v>
          </cell>
          <cell r="J170">
            <v>0</v>
          </cell>
          <cell r="K170">
            <v>999480.89635699044</v>
          </cell>
          <cell r="L170">
            <v>0</v>
          </cell>
          <cell r="M170">
            <v>4.7190543846281798E-4</v>
          </cell>
          <cell r="O170">
            <v>471.66047063055589</v>
          </cell>
        </row>
        <row r="171">
          <cell r="E171">
            <v>580627</v>
          </cell>
          <cell r="F171">
            <v>0</v>
          </cell>
          <cell r="G171" t="str">
            <v>Line Eng - Distrib Operations</v>
          </cell>
          <cell r="I171">
            <v>0</v>
          </cell>
          <cell r="J171">
            <v>0</v>
          </cell>
          <cell r="K171">
            <v>999480.89635699044</v>
          </cell>
          <cell r="L171">
            <v>0</v>
          </cell>
          <cell r="M171">
            <v>2.1632884334116995E-3</v>
          </cell>
          <cell r="O171">
            <v>2162.1654625050351</v>
          </cell>
        </row>
        <row r="172">
          <cell r="E172">
            <v>580628</v>
          </cell>
          <cell r="F172">
            <v>0</v>
          </cell>
          <cell r="G172" t="str">
            <v>Distribution System Planning</v>
          </cell>
          <cell r="I172">
            <v>0</v>
          </cell>
          <cell r="J172">
            <v>0</v>
          </cell>
          <cell r="K172">
            <v>999480.89635699044</v>
          </cell>
          <cell r="L172">
            <v>0</v>
          </cell>
          <cell r="M172">
            <v>1.1584483858542243E-3</v>
          </cell>
          <cell r="O172">
            <v>1157.8470310768889</v>
          </cell>
        </row>
        <row r="173">
          <cell r="E173">
            <v>580686</v>
          </cell>
          <cell r="F173">
            <v>0</v>
          </cell>
          <cell r="G173" t="str">
            <v>Maintain Construction Standard</v>
          </cell>
          <cell r="I173">
            <v>0</v>
          </cell>
          <cell r="J173">
            <v>0</v>
          </cell>
          <cell r="K173">
            <v>999480.89635699044</v>
          </cell>
          <cell r="L173">
            <v>0</v>
          </cell>
          <cell r="M173">
            <v>1.6850487650862465E-3</v>
          </cell>
          <cell r="O173">
            <v>1684.1740501336415</v>
          </cell>
        </row>
        <row r="174">
          <cell r="E174">
            <v>582016</v>
          </cell>
          <cell r="F174">
            <v>0</v>
          </cell>
          <cell r="G174" t="str">
            <v>Distribution Substa Operations</v>
          </cell>
          <cell r="I174">
            <v>0</v>
          </cell>
          <cell r="J174">
            <v>0</v>
          </cell>
          <cell r="K174">
            <v>999480.89635699044</v>
          </cell>
          <cell r="L174">
            <v>0</v>
          </cell>
          <cell r="M174">
            <v>3.6353023004324497E-3</v>
          </cell>
          <cell r="O174">
            <v>3633.4152017648544</v>
          </cell>
        </row>
        <row r="175">
          <cell r="E175">
            <v>583019</v>
          </cell>
          <cell r="F175">
            <v>0</v>
          </cell>
          <cell r="G175" t="str">
            <v>Oh Distribution Line Oper</v>
          </cell>
          <cell r="I175">
            <v>0</v>
          </cell>
          <cell r="J175">
            <v>0</v>
          </cell>
          <cell r="K175">
            <v>999480.89635699044</v>
          </cell>
          <cell r="L175">
            <v>0</v>
          </cell>
          <cell r="M175">
            <v>1.5199422252164535E-2</v>
          </cell>
          <cell r="O175">
            <v>15191.532176701796</v>
          </cell>
        </row>
        <row r="176">
          <cell r="E176">
            <v>583020</v>
          </cell>
          <cell r="F176">
            <v>0</v>
          </cell>
          <cell r="G176" t="str">
            <v>Truck Down Time - Line Oper</v>
          </cell>
          <cell r="I176" t="str">
            <v>W/P IS ADJ 3.1</v>
          </cell>
          <cell r="J176">
            <v>0</v>
          </cell>
          <cell r="K176">
            <v>999480.89635699044</v>
          </cell>
          <cell r="L176">
            <v>0</v>
          </cell>
          <cell r="M176">
            <v>2.1355020516965555E-3</v>
          </cell>
          <cell r="O176">
            <v>2134.3935048018657</v>
          </cell>
        </row>
        <row r="177">
          <cell r="E177">
            <v>583021</v>
          </cell>
          <cell r="F177">
            <v>0</v>
          </cell>
          <cell r="G177" t="str">
            <v>Truck Traveling Time - Line Op</v>
          </cell>
          <cell r="I177">
            <v>0</v>
          </cell>
          <cell r="J177">
            <v>0</v>
          </cell>
          <cell r="K177">
            <v>999480.89635699044</v>
          </cell>
          <cell r="L177">
            <v>0</v>
          </cell>
          <cell r="M177">
            <v>5.0544791986186826E-5</v>
          </cell>
          <cell r="O177">
            <v>50.518554000531637</v>
          </cell>
        </row>
        <row r="178">
          <cell r="E178">
            <v>583172</v>
          </cell>
          <cell r="F178">
            <v>0</v>
          </cell>
          <cell r="G178" t="str">
            <v>Electric Testing-Oh Dis Lines</v>
          </cell>
          <cell r="I178">
            <v>0</v>
          </cell>
          <cell r="J178">
            <v>0</v>
          </cell>
          <cell r="K178">
            <v>999480.89635699044</v>
          </cell>
          <cell r="L178">
            <v>0</v>
          </cell>
          <cell r="M178">
            <v>1.0936680491362455E-3</v>
          </cell>
          <cell r="O178">
            <v>1093.1003220676957</v>
          </cell>
        </row>
        <row r="179">
          <cell r="E179">
            <v>583500</v>
          </cell>
          <cell r="F179">
            <v>0</v>
          </cell>
          <cell r="G179" t="str">
            <v>Training Dist Operations-Ovhd</v>
          </cell>
          <cell r="I179">
            <v>0</v>
          </cell>
          <cell r="J179">
            <v>0</v>
          </cell>
          <cell r="K179">
            <v>999480.89635699044</v>
          </cell>
          <cell r="L179">
            <v>0</v>
          </cell>
          <cell r="M179">
            <v>2.0429796646741966E-5</v>
          </cell>
          <cell r="O179">
            <v>20.419191464876697</v>
          </cell>
        </row>
        <row r="180">
          <cell r="E180">
            <v>583501</v>
          </cell>
          <cell r="F180">
            <v>0</v>
          </cell>
          <cell r="G180" t="str">
            <v>Distr OH Training Stipend</v>
          </cell>
          <cell r="I180">
            <v>0</v>
          </cell>
          <cell r="J180">
            <v>0</v>
          </cell>
          <cell r="K180">
            <v>999480.89635699044</v>
          </cell>
          <cell r="L180">
            <v>0</v>
          </cell>
          <cell r="M180">
            <v>2.9591823964471436E-5</v>
          </cell>
          <cell r="O180">
            <v>29.576462740848182</v>
          </cell>
        </row>
        <row r="181">
          <cell r="E181">
            <v>584022</v>
          </cell>
          <cell r="F181">
            <v>0</v>
          </cell>
          <cell r="G181" t="str">
            <v>Underground Distrib Line Oper</v>
          </cell>
          <cell r="I181">
            <v>0</v>
          </cell>
          <cell r="J181">
            <v>0</v>
          </cell>
          <cell r="K181">
            <v>999480.89635699044</v>
          </cell>
          <cell r="L181">
            <v>0</v>
          </cell>
          <cell r="M181">
            <v>2.5006717241106034E-3</v>
          </cell>
          <cell r="O181">
            <v>2499.3736163086464</v>
          </cell>
        </row>
        <row r="182">
          <cell r="E182">
            <v>584025</v>
          </cell>
          <cell r="F182">
            <v>0</v>
          </cell>
          <cell r="G182" t="str">
            <v>URG Dist Line Locates</v>
          </cell>
          <cell r="I182">
            <v>0</v>
          </cell>
          <cell r="J182">
            <v>0</v>
          </cell>
          <cell r="K182">
            <v>999480.89635699044</v>
          </cell>
          <cell r="L182">
            <v>0</v>
          </cell>
          <cell r="M182">
            <v>1.0556948557792082E-5</v>
          </cell>
          <cell r="O182">
            <v>10.551468407336667</v>
          </cell>
        </row>
        <row r="183">
          <cell r="E183">
            <v>585025</v>
          </cell>
          <cell r="F183">
            <v>0</v>
          </cell>
          <cell r="G183" t="str">
            <v>Street Lightg &amp; Signal Sys Exp</v>
          </cell>
          <cell r="I183">
            <v>0</v>
          </cell>
          <cell r="J183">
            <v>0</v>
          </cell>
          <cell r="K183">
            <v>999480.89635699044</v>
          </cell>
          <cell r="L183">
            <v>0</v>
          </cell>
          <cell r="M183">
            <v>6.3145540036112487E-5</v>
          </cell>
          <cell r="O183">
            <v>63.112760956239939</v>
          </cell>
        </row>
        <row r="184">
          <cell r="E184">
            <v>586028</v>
          </cell>
          <cell r="F184">
            <v>0</v>
          </cell>
          <cell r="G184" t="str">
            <v>Meter Expense</v>
          </cell>
          <cell r="I184">
            <v>0</v>
          </cell>
          <cell r="J184">
            <v>0</v>
          </cell>
          <cell r="K184">
            <v>999480.89635699044</v>
          </cell>
          <cell r="L184">
            <v>0</v>
          </cell>
          <cell r="M184">
            <v>2.9115318383042373E-2</v>
          </cell>
          <cell r="O184">
            <v>29100.204515202353</v>
          </cell>
        </row>
        <row r="185">
          <cell r="E185">
            <v>586029</v>
          </cell>
          <cell r="F185">
            <v>0</v>
          </cell>
          <cell r="G185" t="str">
            <v>Disconnects &amp; Reconnects</v>
          </cell>
          <cell r="I185">
            <v>0</v>
          </cell>
          <cell r="J185">
            <v>0</v>
          </cell>
          <cell r="K185">
            <v>999480.89635699044</v>
          </cell>
          <cell r="L185">
            <v>0</v>
          </cell>
          <cell r="M185">
            <v>2.9968928806494332E-2</v>
          </cell>
          <cell r="O185">
            <v>29953.371826373786</v>
          </cell>
        </row>
        <row r="186">
          <cell r="E186">
            <v>586120</v>
          </cell>
          <cell r="F186">
            <v>0</v>
          </cell>
          <cell r="G186" t="str">
            <v>Field Testing - Old</v>
          </cell>
          <cell r="I186">
            <v>0</v>
          </cell>
          <cell r="J186">
            <v>0</v>
          </cell>
          <cell r="K186">
            <v>999480.89635699044</v>
          </cell>
          <cell r="L186">
            <v>0</v>
          </cell>
          <cell r="M186">
            <v>4.2600120390022733E-3</v>
          </cell>
          <cell r="O186">
            <v>4257.8006512335623</v>
          </cell>
        </row>
        <row r="187">
          <cell r="E187">
            <v>586135</v>
          </cell>
          <cell r="F187">
            <v>0</v>
          </cell>
          <cell r="G187" t="str">
            <v>Load Research-Meters</v>
          </cell>
          <cell r="I187">
            <v>0</v>
          </cell>
          <cell r="J187">
            <v>0</v>
          </cell>
          <cell r="K187">
            <v>999480.89635699044</v>
          </cell>
          <cell r="L187">
            <v>0</v>
          </cell>
          <cell r="M187">
            <v>1.3977453938401069E-3</v>
          </cell>
          <cell r="O187">
            <v>1397.0198191141646</v>
          </cell>
        </row>
        <row r="188">
          <cell r="E188">
            <v>586140</v>
          </cell>
          <cell r="F188">
            <v>0</v>
          </cell>
          <cell r="G188" t="str">
            <v>Power Quality Investiagtions</v>
          </cell>
          <cell r="I188">
            <v>0</v>
          </cell>
          <cell r="J188">
            <v>0</v>
          </cell>
          <cell r="K188">
            <v>999480.89635699044</v>
          </cell>
          <cell r="L188">
            <v>0</v>
          </cell>
          <cell r="M188">
            <v>2.2337444052666509E-4</v>
          </cell>
          <cell r="O188">
            <v>223.25848604083248</v>
          </cell>
        </row>
        <row r="189">
          <cell r="E189">
            <v>586150</v>
          </cell>
          <cell r="F189">
            <v>0</v>
          </cell>
          <cell r="G189" t="str">
            <v>AMR Fixed Network - Meters</v>
          </cell>
          <cell r="I189">
            <v>0</v>
          </cell>
          <cell r="J189">
            <v>0</v>
          </cell>
          <cell r="K189">
            <v>999480.89635699044</v>
          </cell>
          <cell r="L189">
            <v>0</v>
          </cell>
          <cell r="M189">
            <v>1.3262986453185633E-6</v>
          </cell>
          <cell r="O189">
            <v>1.3256101588600597</v>
          </cell>
        </row>
        <row r="190">
          <cell r="E190">
            <v>586155</v>
          </cell>
          <cell r="F190">
            <v>0</v>
          </cell>
          <cell r="G190" t="str">
            <v>AMR Radio - Meters</v>
          </cell>
          <cell r="I190">
            <v>0</v>
          </cell>
          <cell r="J190">
            <v>0</v>
          </cell>
          <cell r="K190">
            <v>999480.89635699044</v>
          </cell>
          <cell r="L190">
            <v>0</v>
          </cell>
          <cell r="M190">
            <v>6.1361808032466849E-4</v>
          </cell>
          <cell r="O190">
            <v>613.29954894375544</v>
          </cell>
        </row>
        <row r="191">
          <cell r="E191">
            <v>587031</v>
          </cell>
          <cell r="F191">
            <v>0</v>
          </cell>
          <cell r="G191" t="str">
            <v>Service Call Expense</v>
          </cell>
          <cell r="I191">
            <v>0</v>
          </cell>
          <cell r="J191">
            <v>0</v>
          </cell>
          <cell r="K191">
            <v>999480.89635699044</v>
          </cell>
          <cell r="L191">
            <v>0</v>
          </cell>
          <cell r="M191">
            <v>8.4322260226265394E-4</v>
          </cell>
          <cell r="O191">
            <v>842.78488233795144</v>
          </cell>
        </row>
        <row r="192">
          <cell r="E192">
            <v>587038</v>
          </cell>
          <cell r="F192">
            <v>0</v>
          </cell>
          <cell r="G192" t="str">
            <v>Customer Facilities Expense</v>
          </cell>
          <cell r="I192">
            <v>0</v>
          </cell>
          <cell r="J192">
            <v>0</v>
          </cell>
          <cell r="K192">
            <v>999480.89635699044</v>
          </cell>
          <cell r="L192">
            <v>0</v>
          </cell>
          <cell r="M192">
            <v>1.3121927547812642E-3</v>
          </cell>
          <cell r="O192">
            <v>1311.5115907419265</v>
          </cell>
        </row>
        <row r="193">
          <cell r="E193">
            <v>587126</v>
          </cell>
          <cell r="F193">
            <v>0</v>
          </cell>
          <cell r="G193" t="str">
            <v>Complaint Test</v>
          </cell>
          <cell r="I193">
            <v>0</v>
          </cell>
          <cell r="J193">
            <v>0</v>
          </cell>
          <cell r="K193">
            <v>999480.89635699044</v>
          </cell>
          <cell r="L193">
            <v>0</v>
          </cell>
          <cell r="M193">
            <v>2.1066829910224541E-3</v>
          </cell>
          <cell r="O193">
            <v>2105.5894042071482</v>
          </cell>
        </row>
        <row r="194">
          <cell r="E194">
            <v>587146</v>
          </cell>
          <cell r="F194">
            <v>0</v>
          </cell>
          <cell r="G194" t="str">
            <v>Current Diversions</v>
          </cell>
          <cell r="I194">
            <v>0</v>
          </cell>
          <cell r="J194">
            <v>0</v>
          </cell>
          <cell r="K194">
            <v>999480.89635699044</v>
          </cell>
          <cell r="L194">
            <v>0</v>
          </cell>
          <cell r="M194">
            <v>2.7112422815613079E-4</v>
          </cell>
          <cell r="O194">
            <v>270.98348658158676</v>
          </cell>
        </row>
        <row r="195">
          <cell r="E195">
            <v>587147</v>
          </cell>
          <cell r="F195">
            <v>0</v>
          </cell>
          <cell r="G195" t="str">
            <v>Meter Base Repair</v>
          </cell>
          <cell r="I195">
            <v>0</v>
          </cell>
          <cell r="J195">
            <v>0</v>
          </cell>
          <cell r="K195">
            <v>999480.89635699044</v>
          </cell>
          <cell r="L195">
            <v>0</v>
          </cell>
          <cell r="M195">
            <v>7.0267715179105157E-5</v>
          </cell>
          <cell r="O195">
            <v>70.231238952169718</v>
          </cell>
        </row>
        <row r="196">
          <cell r="E196">
            <v>587148</v>
          </cell>
          <cell r="F196">
            <v>0</v>
          </cell>
          <cell r="G196" t="str">
            <v>Customer Co-Gen Facilities</v>
          </cell>
          <cell r="I196">
            <v>0</v>
          </cell>
          <cell r="J196">
            <v>0</v>
          </cell>
          <cell r="K196">
            <v>999480.89635699044</v>
          </cell>
          <cell r="L196">
            <v>0</v>
          </cell>
          <cell r="M196">
            <v>9.9452965451708091E-5</v>
          </cell>
          <cell r="O196">
            <v>99.401339055034001</v>
          </cell>
        </row>
        <row r="197">
          <cell r="E197">
            <v>587519</v>
          </cell>
          <cell r="F197">
            <v>0</v>
          </cell>
          <cell r="G197" t="str">
            <v>Location-Radio &amp; Tv Interfer</v>
          </cell>
          <cell r="I197">
            <v>0</v>
          </cell>
          <cell r="J197">
            <v>0</v>
          </cell>
          <cell r="K197">
            <v>999480.89635699044</v>
          </cell>
          <cell r="L197">
            <v>0</v>
          </cell>
          <cell r="M197">
            <v>2.535938879572248E-5</v>
          </cell>
          <cell r="O197">
            <v>25.346224644614125</v>
          </cell>
        </row>
        <row r="198">
          <cell r="E198">
            <v>588011</v>
          </cell>
          <cell r="F198">
            <v>0</v>
          </cell>
          <cell r="G198" t="str">
            <v>Conv &amp; Seminar-Misc Distrib</v>
          </cell>
          <cell r="I198">
            <v>0</v>
          </cell>
          <cell r="J198">
            <v>0</v>
          </cell>
          <cell r="K198">
            <v>999480.89635699044</v>
          </cell>
          <cell r="L198">
            <v>0</v>
          </cell>
          <cell r="M198">
            <v>6.6047850698065964E-4</v>
          </cell>
          <cell r="O198">
            <v>660.13565018155646</v>
          </cell>
        </row>
        <row r="199">
          <cell r="E199">
            <v>588023</v>
          </cell>
          <cell r="F199">
            <v>0</v>
          </cell>
          <cell r="G199" t="str">
            <v>Building Operations - Expenses</v>
          </cell>
          <cell r="I199">
            <v>0</v>
          </cell>
          <cell r="J199">
            <v>0</v>
          </cell>
          <cell r="K199">
            <v>999480.89635699044</v>
          </cell>
          <cell r="L199">
            <v>0</v>
          </cell>
          <cell r="M199">
            <v>1.0791358483200948E-6</v>
          </cell>
          <cell r="O199">
            <v>1.0785756649699296</v>
          </cell>
        </row>
        <row r="200">
          <cell r="E200">
            <v>588100</v>
          </cell>
          <cell r="F200">
            <v>0</v>
          </cell>
          <cell r="G200" t="str">
            <v>Miscellaneous Distribution</v>
          </cell>
          <cell r="I200">
            <v>0</v>
          </cell>
          <cell r="J200">
            <v>0</v>
          </cell>
          <cell r="K200">
            <v>999480.89635699044</v>
          </cell>
          <cell r="L200">
            <v>0</v>
          </cell>
          <cell r="M200">
            <v>1.4183291358653241E-3</v>
          </cell>
          <cell r="O200">
            <v>1417.5928760439099</v>
          </cell>
        </row>
        <row r="201">
          <cell r="E201">
            <v>588120</v>
          </cell>
          <cell r="F201">
            <v>0</v>
          </cell>
          <cell r="G201" t="str">
            <v>Misc Dist - Right-of-way</v>
          </cell>
          <cell r="I201">
            <v>0</v>
          </cell>
          <cell r="J201">
            <v>0</v>
          </cell>
          <cell r="K201">
            <v>999480.89635699044</v>
          </cell>
          <cell r="L201">
            <v>0</v>
          </cell>
          <cell r="M201">
            <v>1.1547345674634535E-3</v>
          </cell>
          <cell r="O201">
            <v>1154.1351405427743</v>
          </cell>
        </row>
        <row r="202">
          <cell r="E202">
            <v>588130</v>
          </cell>
          <cell r="F202">
            <v>0</v>
          </cell>
          <cell r="G202" t="str">
            <v>Misc Dist. - Joint Use</v>
          </cell>
          <cell r="I202">
            <v>0</v>
          </cell>
          <cell r="J202">
            <v>0</v>
          </cell>
          <cell r="K202">
            <v>999480.89635699044</v>
          </cell>
          <cell r="L202">
            <v>0</v>
          </cell>
          <cell r="M202">
            <v>1.8999215948596428E-3</v>
          </cell>
          <cell r="O202">
            <v>1898.9353386383186</v>
          </cell>
        </row>
        <row r="203">
          <cell r="E203">
            <v>588621</v>
          </cell>
          <cell r="F203">
            <v>0</v>
          </cell>
          <cell r="G203" t="str">
            <v>GIS Operations</v>
          </cell>
          <cell r="I203" t="str">
            <v>W/P IS ADJ 3.1</v>
          </cell>
          <cell r="J203">
            <v>0</v>
          </cell>
          <cell r="K203">
            <v>999480.89635699044</v>
          </cell>
          <cell r="L203">
            <v>0</v>
          </cell>
          <cell r="M203">
            <v>1.6330874934342144E-3</v>
          </cell>
          <cell r="O203">
            <v>1632.2397517670192</v>
          </cell>
        </row>
        <row r="204">
          <cell r="E204">
            <v>588622</v>
          </cell>
          <cell r="F204">
            <v>0</v>
          </cell>
          <cell r="G204" t="str">
            <v>GIS Quality Assurance/Control</v>
          </cell>
          <cell r="I204">
            <v>0</v>
          </cell>
          <cell r="J204">
            <v>0</v>
          </cell>
          <cell r="K204">
            <v>999480.89635699044</v>
          </cell>
          <cell r="L204">
            <v>0</v>
          </cell>
          <cell r="M204">
            <v>2.799595390493268E-4</v>
          </cell>
          <cell r="O204">
            <v>279.814211032711</v>
          </cell>
        </row>
        <row r="205">
          <cell r="E205">
            <v>588623</v>
          </cell>
          <cell r="F205">
            <v>0</v>
          </cell>
          <cell r="G205" t="str">
            <v>GIS Analysis</v>
          </cell>
          <cell r="I205">
            <v>0</v>
          </cell>
          <cell r="J205">
            <v>0</v>
          </cell>
          <cell r="K205">
            <v>999480.89635699044</v>
          </cell>
          <cell r="L205">
            <v>0</v>
          </cell>
          <cell r="M205">
            <v>1.0148668410248987E-3</v>
          </cell>
          <cell r="O205">
            <v>1014.3400199505531</v>
          </cell>
        </row>
        <row r="206">
          <cell r="E206">
            <v>588630</v>
          </cell>
          <cell r="F206">
            <v>0</v>
          </cell>
          <cell r="G206" t="str">
            <v>OMS Operations</v>
          </cell>
          <cell r="I206">
            <v>0</v>
          </cell>
          <cell r="J206">
            <v>0</v>
          </cell>
          <cell r="K206">
            <v>999480.89635699044</v>
          </cell>
          <cell r="L206">
            <v>0</v>
          </cell>
          <cell r="M206">
            <v>3.2179575939473436E-3</v>
          </cell>
          <cell r="O206">
            <v>3216.2871404372754</v>
          </cell>
        </row>
        <row r="207">
          <cell r="E207">
            <v>590001</v>
          </cell>
          <cell r="F207">
            <v>0</v>
          </cell>
          <cell r="G207" t="str">
            <v>Supervision Distribution Maint</v>
          </cell>
          <cell r="I207">
            <v>0</v>
          </cell>
          <cell r="J207">
            <v>0</v>
          </cell>
          <cell r="K207">
            <v>999480.89635699044</v>
          </cell>
          <cell r="L207">
            <v>0</v>
          </cell>
          <cell r="M207">
            <v>2.6335621115906476E-3</v>
          </cell>
          <cell r="O207">
            <v>2632.195019904429</v>
          </cell>
        </row>
        <row r="208">
          <cell r="E208">
            <v>590620</v>
          </cell>
          <cell r="F208">
            <v>0</v>
          </cell>
          <cell r="G208" t="str">
            <v>GIS Maintenance/Updates</v>
          </cell>
          <cell r="I208">
            <v>0</v>
          </cell>
          <cell r="J208">
            <v>0</v>
          </cell>
          <cell r="K208">
            <v>999480.89635699044</v>
          </cell>
          <cell r="L208">
            <v>0</v>
          </cell>
          <cell r="M208">
            <v>4.5103809686463281E-4</v>
          </cell>
          <cell r="O208">
            <v>450.80396134541428</v>
          </cell>
        </row>
        <row r="209">
          <cell r="E209">
            <v>590630</v>
          </cell>
          <cell r="F209">
            <v>0</v>
          </cell>
          <cell r="G209" t="str">
            <v>Line Eng Distribution Maint</v>
          </cell>
          <cell r="I209">
            <v>0</v>
          </cell>
          <cell r="J209">
            <v>0</v>
          </cell>
          <cell r="K209">
            <v>999480.89635699044</v>
          </cell>
          <cell r="L209">
            <v>0</v>
          </cell>
          <cell r="M209">
            <v>2.5668733987312242E-3</v>
          </cell>
          <cell r="O209">
            <v>2565.5409253987987</v>
          </cell>
        </row>
        <row r="210">
          <cell r="E210">
            <v>591024</v>
          </cell>
          <cell r="F210">
            <v>0</v>
          </cell>
          <cell r="G210" t="str">
            <v>Building Maint-Line Operations</v>
          </cell>
          <cell r="I210">
            <v>0</v>
          </cell>
          <cell r="J210">
            <v>0</v>
          </cell>
          <cell r="K210">
            <v>999480.89635699044</v>
          </cell>
          <cell r="L210">
            <v>0</v>
          </cell>
          <cell r="M210">
            <v>2.231284922888657E-3</v>
          </cell>
          <cell r="O210">
            <v>2230.1266547565933</v>
          </cell>
        </row>
        <row r="211">
          <cell r="E211">
            <v>591049</v>
          </cell>
          <cell r="F211">
            <v>0</v>
          </cell>
          <cell r="G211" t="str">
            <v>Dist Substa Structure Maint</v>
          </cell>
          <cell r="I211">
            <v>0</v>
          </cell>
          <cell r="J211">
            <v>0</v>
          </cell>
          <cell r="K211">
            <v>999480.89635699044</v>
          </cell>
          <cell r="L211">
            <v>0</v>
          </cell>
          <cell r="M211">
            <v>5.7715245857340182E-5</v>
          </cell>
          <cell r="O211">
            <v>57.685285662958442</v>
          </cell>
        </row>
        <row r="212">
          <cell r="E212">
            <v>592052</v>
          </cell>
          <cell r="F212">
            <v>0</v>
          </cell>
          <cell r="G212" t="str">
            <v>Dist Substation Equip Maint</v>
          </cell>
          <cell r="I212">
            <v>0</v>
          </cell>
          <cell r="J212">
            <v>0</v>
          </cell>
          <cell r="K212">
            <v>999480.89635699044</v>
          </cell>
          <cell r="L212">
            <v>0</v>
          </cell>
          <cell r="M212">
            <v>1.6030355033532177E-2</v>
          </cell>
          <cell r="O212">
            <v>16022.033617835534</v>
          </cell>
        </row>
        <row r="213">
          <cell r="E213">
            <v>592053</v>
          </cell>
          <cell r="F213">
            <v>0</v>
          </cell>
          <cell r="G213" t="str">
            <v>Dist Sub Breaker Routine Mtce</v>
          </cell>
          <cell r="I213">
            <v>0</v>
          </cell>
          <cell r="J213">
            <v>0</v>
          </cell>
          <cell r="K213">
            <v>999480.89635699044</v>
          </cell>
          <cell r="L213">
            <v>0</v>
          </cell>
          <cell r="M213">
            <v>3.4106820258074009E-3</v>
          </cell>
          <cell r="O213">
            <v>3408.9115283426572</v>
          </cell>
        </row>
        <row r="214">
          <cell r="E214">
            <v>592054</v>
          </cell>
          <cell r="F214">
            <v>0</v>
          </cell>
          <cell r="G214" t="str">
            <v>Dist Sub Trnsfrmr Routine Mtce</v>
          </cell>
          <cell r="I214">
            <v>0</v>
          </cell>
          <cell r="J214">
            <v>0</v>
          </cell>
          <cell r="K214">
            <v>999480.89635699044</v>
          </cell>
          <cell r="L214">
            <v>0</v>
          </cell>
          <cell r="M214">
            <v>2.1532507089114844E-3</v>
          </cell>
          <cell r="O214">
            <v>2152.1329486241757</v>
          </cell>
        </row>
        <row r="215">
          <cell r="E215">
            <v>592060</v>
          </cell>
          <cell r="F215">
            <v>0</v>
          </cell>
          <cell r="G215" t="str">
            <v>Dist Substation Inspections</v>
          </cell>
          <cell r="I215">
            <v>0</v>
          </cell>
          <cell r="J215">
            <v>0</v>
          </cell>
          <cell r="K215">
            <v>999480.89635699044</v>
          </cell>
          <cell r="L215">
            <v>0</v>
          </cell>
          <cell r="M215">
            <v>4.0280357865884213E-3</v>
          </cell>
          <cell r="O215">
            <v>4025.9448185374304</v>
          </cell>
        </row>
        <row r="216">
          <cell r="E216">
            <v>592469</v>
          </cell>
          <cell r="F216">
            <v>0</v>
          </cell>
          <cell r="G216" t="str">
            <v>Distribution-Relays &amp; Misc Eq</v>
          </cell>
          <cell r="I216">
            <v>0</v>
          </cell>
          <cell r="J216">
            <v>0</v>
          </cell>
          <cell r="K216">
            <v>999480.89635699044</v>
          </cell>
          <cell r="L216">
            <v>0</v>
          </cell>
          <cell r="M216">
            <v>1.6863182830890102E-3</v>
          </cell>
          <cell r="O216">
            <v>1685.4429091249851</v>
          </cell>
        </row>
        <row r="217">
          <cell r="E217">
            <v>593001</v>
          </cell>
          <cell r="F217">
            <v>0</v>
          </cell>
          <cell r="G217" t="str">
            <v>OH Dist Line Tree Trimming Spr</v>
          </cell>
          <cell r="I217">
            <v>0</v>
          </cell>
          <cell r="J217">
            <v>0</v>
          </cell>
          <cell r="K217">
            <v>999480.89635699044</v>
          </cell>
          <cell r="L217">
            <v>0</v>
          </cell>
          <cell r="M217">
            <v>3.1404723607281232E-3</v>
          </cell>
          <cell r="O217">
            <v>3138.8421300848986</v>
          </cell>
        </row>
        <row r="218">
          <cell r="E218">
            <v>593058</v>
          </cell>
          <cell r="F218">
            <v>0</v>
          </cell>
          <cell r="G218" t="str">
            <v>Oh Dist Line Tree Trimming</v>
          </cell>
          <cell r="I218">
            <v>0</v>
          </cell>
          <cell r="J218">
            <v>0</v>
          </cell>
          <cell r="K218">
            <v>999480.89635699044</v>
          </cell>
          <cell r="L218">
            <v>0</v>
          </cell>
          <cell r="M218">
            <v>1.6596617450687467E-4</v>
          </cell>
          <cell r="O218">
            <v>165.88002086107178</v>
          </cell>
        </row>
        <row r="219">
          <cell r="E219">
            <v>593062</v>
          </cell>
          <cell r="F219">
            <v>0</v>
          </cell>
          <cell r="G219" t="str">
            <v>Dist OH reliab - labor &amp; other</v>
          </cell>
          <cell r="I219">
            <v>0</v>
          </cell>
          <cell r="J219">
            <v>0</v>
          </cell>
          <cell r="K219">
            <v>999480.89635699044</v>
          </cell>
          <cell r="L219">
            <v>0</v>
          </cell>
          <cell r="M219">
            <v>7.067189618935165E-3</v>
          </cell>
          <cell r="O219">
            <v>7063.5210150581361</v>
          </cell>
        </row>
        <row r="220">
          <cell r="E220">
            <v>593500</v>
          </cell>
          <cell r="F220">
            <v>0</v>
          </cell>
          <cell r="G220" t="str">
            <v>Misc Repair Expense</v>
          </cell>
          <cell r="I220">
            <v>0</v>
          </cell>
          <cell r="J220">
            <v>0</v>
          </cell>
          <cell r="K220">
            <v>999480.89635699044</v>
          </cell>
          <cell r="L220">
            <v>0</v>
          </cell>
          <cell r="M220">
            <v>5.8982942021306527E-5</v>
          </cell>
          <cell r="O220">
            <v>58.952323761227845</v>
          </cell>
        </row>
        <row r="221">
          <cell r="E221">
            <v>593510</v>
          </cell>
          <cell r="F221">
            <v>0</v>
          </cell>
          <cell r="G221" t="str">
            <v>General Office Expense</v>
          </cell>
          <cell r="I221">
            <v>0</v>
          </cell>
          <cell r="J221">
            <v>0</v>
          </cell>
          <cell r="K221">
            <v>999480.89635699044</v>
          </cell>
          <cell r="L221">
            <v>0</v>
          </cell>
          <cell r="M221">
            <v>4.4962981547338112E-6</v>
          </cell>
          <cell r="O221">
            <v>4.4939641099816319</v>
          </cell>
        </row>
        <row r="222">
          <cell r="E222">
            <v>593555</v>
          </cell>
          <cell r="F222">
            <v>0</v>
          </cell>
          <cell r="G222" t="str">
            <v>Oh Dist Line Maintenance</v>
          </cell>
          <cell r="I222">
            <v>0</v>
          </cell>
          <cell r="J222">
            <v>0</v>
          </cell>
          <cell r="K222">
            <v>999480.89635699044</v>
          </cell>
          <cell r="L222">
            <v>0</v>
          </cell>
          <cell r="M222">
            <v>1.7335099200385697E-2</v>
          </cell>
          <cell r="O222">
            <v>17326.100487238844</v>
          </cell>
        </row>
        <row r="223">
          <cell r="E223">
            <v>593556</v>
          </cell>
          <cell r="F223">
            <v>0</v>
          </cell>
          <cell r="G223" t="str">
            <v>OhDist Line Capacitor BankMtce</v>
          </cell>
          <cell r="I223">
            <v>0</v>
          </cell>
          <cell r="J223">
            <v>0</v>
          </cell>
          <cell r="K223">
            <v>999480.89635699044</v>
          </cell>
          <cell r="L223">
            <v>0</v>
          </cell>
          <cell r="M223">
            <v>2.6455151959477023E-3</v>
          </cell>
          <cell r="O223">
            <v>2644.1418993718485</v>
          </cell>
        </row>
        <row r="224">
          <cell r="E224">
            <v>593560</v>
          </cell>
          <cell r="F224">
            <v>0</v>
          </cell>
          <cell r="G224" t="str">
            <v>OH Dist Line Oper Storms</v>
          </cell>
          <cell r="I224">
            <v>0</v>
          </cell>
          <cell r="J224">
            <v>0</v>
          </cell>
          <cell r="K224">
            <v>999480.89635699044</v>
          </cell>
          <cell r="L224">
            <v>0</v>
          </cell>
          <cell r="M224">
            <v>1.4256435150015597E-4</v>
          </cell>
          <cell r="O224">
            <v>142.49034582592893</v>
          </cell>
        </row>
        <row r="225">
          <cell r="E225">
            <v>593570</v>
          </cell>
          <cell r="F225">
            <v>0</v>
          </cell>
          <cell r="G225" t="str">
            <v>Reclosers Sect &amp; Oil Switches</v>
          </cell>
          <cell r="I225">
            <v>0</v>
          </cell>
          <cell r="J225">
            <v>0</v>
          </cell>
          <cell r="K225">
            <v>999480.89635699044</v>
          </cell>
          <cell r="L225">
            <v>0</v>
          </cell>
          <cell r="M225">
            <v>4.2859668654453107E-5</v>
          </cell>
          <cell r="O225">
            <v>42.837420044316396</v>
          </cell>
        </row>
        <row r="226">
          <cell r="E226">
            <v>593575</v>
          </cell>
          <cell r="F226">
            <v>0</v>
          </cell>
          <cell r="G226" t="str">
            <v>Misc Repair &amp; Testing</v>
          </cell>
          <cell r="I226">
            <v>0</v>
          </cell>
          <cell r="J226">
            <v>0</v>
          </cell>
          <cell r="K226">
            <v>999480.89635699044</v>
          </cell>
          <cell r="L226">
            <v>0</v>
          </cell>
          <cell r="M226">
            <v>2.3553673270574818E-4</v>
          </cell>
          <cell r="O226">
            <v>235.41446472973806</v>
          </cell>
        </row>
        <row r="227">
          <cell r="E227">
            <v>593910</v>
          </cell>
          <cell r="F227">
            <v>0</v>
          </cell>
          <cell r="G227" t="str">
            <v>OH Dist Line Maint Reliability</v>
          </cell>
          <cell r="I227">
            <v>0</v>
          </cell>
          <cell r="J227">
            <v>0</v>
          </cell>
          <cell r="K227">
            <v>999480.89635699044</v>
          </cell>
          <cell r="L227">
            <v>0</v>
          </cell>
          <cell r="M227">
            <v>3.3906888631927024E-3</v>
          </cell>
          <cell r="O227">
            <v>3388.9287442515069</v>
          </cell>
        </row>
        <row r="228">
          <cell r="E228">
            <v>593940</v>
          </cell>
          <cell r="F228">
            <v>0</v>
          </cell>
          <cell r="G228" t="str">
            <v>Reliability Wildlife Cover Up</v>
          </cell>
          <cell r="I228">
            <v>0</v>
          </cell>
          <cell r="J228">
            <v>0</v>
          </cell>
          <cell r="K228">
            <v>999480.89635699044</v>
          </cell>
          <cell r="L228">
            <v>0</v>
          </cell>
          <cell r="M228">
            <v>1.2141310668920226E-4</v>
          </cell>
          <cell r="O228">
            <v>121.35008070321078</v>
          </cell>
        </row>
        <row r="229">
          <cell r="E229">
            <v>594061</v>
          </cell>
          <cell r="F229">
            <v>0</v>
          </cell>
          <cell r="G229" t="str">
            <v>Underground Dist Line Maint</v>
          </cell>
          <cell r="I229">
            <v>0</v>
          </cell>
          <cell r="J229">
            <v>0</v>
          </cell>
          <cell r="K229">
            <v>999480.89635699044</v>
          </cell>
          <cell r="L229">
            <v>0</v>
          </cell>
          <cell r="M229">
            <v>3.4367750083593245E-3</v>
          </cell>
          <cell r="O229">
            <v>3434.9909659322811</v>
          </cell>
        </row>
        <row r="230">
          <cell r="E230">
            <v>594062</v>
          </cell>
          <cell r="F230">
            <v>0</v>
          </cell>
          <cell r="G230" t="str">
            <v>Dist UG reliab - labor &amp; other</v>
          </cell>
          <cell r="I230" t="str">
            <v>W/P IS ADJ 3.1</v>
          </cell>
          <cell r="J230">
            <v>0</v>
          </cell>
          <cell r="K230">
            <v>999480.89635699044</v>
          </cell>
          <cell r="L230">
            <v>0</v>
          </cell>
          <cell r="M230">
            <v>8.0599211185581113E-4</v>
          </cell>
          <cell r="O230">
            <v>805.57371841430984</v>
          </cell>
        </row>
        <row r="231">
          <cell r="E231">
            <v>594910</v>
          </cell>
          <cell r="F231">
            <v>0</v>
          </cell>
          <cell r="G231" t="str">
            <v>Dist UG Line Maint Reliability</v>
          </cell>
          <cell r="I231">
            <v>0</v>
          </cell>
          <cell r="J231">
            <v>0</v>
          </cell>
          <cell r="K231">
            <v>999480.89635699044</v>
          </cell>
          <cell r="L231">
            <v>0</v>
          </cell>
          <cell r="M231">
            <v>4.9178625435160788E-3</v>
          </cell>
          <cell r="O231">
            <v>4915.3096631539192</v>
          </cell>
        </row>
        <row r="232">
          <cell r="E232">
            <v>595064</v>
          </cell>
          <cell r="F232">
            <v>0</v>
          </cell>
          <cell r="G232" t="str">
            <v>Dist Transformer Maintenance</v>
          </cell>
          <cell r="I232">
            <v>0</v>
          </cell>
          <cell r="J232">
            <v>0</v>
          </cell>
          <cell r="K232">
            <v>999480.89635699044</v>
          </cell>
          <cell r="L232">
            <v>0</v>
          </cell>
          <cell r="M232">
            <v>4.7218417979899072E-5</v>
          </cell>
          <cell r="O232">
            <v>47.193906727108562</v>
          </cell>
        </row>
        <row r="233">
          <cell r="E233">
            <v>595161</v>
          </cell>
          <cell r="F233">
            <v>0</v>
          </cell>
          <cell r="G233" t="str">
            <v>Overhead Transformers - Old</v>
          </cell>
          <cell r="I233">
            <v>0</v>
          </cell>
          <cell r="J233">
            <v>0</v>
          </cell>
          <cell r="K233">
            <v>999480.89635699044</v>
          </cell>
          <cell r="L233">
            <v>0</v>
          </cell>
          <cell r="M233">
            <v>5.3841433583282803E-3</v>
          </cell>
          <cell r="O233">
            <v>5381.3484298964868</v>
          </cell>
        </row>
        <row r="234">
          <cell r="E234">
            <v>595164</v>
          </cell>
          <cell r="F234">
            <v>0</v>
          </cell>
          <cell r="G234" t="str">
            <v>Underground Transformers - Old</v>
          </cell>
          <cell r="I234">
            <v>0</v>
          </cell>
          <cell r="J234">
            <v>0</v>
          </cell>
          <cell r="K234">
            <v>999480.89635699044</v>
          </cell>
          <cell r="L234">
            <v>0</v>
          </cell>
          <cell r="M234">
            <v>1.1708736300998937E-3</v>
          </cell>
          <cell r="O234">
            <v>1170.2658253330051</v>
          </cell>
        </row>
        <row r="235">
          <cell r="E235">
            <v>596067</v>
          </cell>
          <cell r="F235">
            <v>0</v>
          </cell>
          <cell r="G235" t="str">
            <v>Strt Light&amp;Signal Sys Maint Ex</v>
          </cell>
          <cell r="I235">
            <v>0</v>
          </cell>
          <cell r="J235">
            <v>0</v>
          </cell>
          <cell r="K235">
            <v>999480.89635699044</v>
          </cell>
          <cell r="L235">
            <v>0</v>
          </cell>
          <cell r="M235">
            <v>7.0438403256137981E-3</v>
          </cell>
          <cell r="O235">
            <v>7040.1838424399939</v>
          </cell>
        </row>
        <row r="236">
          <cell r="E236">
            <v>597123</v>
          </cell>
          <cell r="F236">
            <v>0</v>
          </cell>
          <cell r="G236" t="str">
            <v>Shop Test &amp; Repair</v>
          </cell>
          <cell r="I236">
            <v>0</v>
          </cell>
          <cell r="J236">
            <v>0</v>
          </cell>
          <cell r="K236">
            <v>999480.89635699044</v>
          </cell>
          <cell r="L236">
            <v>0</v>
          </cell>
          <cell r="M236">
            <v>8.0819441132341484E-3</v>
          </cell>
          <cell r="O236">
            <v>8077.7487466023686</v>
          </cell>
        </row>
        <row r="237">
          <cell r="E237">
            <v>597138</v>
          </cell>
          <cell r="F237">
            <v>0</v>
          </cell>
          <cell r="G237" t="str">
            <v>Load Research Equipment Repair</v>
          </cell>
          <cell r="I237">
            <v>0</v>
          </cell>
          <cell r="J237">
            <v>0</v>
          </cell>
          <cell r="K237">
            <v>999480.89635699044</v>
          </cell>
          <cell r="L237">
            <v>0</v>
          </cell>
          <cell r="M237">
            <v>2.4986154753866798E-4</v>
          </cell>
          <cell r="O237">
            <v>249.73184349909266</v>
          </cell>
        </row>
        <row r="238">
          <cell r="E238">
            <v>598073</v>
          </cell>
          <cell r="F238">
            <v>0</v>
          </cell>
          <cell r="G238" t="str">
            <v>Maint Of Misc Distrib Plant</v>
          </cell>
          <cell r="I238">
            <v>0</v>
          </cell>
          <cell r="J238">
            <v>0</v>
          </cell>
          <cell r="K238">
            <v>999480.89635699044</v>
          </cell>
          <cell r="L238">
            <v>0</v>
          </cell>
          <cell r="M238">
            <v>4.0864721769701753E-3</v>
          </cell>
          <cell r="O238">
            <v>4084.3508743760531</v>
          </cell>
        </row>
        <row r="239">
          <cell r="E239">
            <v>0</v>
          </cell>
          <cell r="F239">
            <v>0</v>
          </cell>
          <cell r="G239" t="str">
            <v>Total Adjustment to Distribution Expenses: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O239">
            <v>236740.95893218624</v>
          </cell>
        </row>
        <row r="240">
          <cell r="E240">
            <v>0</v>
          </cell>
          <cell r="F240">
            <v>0</v>
          </cell>
          <cell r="G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O240">
            <v>0</v>
          </cell>
        </row>
        <row r="241">
          <cell r="E241">
            <v>0</v>
          </cell>
          <cell r="F241">
            <v>0</v>
          </cell>
          <cell r="G241" t="str">
            <v>Adjustment to Customer Account Expenses: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O241">
            <v>0</v>
          </cell>
        </row>
        <row r="242">
          <cell r="E242">
            <v>901001</v>
          </cell>
          <cell r="F242">
            <v>0</v>
          </cell>
          <cell r="G242" t="str">
            <v>Customer Service Mgmt &amp; Admin</v>
          </cell>
          <cell r="I242">
            <v>0</v>
          </cell>
          <cell r="J242">
            <v>0</v>
          </cell>
          <cell r="K242">
            <v>999480.89635699044</v>
          </cell>
          <cell r="L242">
            <v>0</v>
          </cell>
          <cell r="M242">
            <v>1.5141034140510904E-2</v>
          </cell>
          <cell r="O242">
            <v>15133.174374529633</v>
          </cell>
        </row>
        <row r="243">
          <cell r="E243">
            <v>901201</v>
          </cell>
          <cell r="F243">
            <v>0</v>
          </cell>
          <cell r="G243" t="str">
            <v>Mgmt &amp; Administrative - Accoun</v>
          </cell>
          <cell r="I243">
            <v>0</v>
          </cell>
          <cell r="J243">
            <v>0</v>
          </cell>
          <cell r="K243">
            <v>999480.89635699044</v>
          </cell>
          <cell r="L243">
            <v>0</v>
          </cell>
          <cell r="M243">
            <v>2.9394409512264398E-3</v>
          </cell>
          <cell r="O243">
            <v>2937.9150767202468</v>
          </cell>
        </row>
        <row r="244">
          <cell r="E244">
            <v>902005</v>
          </cell>
          <cell r="F244">
            <v>0</v>
          </cell>
          <cell r="G244" t="str">
            <v>Check Meter Reads - Electric</v>
          </cell>
          <cell r="I244">
            <v>0</v>
          </cell>
          <cell r="J244">
            <v>0</v>
          </cell>
          <cell r="K244">
            <v>999480.89635699044</v>
          </cell>
          <cell r="L244">
            <v>0</v>
          </cell>
          <cell r="M244">
            <v>1.2577376894538665E-3</v>
          </cell>
          <cell r="O244">
            <v>1257.0847932373206</v>
          </cell>
        </row>
        <row r="245">
          <cell r="E245">
            <v>902007</v>
          </cell>
          <cell r="F245">
            <v>0</v>
          </cell>
          <cell r="G245" t="str">
            <v>Read Meters - Electric</v>
          </cell>
          <cell r="I245">
            <v>0</v>
          </cell>
          <cell r="J245">
            <v>0</v>
          </cell>
          <cell r="K245">
            <v>999480.89635699044</v>
          </cell>
          <cell r="L245">
            <v>0</v>
          </cell>
          <cell r="M245">
            <v>4.3443685801619301E-2</v>
          </cell>
          <cell r="O245">
            <v>43421.134026053922</v>
          </cell>
        </row>
        <row r="246">
          <cell r="E246">
            <v>903002</v>
          </cell>
          <cell r="F246">
            <v>0</v>
          </cell>
          <cell r="G246" t="str">
            <v>Collection Activities - Gas</v>
          </cell>
          <cell r="I246">
            <v>0</v>
          </cell>
          <cell r="J246">
            <v>0</v>
          </cell>
          <cell r="K246">
            <v>999480.89635699044</v>
          </cell>
          <cell r="L246">
            <v>0</v>
          </cell>
          <cell r="M246">
            <v>1.5412756235432756E-5</v>
          </cell>
          <cell r="O246">
            <v>15.404755417522125</v>
          </cell>
        </row>
        <row r="247">
          <cell r="E247">
            <v>903013</v>
          </cell>
          <cell r="F247">
            <v>0</v>
          </cell>
          <cell r="G247" t="str">
            <v>Power Billing</v>
          </cell>
          <cell r="I247">
            <v>0</v>
          </cell>
          <cell r="J247">
            <v>0</v>
          </cell>
          <cell r="K247">
            <v>999480.89635699044</v>
          </cell>
          <cell r="L247">
            <v>0</v>
          </cell>
          <cell r="M247">
            <v>1.531064217077602E-4</v>
          </cell>
          <cell r="O247">
            <v>153.02694360648354</v>
          </cell>
        </row>
        <row r="248">
          <cell r="E248">
            <v>903022</v>
          </cell>
          <cell r="F248">
            <v>0</v>
          </cell>
          <cell r="G248" t="str">
            <v>Cust Serv Accounting - Ele/Gas</v>
          </cell>
          <cell r="I248">
            <v>0</v>
          </cell>
          <cell r="J248">
            <v>0</v>
          </cell>
          <cell r="K248">
            <v>999480.89635699044</v>
          </cell>
          <cell r="L248">
            <v>0</v>
          </cell>
          <cell r="M248">
            <v>5.8060688659243936E-2</v>
          </cell>
          <cell r="O248">
            <v>58030.549144245277</v>
          </cell>
        </row>
        <row r="249">
          <cell r="E249">
            <v>903028</v>
          </cell>
          <cell r="F249">
            <v>0</v>
          </cell>
          <cell r="G249" t="str">
            <v>Credit &amp; Collections</v>
          </cell>
          <cell r="I249">
            <v>0</v>
          </cell>
          <cell r="J249">
            <v>0</v>
          </cell>
          <cell r="K249">
            <v>999480.89635699044</v>
          </cell>
          <cell r="L249">
            <v>0</v>
          </cell>
          <cell r="M249">
            <v>6.4926238678158464E-3</v>
          </cell>
          <cell r="O249">
            <v>6489.2535231133725</v>
          </cell>
        </row>
        <row r="250">
          <cell r="E250">
            <v>903110</v>
          </cell>
          <cell r="F250">
            <v>0</v>
          </cell>
          <cell r="G250" t="str">
            <v>Billing Of Metered Accts-Elec</v>
          </cell>
          <cell r="I250">
            <v>0</v>
          </cell>
          <cell r="J250">
            <v>0</v>
          </cell>
          <cell r="K250">
            <v>999480.89635699044</v>
          </cell>
          <cell r="L250">
            <v>0</v>
          </cell>
          <cell r="M250">
            <v>6.2477113453733432E-3</v>
          </cell>
          <cell r="O250">
            <v>6244.4681356534875</v>
          </cell>
        </row>
        <row r="251">
          <cell r="E251">
            <v>905023</v>
          </cell>
          <cell r="F251">
            <v>0</v>
          </cell>
          <cell r="G251" t="str">
            <v>Building Operations-Cust Accts</v>
          </cell>
          <cell r="I251">
            <v>0</v>
          </cell>
          <cell r="J251">
            <v>0</v>
          </cell>
          <cell r="K251">
            <v>999480.89635699044</v>
          </cell>
          <cell r="L251">
            <v>0</v>
          </cell>
          <cell r="M251">
            <v>1.6600595132064218E-5</v>
          </cell>
          <cell r="O251">
            <v>16.591977702655036</v>
          </cell>
        </row>
        <row r="252">
          <cell r="E252">
            <v>905042</v>
          </cell>
          <cell r="F252">
            <v>0</v>
          </cell>
          <cell r="G252" t="str">
            <v>Outages</v>
          </cell>
          <cell r="I252">
            <v>0</v>
          </cell>
          <cell r="J252">
            <v>0</v>
          </cell>
          <cell r="K252">
            <v>999480.89635699044</v>
          </cell>
          <cell r="L252">
            <v>0</v>
          </cell>
          <cell r="M252">
            <v>1.2933628362394185E-4</v>
          </cell>
          <cell r="O252">
            <v>129.26914468793933</v>
          </cell>
        </row>
        <row r="253">
          <cell r="E253">
            <v>0</v>
          </cell>
          <cell r="F253">
            <v>0</v>
          </cell>
          <cell r="G253" t="str">
            <v>Total Adjustment to Customer Account Expenses: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O253">
            <v>133827.87189496786</v>
          </cell>
        </row>
        <row r="254">
          <cell r="E254">
            <v>0</v>
          </cell>
          <cell r="F254">
            <v>0</v>
          </cell>
          <cell r="G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O254">
            <v>0</v>
          </cell>
        </row>
        <row r="255">
          <cell r="E255">
            <v>0</v>
          </cell>
          <cell r="F255">
            <v>0</v>
          </cell>
          <cell r="G255" t="str">
            <v>Adjustment to Customer Assistance Expenses: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O255">
            <v>0</v>
          </cell>
        </row>
        <row r="256">
          <cell r="E256">
            <v>907101</v>
          </cell>
          <cell r="F256">
            <v>0</v>
          </cell>
          <cell r="G256" t="str">
            <v>Customer Service Supervision</v>
          </cell>
          <cell r="I256">
            <v>0</v>
          </cell>
          <cell r="J256">
            <v>0</v>
          </cell>
          <cell r="K256">
            <v>999480.89635699044</v>
          </cell>
          <cell r="L256">
            <v>0</v>
          </cell>
          <cell r="M256">
            <v>5.0483687512884647E-3</v>
          </cell>
          <cell r="O256">
            <v>5045.7481246784155</v>
          </cell>
        </row>
        <row r="257">
          <cell r="E257">
            <v>908043</v>
          </cell>
          <cell r="F257">
            <v>0</v>
          </cell>
          <cell r="G257" t="str">
            <v>Customer Assistance-Cust Serv</v>
          </cell>
          <cell r="I257" t="str">
            <v>W/P IS ADJ 3.1</v>
          </cell>
          <cell r="J257">
            <v>0</v>
          </cell>
          <cell r="K257">
            <v>999480.89635699044</v>
          </cell>
          <cell r="L257">
            <v>0</v>
          </cell>
          <cell r="M257">
            <v>4.1099915085793994E-3</v>
          </cell>
          <cell r="O257">
            <v>4107.8579970145574</v>
          </cell>
        </row>
        <row r="258">
          <cell r="E258">
            <v>908101</v>
          </cell>
          <cell r="F258">
            <v>0</v>
          </cell>
          <cell r="G258" t="str">
            <v>Retail Indust Cust Assistance</v>
          </cell>
          <cell r="I258">
            <v>0</v>
          </cell>
          <cell r="J258">
            <v>0</v>
          </cell>
          <cell r="K258">
            <v>999480.89635699044</v>
          </cell>
          <cell r="L258">
            <v>0</v>
          </cell>
          <cell r="M258">
            <v>1.1763472840420709E-2</v>
          </cell>
          <cell r="O258">
            <v>11757.366378814802</v>
          </cell>
        </row>
        <row r="259">
          <cell r="E259">
            <v>908104</v>
          </cell>
          <cell r="F259">
            <v>0</v>
          </cell>
          <cell r="G259" t="str">
            <v>Wholesale Customer Assistance</v>
          </cell>
          <cell r="I259">
            <v>0</v>
          </cell>
          <cell r="J259">
            <v>0</v>
          </cell>
          <cell r="K259">
            <v>999480.89635699044</v>
          </cell>
          <cell r="L259">
            <v>0</v>
          </cell>
          <cell r="M259">
            <v>2.4573168189427541E-3</v>
          </cell>
          <cell r="O259">
            <v>2456.0412168300122</v>
          </cell>
        </row>
        <row r="260">
          <cell r="E260">
            <v>908106</v>
          </cell>
          <cell r="F260">
            <v>0</v>
          </cell>
          <cell r="G260" t="str">
            <v>Retail Commercial Cust Assist</v>
          </cell>
          <cell r="I260">
            <v>0</v>
          </cell>
          <cell r="J260">
            <v>0</v>
          </cell>
          <cell r="K260">
            <v>999480.89635699044</v>
          </cell>
          <cell r="L260">
            <v>0</v>
          </cell>
          <cell r="M260">
            <v>1.4232472200658935E-2</v>
          </cell>
          <cell r="O260">
            <v>14225.084072490541</v>
          </cell>
        </row>
        <row r="261">
          <cell r="E261">
            <v>908107</v>
          </cell>
          <cell r="F261">
            <v>0</v>
          </cell>
          <cell r="G261" t="str">
            <v>Retail Residential Cust Assist</v>
          </cell>
          <cell r="I261">
            <v>0</v>
          </cell>
          <cell r="J261">
            <v>0</v>
          </cell>
          <cell r="K261">
            <v>999480.89635699044</v>
          </cell>
          <cell r="L261">
            <v>0</v>
          </cell>
          <cell r="M261">
            <v>6.5017300254104245E-3</v>
          </cell>
          <cell r="O261">
            <v>6498.3549536683695</v>
          </cell>
        </row>
        <row r="262">
          <cell r="E262">
            <v>0</v>
          </cell>
          <cell r="F262">
            <v>0</v>
          </cell>
          <cell r="G262" t="str">
            <v>Total Adjustment to Customer Assistance Expenses: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O262">
            <v>44090.452743496702</v>
          </cell>
        </row>
        <row r="263">
          <cell r="E263">
            <v>0</v>
          </cell>
          <cell r="F263">
            <v>0</v>
          </cell>
          <cell r="G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O263">
            <v>0</v>
          </cell>
        </row>
        <row r="264">
          <cell r="E264">
            <v>0</v>
          </cell>
          <cell r="F264">
            <v>0</v>
          </cell>
          <cell r="G264" t="str">
            <v>Adjustment to Sales Expenses: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O264">
            <v>0</v>
          </cell>
        </row>
        <row r="265">
          <cell r="E265">
            <v>912002</v>
          </cell>
          <cell r="F265">
            <v>0</v>
          </cell>
          <cell r="G265" t="str">
            <v>Municipal Activities</v>
          </cell>
          <cell r="I265">
            <v>0</v>
          </cell>
          <cell r="J265">
            <v>0</v>
          </cell>
          <cell r="K265">
            <v>999480.89635699044</v>
          </cell>
          <cell r="L265">
            <v>0</v>
          </cell>
          <cell r="M265">
            <v>2.0116227825537643E-4</v>
          </cell>
          <cell r="O265">
            <v>201.05785418389797</v>
          </cell>
        </row>
        <row r="266">
          <cell r="E266">
            <v>912025</v>
          </cell>
          <cell r="F266">
            <v>0</v>
          </cell>
          <cell r="G266" t="str">
            <v>New Business-Cust Serv</v>
          </cell>
          <cell r="I266">
            <v>0</v>
          </cell>
          <cell r="J266">
            <v>0</v>
          </cell>
          <cell r="K266">
            <v>999480.89635699044</v>
          </cell>
          <cell r="L266">
            <v>0</v>
          </cell>
          <cell r="M266">
            <v>2.4241663365251838E-3</v>
          </cell>
          <cell r="O266">
            <v>2422.9079429486324</v>
          </cell>
        </row>
        <row r="267">
          <cell r="E267">
            <v>0</v>
          </cell>
          <cell r="F267">
            <v>0</v>
          </cell>
          <cell r="G267" t="str">
            <v>Total Adjustment to Sales Expenses: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O267">
            <v>2623.9657971325305</v>
          </cell>
        </row>
        <row r="268">
          <cell r="E268">
            <v>0</v>
          </cell>
          <cell r="F268">
            <v>0</v>
          </cell>
          <cell r="G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O268">
            <v>0</v>
          </cell>
        </row>
        <row r="269">
          <cell r="E269">
            <v>0</v>
          </cell>
          <cell r="F269">
            <v>0</v>
          </cell>
          <cell r="G269" t="str">
            <v>Adjustment to Other A&amp;G Expenses: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O269">
            <v>0</v>
          </cell>
        </row>
        <row r="270">
          <cell r="E270">
            <v>920101</v>
          </cell>
          <cell r="F270">
            <v>0</v>
          </cell>
          <cell r="G270" t="str">
            <v>Mgmt &amp; Admin - Executives</v>
          </cell>
          <cell r="I270">
            <v>0</v>
          </cell>
          <cell r="J270">
            <v>0</v>
          </cell>
          <cell r="K270">
            <v>999480.89635699044</v>
          </cell>
          <cell r="L270">
            <v>0</v>
          </cell>
          <cell r="M270">
            <v>8.0112531241741825E-3</v>
          </cell>
          <cell r="O270">
            <v>8007.0944534923519</v>
          </cell>
        </row>
        <row r="271">
          <cell r="E271">
            <v>920109</v>
          </cell>
          <cell r="F271">
            <v>0</v>
          </cell>
          <cell r="G271" t="str">
            <v>Mgmt &amp; Adm Salaries-Spec Proj</v>
          </cell>
          <cell r="I271">
            <v>0</v>
          </cell>
          <cell r="J271">
            <v>0</v>
          </cell>
          <cell r="K271">
            <v>999480.89635699044</v>
          </cell>
          <cell r="L271">
            <v>0</v>
          </cell>
          <cell r="M271">
            <v>2.432306615916747E-5</v>
          </cell>
          <cell r="O271">
            <v>24.310439966915084</v>
          </cell>
        </row>
        <row r="272">
          <cell r="E272">
            <v>920201</v>
          </cell>
          <cell r="F272">
            <v>0</v>
          </cell>
          <cell r="G272" t="str">
            <v>Mgmt &amp; Admin - Salaries-Acct</v>
          </cell>
          <cell r="I272">
            <v>0</v>
          </cell>
          <cell r="J272">
            <v>0</v>
          </cell>
          <cell r="K272">
            <v>999480.89635699044</v>
          </cell>
          <cell r="L272">
            <v>0</v>
          </cell>
          <cell r="M272">
            <v>1.0571454645585459E-2</v>
          </cell>
          <cell r="O272">
            <v>10565.966964967025</v>
          </cell>
        </row>
        <row r="273">
          <cell r="E273">
            <v>920261</v>
          </cell>
          <cell r="F273">
            <v>0</v>
          </cell>
          <cell r="G273" t="str">
            <v>General Recordsaccounting</v>
          </cell>
          <cell r="I273">
            <v>0</v>
          </cell>
          <cell r="J273">
            <v>0</v>
          </cell>
          <cell r="K273">
            <v>999480.89635699044</v>
          </cell>
          <cell r="L273">
            <v>0</v>
          </cell>
          <cell r="M273">
            <v>1.823383899999529E-2</v>
          </cell>
          <cell r="O273">
            <v>18224.373747744343</v>
          </cell>
        </row>
        <row r="274">
          <cell r="E274">
            <v>920264</v>
          </cell>
          <cell r="F274">
            <v>0</v>
          </cell>
          <cell r="G274" t="str">
            <v>Accounts Payable-Accounting</v>
          </cell>
          <cell r="I274">
            <v>0</v>
          </cell>
          <cell r="J274">
            <v>0</v>
          </cell>
          <cell r="K274">
            <v>999480.89635699044</v>
          </cell>
          <cell r="L274">
            <v>0</v>
          </cell>
          <cell r="M274">
            <v>5.4241904115176261E-3</v>
          </cell>
          <cell r="O274">
            <v>5421.3746945146295</v>
          </cell>
        </row>
        <row r="275">
          <cell r="E275">
            <v>920301</v>
          </cell>
          <cell r="F275">
            <v>0</v>
          </cell>
          <cell r="G275" t="str">
            <v>Mgmt &amp; Admin - Field Safety Ad</v>
          </cell>
          <cell r="I275">
            <v>0</v>
          </cell>
          <cell r="J275">
            <v>0</v>
          </cell>
          <cell r="K275">
            <v>999480.89635699044</v>
          </cell>
          <cell r="L275">
            <v>0</v>
          </cell>
          <cell r="M275">
            <v>1.3114311350715453E-2</v>
          </cell>
          <cell r="O275">
            <v>13107.503663917736</v>
          </cell>
        </row>
        <row r="276">
          <cell r="E276">
            <v>920504</v>
          </cell>
          <cell r="F276">
            <v>0</v>
          </cell>
          <cell r="G276" t="str">
            <v>Personnel Activi-Lbr Only-Hr</v>
          </cell>
          <cell r="I276">
            <v>0</v>
          </cell>
          <cell r="J276">
            <v>0</v>
          </cell>
          <cell r="K276">
            <v>999480.89635699044</v>
          </cell>
          <cell r="L276">
            <v>0</v>
          </cell>
          <cell r="M276">
            <v>3.6910044144174326E-3</v>
          </cell>
          <cell r="O276">
            <v>3689.0884005795442</v>
          </cell>
        </row>
        <row r="277">
          <cell r="E277">
            <v>920601</v>
          </cell>
          <cell r="F277">
            <v>0</v>
          </cell>
          <cell r="G277" t="str">
            <v>Mgmt &amp; Admin-General Services</v>
          </cell>
          <cell r="I277">
            <v>0</v>
          </cell>
          <cell r="J277">
            <v>0</v>
          </cell>
          <cell r="K277">
            <v>999480.89635699044</v>
          </cell>
          <cell r="L277">
            <v>0</v>
          </cell>
          <cell r="M277">
            <v>5.442219024627928E-3</v>
          </cell>
          <cell r="O277">
            <v>5439.3939489061877</v>
          </cell>
        </row>
        <row r="278">
          <cell r="E278">
            <v>920615</v>
          </cell>
          <cell r="F278">
            <v>0</v>
          </cell>
          <cell r="G278" t="str">
            <v>Purchasing Activities-Gen Serv</v>
          </cell>
          <cell r="I278">
            <v>0</v>
          </cell>
          <cell r="J278">
            <v>0</v>
          </cell>
          <cell r="K278">
            <v>999480.89635699044</v>
          </cell>
          <cell r="L278">
            <v>0</v>
          </cell>
          <cell r="M278">
            <v>4.5515742620797382E-3</v>
          </cell>
          <cell r="O278">
            <v>4549.2115232988644</v>
          </cell>
        </row>
        <row r="279">
          <cell r="E279">
            <v>920620</v>
          </cell>
          <cell r="F279">
            <v>0</v>
          </cell>
          <cell r="G279" t="str">
            <v>Record Retention - Labor</v>
          </cell>
          <cell r="I279">
            <v>0</v>
          </cell>
          <cell r="J279">
            <v>0</v>
          </cell>
          <cell r="K279">
            <v>999480.89635699044</v>
          </cell>
          <cell r="L279">
            <v>0</v>
          </cell>
          <cell r="M279">
            <v>8.1618378173450051E-5</v>
          </cell>
          <cell r="O279">
            <v>81.576009776003687</v>
          </cell>
        </row>
        <row r="280">
          <cell r="E280">
            <v>920666</v>
          </cell>
          <cell r="F280">
            <v>0</v>
          </cell>
          <cell r="G280" t="str">
            <v>Receive &amp; Deliver Company Mail</v>
          </cell>
          <cell r="I280">
            <v>0</v>
          </cell>
          <cell r="J280">
            <v>0</v>
          </cell>
          <cell r="K280">
            <v>999480.89635699044</v>
          </cell>
          <cell r="L280">
            <v>0</v>
          </cell>
          <cell r="M280">
            <v>4.6868260562824585E-4</v>
          </cell>
          <cell r="O280">
            <v>468.439310780249</v>
          </cell>
        </row>
        <row r="281">
          <cell r="E281">
            <v>920669</v>
          </cell>
          <cell r="F281">
            <v>0</v>
          </cell>
          <cell r="G281" t="str">
            <v>General Service Activities</v>
          </cell>
          <cell r="I281">
            <v>0</v>
          </cell>
          <cell r="J281">
            <v>0</v>
          </cell>
          <cell r="K281">
            <v>999480.89635699044</v>
          </cell>
          <cell r="L281">
            <v>0</v>
          </cell>
          <cell r="M281">
            <v>1.5572592226022427E-3</v>
          </cell>
          <cell r="O281">
            <v>1556.4508436666797</v>
          </cell>
        </row>
        <row r="282">
          <cell r="E282">
            <v>920701</v>
          </cell>
          <cell r="F282">
            <v>0</v>
          </cell>
          <cell r="G282" t="str">
            <v>Mgmt &amp; Admin-Sal-Other Gen Off</v>
          </cell>
          <cell r="I282">
            <v>0</v>
          </cell>
          <cell r="J282">
            <v>0</v>
          </cell>
          <cell r="K282">
            <v>999480.89635699044</v>
          </cell>
          <cell r="L282">
            <v>0</v>
          </cell>
          <cell r="M282">
            <v>6.1332251734358958E-3</v>
          </cell>
          <cell r="O282">
            <v>6130.0413939049677</v>
          </cell>
        </row>
        <row r="283">
          <cell r="E283">
            <v>920703</v>
          </cell>
          <cell r="F283">
            <v>0</v>
          </cell>
          <cell r="G283" t="str">
            <v>Reporting Activities - Gen Off</v>
          </cell>
          <cell r="I283">
            <v>0</v>
          </cell>
          <cell r="J283">
            <v>0</v>
          </cell>
          <cell r="K283">
            <v>999480.89635699044</v>
          </cell>
          <cell r="L283">
            <v>0</v>
          </cell>
          <cell r="M283">
            <v>1.1329522984206536E-2</v>
          </cell>
          <cell r="O283">
            <v>11323.641787551873</v>
          </cell>
        </row>
        <row r="284">
          <cell r="E284">
            <v>920723</v>
          </cell>
          <cell r="F284">
            <v>0</v>
          </cell>
          <cell r="G284" t="str">
            <v>Forecasting - Labor</v>
          </cell>
          <cell r="I284" t="str">
            <v>W/P IS ADJ 3.1</v>
          </cell>
          <cell r="J284">
            <v>0</v>
          </cell>
          <cell r="K284">
            <v>999480.89635699044</v>
          </cell>
          <cell r="L284">
            <v>0</v>
          </cell>
          <cell r="M284">
            <v>1.0888189215341995E-4</v>
          </cell>
          <cell r="O284">
            <v>108.82537116654534</v>
          </cell>
        </row>
        <row r="285">
          <cell r="E285">
            <v>920750</v>
          </cell>
          <cell r="F285">
            <v>0</v>
          </cell>
          <cell r="G285" t="str">
            <v>Mgmt &amp; Admin - Land Rights</v>
          </cell>
          <cell r="I285">
            <v>0</v>
          </cell>
          <cell r="J285">
            <v>0</v>
          </cell>
          <cell r="K285">
            <v>999480.89635699044</v>
          </cell>
          <cell r="L285">
            <v>0</v>
          </cell>
          <cell r="M285">
            <v>2.4288806480561409E-3</v>
          </cell>
          <cell r="O285">
            <v>2427.6198072632997</v>
          </cell>
        </row>
        <row r="286">
          <cell r="E286">
            <v>920881</v>
          </cell>
          <cell r="F286">
            <v>0</v>
          </cell>
          <cell r="G286" t="str">
            <v>MO Renewable Energy Std Labor</v>
          </cell>
          <cell r="I286">
            <v>0</v>
          </cell>
          <cell r="J286">
            <v>0</v>
          </cell>
          <cell r="K286">
            <v>999480.89635699044</v>
          </cell>
          <cell r="L286">
            <v>0</v>
          </cell>
          <cell r="M286">
            <v>3.2222629026680324E-3</v>
          </cell>
          <cell r="O286">
            <v>3220.5902142565228</v>
          </cell>
        </row>
        <row r="287">
          <cell r="E287">
            <v>920883</v>
          </cell>
          <cell r="F287">
            <v>0</v>
          </cell>
          <cell r="G287" t="str">
            <v>KS Renewable Energy Std Labor</v>
          </cell>
          <cell r="I287">
            <v>0</v>
          </cell>
          <cell r="J287">
            <v>0</v>
          </cell>
          <cell r="K287">
            <v>999480.89635699044</v>
          </cell>
          <cell r="L287">
            <v>0</v>
          </cell>
          <cell r="M287">
            <v>1.5319721000788615E-4</v>
          </cell>
          <cell r="O287">
            <v>153.11768477807215</v>
          </cell>
        </row>
        <row r="288">
          <cell r="E288">
            <v>922500</v>
          </cell>
          <cell r="F288">
            <v>0</v>
          </cell>
          <cell r="G288" t="str">
            <v>Non-Prod Indirect Work - ELabs</v>
          </cell>
          <cell r="I288">
            <v>0</v>
          </cell>
          <cell r="J288">
            <v>0</v>
          </cell>
          <cell r="K288">
            <v>999480.89635699044</v>
          </cell>
          <cell r="L288">
            <v>0</v>
          </cell>
          <cell r="M288">
            <v>3.0317932999609372E-3</v>
          </cell>
          <cell r="O288">
            <v>3030.2194850140754</v>
          </cell>
        </row>
        <row r="289">
          <cell r="E289">
            <v>922502</v>
          </cell>
          <cell r="F289">
            <v>0</v>
          </cell>
          <cell r="G289" t="str">
            <v>Services for LUC</v>
          </cell>
          <cell r="I289">
            <v>0</v>
          </cell>
          <cell r="J289">
            <v>0</v>
          </cell>
          <cell r="K289">
            <v>999480.89635699044</v>
          </cell>
          <cell r="L289">
            <v>0</v>
          </cell>
          <cell r="M289">
            <v>3.8282905952784908E-5</v>
          </cell>
          <cell r="O289">
            <v>38.263033156839825</v>
          </cell>
        </row>
        <row r="290">
          <cell r="E290">
            <v>922503</v>
          </cell>
          <cell r="F290">
            <v>0</v>
          </cell>
          <cell r="G290" t="str">
            <v>Services for Labs Canada</v>
          </cell>
          <cell r="I290">
            <v>0</v>
          </cell>
          <cell r="J290">
            <v>0</v>
          </cell>
          <cell r="K290">
            <v>999480.89635699044</v>
          </cell>
          <cell r="L290">
            <v>0</v>
          </cell>
          <cell r="M290">
            <v>3.8333401251483735E-4</v>
          </cell>
          <cell r="O290">
            <v>383.13502243245142</v>
          </cell>
        </row>
        <row r="291">
          <cell r="E291">
            <v>922504</v>
          </cell>
          <cell r="F291">
            <v>0</v>
          </cell>
          <cell r="G291" t="str">
            <v>Services for LUSC 8880</v>
          </cell>
          <cell r="I291">
            <v>0</v>
          </cell>
          <cell r="J291">
            <v>0</v>
          </cell>
          <cell r="K291">
            <v>999480.89635699044</v>
          </cell>
          <cell r="L291">
            <v>0</v>
          </cell>
          <cell r="M291">
            <v>3.1338056452847593E-4</v>
          </cell>
          <cell r="O291">
            <v>313.21788753578079</v>
          </cell>
        </row>
        <row r="292">
          <cell r="E292">
            <v>922510</v>
          </cell>
          <cell r="F292">
            <v>0</v>
          </cell>
          <cell r="G292" t="str">
            <v>Services for Sanger Power 5519</v>
          </cell>
          <cell r="I292">
            <v>0</v>
          </cell>
          <cell r="J292">
            <v>0</v>
          </cell>
          <cell r="K292">
            <v>999480.89635699044</v>
          </cell>
          <cell r="L292">
            <v>0</v>
          </cell>
          <cell r="M292">
            <v>1.2582833301740216E-6</v>
          </cell>
          <cell r="O292">
            <v>1.25763015071339</v>
          </cell>
        </row>
        <row r="293">
          <cell r="E293">
            <v>922512</v>
          </cell>
          <cell r="F293">
            <v>0</v>
          </cell>
          <cell r="G293" t="str">
            <v>Services for O'Dell</v>
          </cell>
          <cell r="H293">
            <v>0</v>
          </cell>
          <cell r="I293">
            <v>0</v>
          </cell>
          <cell r="J293">
            <v>0</v>
          </cell>
          <cell r="K293">
            <v>999480.89635699044</v>
          </cell>
          <cell r="L293">
            <v>0</v>
          </cell>
          <cell r="M293">
            <v>1.8519598666499502E-4</v>
          </cell>
          <cell r="N293">
            <v>0</v>
          </cell>
          <cell r="O293">
            <v>185.09985075364648</v>
          </cell>
        </row>
        <row r="294">
          <cell r="E294">
            <v>922517</v>
          </cell>
          <cell r="F294">
            <v>0</v>
          </cell>
          <cell r="G294" t="str">
            <v>Services for Senate</v>
          </cell>
          <cell r="H294">
            <v>0</v>
          </cell>
          <cell r="I294">
            <v>0</v>
          </cell>
          <cell r="J294">
            <v>0</v>
          </cell>
          <cell r="K294">
            <v>999480.89635699044</v>
          </cell>
          <cell r="L294">
            <v>0</v>
          </cell>
          <cell r="M294">
            <v>1.4815678933199601E-4</v>
          </cell>
          <cell r="N294">
            <v>0</v>
          </cell>
          <cell r="O294">
            <v>148.07988060291717</v>
          </cell>
        </row>
        <row r="295">
          <cell r="E295">
            <v>922600</v>
          </cell>
          <cell r="F295">
            <v>0</v>
          </cell>
          <cell r="G295" t="str">
            <v>Services for East 8882</v>
          </cell>
          <cell r="H295">
            <v>0</v>
          </cell>
          <cell r="I295">
            <v>0</v>
          </cell>
          <cell r="J295">
            <v>0</v>
          </cell>
          <cell r="K295">
            <v>999480.89635699044</v>
          </cell>
          <cell r="L295">
            <v>0</v>
          </cell>
          <cell r="M295">
            <v>3.0266815239321062E-5</v>
          </cell>
          <cell r="N295">
            <v>0</v>
          </cell>
          <cell r="O295">
            <v>30.251103625268033</v>
          </cell>
        </row>
        <row r="296">
          <cell r="E296">
            <v>922605</v>
          </cell>
          <cell r="F296">
            <v>0</v>
          </cell>
          <cell r="G296" t="str">
            <v>Services for N Eng/Mass 8866</v>
          </cell>
          <cell r="H296">
            <v>0</v>
          </cell>
          <cell r="I296">
            <v>0</v>
          </cell>
          <cell r="J296">
            <v>0</v>
          </cell>
          <cell r="K296">
            <v>999480.89635699044</v>
          </cell>
          <cell r="L296">
            <v>0</v>
          </cell>
          <cell r="M296">
            <v>2.5177812195470533E-6</v>
          </cell>
          <cell r="N296">
            <v>0</v>
          </cell>
          <cell r="O296">
            <v>2.5164742301436855</v>
          </cell>
        </row>
        <row r="297">
          <cell r="E297">
            <v>922700</v>
          </cell>
          <cell r="F297">
            <v>0</v>
          </cell>
          <cell r="G297" t="str">
            <v>Services for Central 8883</v>
          </cell>
          <cell r="H297">
            <v>0</v>
          </cell>
          <cell r="I297">
            <v>0</v>
          </cell>
          <cell r="J297">
            <v>0</v>
          </cell>
          <cell r="K297">
            <v>999480.89635699044</v>
          </cell>
          <cell r="L297">
            <v>0</v>
          </cell>
          <cell r="M297">
            <v>3.6308442912564638E-2</v>
          </cell>
          <cell r="N297">
            <v>0</v>
          </cell>
          <cell r="O297">
            <v>36289.595067576724</v>
          </cell>
        </row>
        <row r="298">
          <cell r="E298">
            <v>922701</v>
          </cell>
          <cell r="F298">
            <v>0</v>
          </cell>
          <cell r="G298" t="str">
            <v>Services for Empire Consol</v>
          </cell>
          <cell r="H298">
            <v>0</v>
          </cell>
          <cell r="I298">
            <v>0</v>
          </cell>
          <cell r="J298">
            <v>0</v>
          </cell>
          <cell r="K298">
            <v>999480.89635699044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</row>
        <row r="299">
          <cell r="E299">
            <v>922705</v>
          </cell>
          <cell r="F299">
            <v>0</v>
          </cell>
          <cell r="G299" t="str">
            <v>Services for Pine Bluff 8606</v>
          </cell>
          <cell r="H299">
            <v>0</v>
          </cell>
          <cell r="I299">
            <v>0</v>
          </cell>
          <cell r="J299">
            <v>0</v>
          </cell>
          <cell r="K299">
            <v>999480.89635699044</v>
          </cell>
          <cell r="L299">
            <v>0</v>
          </cell>
          <cell r="M299">
            <v>8.502439689921286E-4</v>
          </cell>
          <cell r="N299">
            <v>0</v>
          </cell>
          <cell r="O299">
            <v>849.80260425037784</v>
          </cell>
        </row>
        <row r="300">
          <cell r="E300">
            <v>922706</v>
          </cell>
          <cell r="F300">
            <v>0</v>
          </cell>
          <cell r="G300" t="str">
            <v>Services for WHall Water 8608</v>
          </cell>
          <cell r="H300">
            <v>0</v>
          </cell>
          <cell r="I300">
            <v>0</v>
          </cell>
          <cell r="J300">
            <v>0</v>
          </cell>
          <cell r="K300">
            <v>999480.89635699044</v>
          </cell>
          <cell r="L300">
            <v>0</v>
          </cell>
          <cell r="M300">
            <v>6.3851502570536791E-5</v>
          </cell>
          <cell r="N300">
            <v>0</v>
          </cell>
          <cell r="O300">
            <v>63.818357022940795</v>
          </cell>
        </row>
        <row r="301">
          <cell r="E301">
            <v>922707</v>
          </cell>
          <cell r="F301">
            <v>0</v>
          </cell>
          <cell r="G301" t="str">
            <v>Services for WHall Sewer 8609</v>
          </cell>
          <cell r="H301">
            <v>0</v>
          </cell>
          <cell r="I301">
            <v>0</v>
          </cell>
          <cell r="J301">
            <v>0</v>
          </cell>
          <cell r="K301">
            <v>999480.89635699044</v>
          </cell>
          <cell r="L301">
            <v>0</v>
          </cell>
          <cell r="M301">
            <v>1.8258772078512174E-5</v>
          </cell>
          <cell r="N301">
            <v>0</v>
          </cell>
          <cell r="O301">
            <v>18.249293883409337</v>
          </cell>
        </row>
        <row r="302">
          <cell r="E302">
            <v>922708</v>
          </cell>
          <cell r="F302">
            <v>0</v>
          </cell>
          <cell r="G302" t="str">
            <v>Services for Mid States 8850</v>
          </cell>
          <cell r="H302">
            <v>0</v>
          </cell>
          <cell r="I302">
            <v>0</v>
          </cell>
          <cell r="J302">
            <v>0</v>
          </cell>
          <cell r="K302">
            <v>999480.89635699044</v>
          </cell>
          <cell r="L302">
            <v>0</v>
          </cell>
          <cell r="M302">
            <v>6.3254577088203549E-4</v>
          </cell>
          <cell r="N302">
            <v>0</v>
          </cell>
          <cell r="O302">
            <v>632.21741406800038</v>
          </cell>
        </row>
        <row r="303">
          <cell r="E303">
            <v>922709</v>
          </cell>
          <cell r="F303">
            <v>0</v>
          </cell>
          <cell r="G303" t="str">
            <v>Services for Mid States Water</v>
          </cell>
          <cell r="H303">
            <v>0</v>
          </cell>
          <cell r="I303">
            <v>0</v>
          </cell>
          <cell r="J303">
            <v>0</v>
          </cell>
          <cell r="K303">
            <v>999480.89635699044</v>
          </cell>
          <cell r="L303">
            <v>0</v>
          </cell>
          <cell r="M303">
            <v>7.545348822713679E-4</v>
          </cell>
          <cell r="N303">
            <v>0</v>
          </cell>
          <cell r="O303">
            <v>754.14320046520299</v>
          </cell>
        </row>
        <row r="304">
          <cell r="E304">
            <v>922800</v>
          </cell>
          <cell r="F304">
            <v>0</v>
          </cell>
          <cell r="G304" t="str">
            <v>Services for West 8884</v>
          </cell>
          <cell r="I304">
            <v>0</v>
          </cell>
          <cell r="J304">
            <v>0</v>
          </cell>
          <cell r="K304">
            <v>999480.89635699044</v>
          </cell>
          <cell r="L304">
            <v>0</v>
          </cell>
          <cell r="M304">
            <v>7.0267411539305397E-5</v>
          </cell>
          <cell r="O304">
            <v>70.230935469990499</v>
          </cell>
        </row>
        <row r="305">
          <cell r="E305">
            <v>922801</v>
          </cell>
          <cell r="F305">
            <v>0</v>
          </cell>
          <cell r="G305" t="str">
            <v>Services for Liberty Wtr 8020</v>
          </cell>
          <cell r="I305">
            <v>0</v>
          </cell>
          <cell r="J305">
            <v>0</v>
          </cell>
          <cell r="K305">
            <v>999480.89635699044</v>
          </cell>
          <cell r="L305">
            <v>0</v>
          </cell>
          <cell r="M305">
            <v>1.1684059494473058E-6</v>
          </cell>
          <cell r="O305">
            <v>1.1677994256624338</v>
          </cell>
        </row>
        <row r="306">
          <cell r="E306">
            <v>922802</v>
          </cell>
          <cell r="F306">
            <v>0</v>
          </cell>
          <cell r="G306" t="str">
            <v>Services for Calpeco 8800</v>
          </cell>
          <cell r="I306">
            <v>0</v>
          </cell>
          <cell r="J306">
            <v>0</v>
          </cell>
          <cell r="K306">
            <v>999480.89635699044</v>
          </cell>
          <cell r="L306">
            <v>0</v>
          </cell>
          <cell r="M306">
            <v>1.0735333903748631E-3</v>
          </cell>
          <cell r="O306">
            <v>1072.976115281027</v>
          </cell>
        </row>
        <row r="307">
          <cell r="E307">
            <v>922803</v>
          </cell>
          <cell r="F307">
            <v>0</v>
          </cell>
          <cell r="G307" t="str">
            <v>Services for Park Water 8623</v>
          </cell>
          <cell r="I307">
            <v>0</v>
          </cell>
          <cell r="J307">
            <v>0</v>
          </cell>
          <cell r="K307">
            <v>999480.89635699044</v>
          </cell>
          <cell r="L307">
            <v>0</v>
          </cell>
          <cell r="M307">
            <v>1.3691118570836545E-6</v>
          </cell>
          <cell r="O307">
            <v>1.3684011461309549</v>
          </cell>
        </row>
        <row r="308">
          <cell r="E308">
            <v>922900</v>
          </cell>
          <cell r="F308">
            <v>0</v>
          </cell>
          <cell r="G308" t="str">
            <v>Indirect Liberty Corp US</v>
          </cell>
          <cell r="I308">
            <v>0</v>
          </cell>
          <cell r="J308">
            <v>0</v>
          </cell>
          <cell r="K308">
            <v>999480.89635699044</v>
          </cell>
          <cell r="L308">
            <v>0</v>
          </cell>
          <cell r="M308">
            <v>5.4761437885348654E-5</v>
          </cell>
          <cell r="O308">
            <v>54.733011023445926</v>
          </cell>
        </row>
        <row r="309">
          <cell r="E309">
            <v>925000</v>
          </cell>
          <cell r="F309">
            <v>0</v>
          </cell>
          <cell r="G309" t="str">
            <v>Injuries &amp; Damages-Corp</v>
          </cell>
          <cell r="H309">
            <v>0</v>
          </cell>
          <cell r="I309">
            <v>0</v>
          </cell>
          <cell r="J309">
            <v>0</v>
          </cell>
          <cell r="K309">
            <v>999480.89635699044</v>
          </cell>
          <cell r="L309">
            <v>0</v>
          </cell>
          <cell r="M309">
            <v>2.3213566330872134E-5</v>
          </cell>
          <cell r="N309">
            <v>0</v>
          </cell>
          <cell r="O309">
            <v>23.201516084022536</v>
          </cell>
        </row>
        <row r="310">
          <cell r="E310">
            <v>926437</v>
          </cell>
          <cell r="F310">
            <v>0</v>
          </cell>
          <cell r="G310" t="str">
            <v>Employee Disability Plan Exp</v>
          </cell>
          <cell r="H310">
            <v>0</v>
          </cell>
          <cell r="I310">
            <v>0</v>
          </cell>
          <cell r="J310">
            <v>0</v>
          </cell>
          <cell r="K310">
            <v>999480.89635699044</v>
          </cell>
          <cell r="L310">
            <v>0</v>
          </cell>
          <cell r="M310">
            <v>5.1644593559278043E-3</v>
          </cell>
          <cell r="N310">
            <v>0</v>
          </cell>
          <cell r="O310">
            <v>5161.778466261967</v>
          </cell>
        </row>
        <row r="311">
          <cell r="E311">
            <v>930104</v>
          </cell>
          <cell r="F311">
            <v>0</v>
          </cell>
          <cell r="G311" t="str">
            <v>Franchise Elections</v>
          </cell>
          <cell r="I311" t="str">
            <v>W/P IS ADJ 3.1</v>
          </cell>
          <cell r="J311">
            <v>0</v>
          </cell>
          <cell r="K311">
            <v>999480.89635699044</v>
          </cell>
          <cell r="L311">
            <v>0</v>
          </cell>
          <cell r="M311">
            <v>3.6847175523635576E-4</v>
          </cell>
          <cell r="O311">
            <v>368.28048020586641</v>
          </cell>
        </row>
        <row r="312">
          <cell r="E312">
            <v>935024</v>
          </cell>
          <cell r="F312">
            <v>0</v>
          </cell>
          <cell r="G312" t="str">
            <v>Building &amp; Grounds Maintenance</v>
          </cell>
          <cell r="I312">
            <v>0</v>
          </cell>
          <cell r="J312">
            <v>0</v>
          </cell>
          <cell r="K312">
            <v>999480.89635699044</v>
          </cell>
          <cell r="L312">
            <v>0</v>
          </cell>
          <cell r="M312">
            <v>4.1721052805759511E-3</v>
          </cell>
          <cell r="O312">
            <v>4169.939525525785</v>
          </cell>
        </row>
        <row r="313">
          <cell r="E313">
            <v>935515</v>
          </cell>
          <cell r="F313">
            <v>0</v>
          </cell>
          <cell r="G313" t="str">
            <v>Microwave Maintenance Expenses</v>
          </cell>
          <cell r="I313">
            <v>0</v>
          </cell>
          <cell r="J313">
            <v>0</v>
          </cell>
          <cell r="K313">
            <v>999480.89635699044</v>
          </cell>
          <cell r="L313">
            <v>0</v>
          </cell>
          <cell r="M313">
            <v>2.5320674721254045E-4</v>
          </cell>
          <cell r="O313">
            <v>253.07530666762781</v>
          </cell>
        </row>
        <row r="314">
          <cell r="E314">
            <v>935523</v>
          </cell>
          <cell r="F314">
            <v>0</v>
          </cell>
          <cell r="G314" t="str">
            <v>Telecomm Exp Other</v>
          </cell>
          <cell r="I314">
            <v>0</v>
          </cell>
          <cell r="J314">
            <v>0</v>
          </cell>
          <cell r="K314">
            <v>999480.89635699044</v>
          </cell>
          <cell r="L314">
            <v>0</v>
          </cell>
          <cell r="M314">
            <v>4.6955982100973056E-4</v>
          </cell>
          <cell r="O314">
            <v>469.3160707960335</v>
          </cell>
        </row>
        <row r="315">
          <cell r="E315">
            <v>0</v>
          </cell>
          <cell r="F315">
            <v>0</v>
          </cell>
          <cell r="G315" t="str">
            <v>Total Adjustment to Other A&amp;G Expenses: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O315">
            <v>148884.55419318783</v>
          </cell>
        </row>
        <row r="316">
          <cell r="E316">
            <v>0</v>
          </cell>
          <cell r="F316">
            <v>0</v>
          </cell>
          <cell r="G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O316">
            <v>0</v>
          </cell>
        </row>
        <row r="317">
          <cell r="E317">
            <v>0</v>
          </cell>
          <cell r="F317">
            <v>0</v>
          </cell>
          <cell r="G317" t="str">
            <v>Total Adjustment for Open Positions Expected to be Filled by 3/31/2019: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0.99999999999999956</v>
          </cell>
          <cell r="O317">
            <v>999480.8963569901</v>
          </cell>
        </row>
        <row r="318">
          <cell r="E318">
            <v>0</v>
          </cell>
          <cell r="F318">
            <v>0</v>
          </cell>
          <cell r="G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O318">
            <v>0</v>
          </cell>
        </row>
        <row r="319">
          <cell r="E319">
            <v>0</v>
          </cell>
          <cell r="F319">
            <v>0</v>
          </cell>
          <cell r="G319" t="str">
            <v>Total Annualized Benefits Adjustments: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333639.39179870934</v>
          </cell>
        </row>
        <row r="320">
          <cell r="E320">
            <v>0</v>
          </cell>
          <cell r="F320">
            <v>0</v>
          </cell>
          <cell r="G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O320">
            <v>0</v>
          </cell>
        </row>
        <row r="321">
          <cell r="E321">
            <v>0</v>
          </cell>
          <cell r="F321">
            <v>0</v>
          </cell>
          <cell r="G321" t="str">
            <v>Total Payroll Taxes Adjustment: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O321">
            <v>76460.288571309764</v>
          </cell>
        </row>
        <row r="322">
          <cell r="E322">
            <v>0</v>
          </cell>
          <cell r="F322">
            <v>0</v>
          </cell>
          <cell r="G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O322">
            <v>0</v>
          </cell>
        </row>
        <row r="323">
          <cell r="E323">
            <v>0</v>
          </cell>
          <cell r="F323">
            <v>0</v>
          </cell>
          <cell r="G323" t="str">
            <v>Total Pro Forma Adjustment: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O323">
            <v>1409580.5767270091</v>
          </cell>
        </row>
        <row r="324">
          <cell r="E324">
            <v>0</v>
          </cell>
          <cell r="F324">
            <v>0</v>
          </cell>
          <cell r="G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O324">
            <v>0</v>
          </cell>
        </row>
        <row r="325">
          <cell r="E325">
            <v>0</v>
          </cell>
          <cell r="F325">
            <v>0</v>
          </cell>
          <cell r="G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O325">
            <v>0</v>
          </cell>
        </row>
        <row r="326"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E329">
            <v>0</v>
          </cell>
          <cell r="F329">
            <v>0</v>
          </cell>
          <cell r="G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</row>
        <row r="332">
          <cell r="E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</sheetData>
      <sheetData sheetId="1"/>
      <sheetData sheetId="2"/>
      <sheetData sheetId="3">
        <row r="16">
          <cell r="S16">
            <v>2038.2961964261087</v>
          </cell>
        </row>
        <row r="17">
          <cell r="S17">
            <v>679.21036243161859</v>
          </cell>
        </row>
        <row r="18">
          <cell r="S18">
            <v>100865.13219277227</v>
          </cell>
        </row>
        <row r="21">
          <cell r="S21">
            <v>-58476.376195632365</v>
          </cell>
        </row>
        <row r="22">
          <cell r="S22">
            <v>168311.31520583242</v>
          </cell>
        </row>
        <row r="25">
          <cell r="S25">
            <v>34749.556013791618</v>
          </cell>
        </row>
        <row r="26">
          <cell r="S26">
            <v>416.36558104291299</v>
          </cell>
        </row>
        <row r="29">
          <cell r="S29">
            <v>-1079.9436034627777</v>
          </cell>
        </row>
        <row r="30">
          <cell r="S30">
            <v>22256.430985355135</v>
          </cell>
        </row>
        <row r="31">
          <cell r="S31">
            <v>38816.311617243191</v>
          </cell>
        </row>
        <row r="34">
          <cell r="S34">
            <v>20187.749518763329</v>
          </cell>
        </row>
        <row r="36">
          <cell r="S36">
            <v>4875.3439241459255</v>
          </cell>
        </row>
        <row r="38">
          <cell r="S38">
            <v>333639.3917987094</v>
          </cell>
        </row>
      </sheetData>
      <sheetData sheetId="4">
        <row r="15">
          <cell r="O15">
            <v>-1015.6943813011894</v>
          </cell>
        </row>
        <row r="16">
          <cell r="O16">
            <v>68369.774140539244</v>
          </cell>
        </row>
        <row r="17">
          <cell r="O17">
            <v>5963.1180713143858</v>
          </cell>
        </row>
        <row r="18">
          <cell r="O18">
            <v>524.60620940625938</v>
          </cell>
        </row>
        <row r="19">
          <cell r="O19">
            <v>2618.4845313510718</v>
          </cell>
        </row>
        <row r="20">
          <cell r="O20">
            <v>76460.288571309778</v>
          </cell>
        </row>
      </sheetData>
      <sheetData sheetId="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4"/>
      <sheetName val="IS ADJ 4.1"/>
      <sheetName val="IS ADJ 4.2"/>
    </sheetNames>
    <sheetDataSet>
      <sheetData sheetId="0">
        <row r="4">
          <cell r="Q4">
            <v>0</v>
          </cell>
        </row>
        <row r="5">
          <cell r="Q5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Total Company</v>
          </cell>
          <cell r="L9">
            <v>0</v>
          </cell>
          <cell r="M9" t="str">
            <v>Missouri</v>
          </cell>
          <cell r="N9">
            <v>0</v>
          </cell>
          <cell r="O9" t="str">
            <v>FERC</v>
          </cell>
          <cell r="P9">
            <v>0</v>
          </cell>
        </row>
        <row r="10">
          <cell r="E10" t="str">
            <v>GL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Ending Balance</v>
          </cell>
          <cell r="L10">
            <v>0</v>
          </cell>
          <cell r="M10" t="str">
            <v>Allocation</v>
          </cell>
          <cell r="N10">
            <v>0</v>
          </cell>
          <cell r="O10" t="str">
            <v>Allocation</v>
          </cell>
          <cell r="P10">
            <v>0</v>
          </cell>
          <cell r="Q10" t="str">
            <v>Total Missouri</v>
          </cell>
        </row>
        <row r="11">
          <cell r="E11" t="str">
            <v>Account</v>
          </cell>
          <cell r="F11">
            <v>0</v>
          </cell>
          <cell r="G11" t="str">
            <v>Description</v>
          </cell>
          <cell r="H11">
            <v>0</v>
          </cell>
          <cell r="I11" t="str">
            <v>Reference</v>
          </cell>
          <cell r="J11">
            <v>0</v>
          </cell>
          <cell r="K11" t="str">
            <v>IS ADJ 4.1</v>
          </cell>
          <cell r="L11">
            <v>0</v>
          </cell>
          <cell r="M11" t="str">
            <v>Factor (1)</v>
          </cell>
          <cell r="N11">
            <v>0</v>
          </cell>
          <cell r="O11" t="str">
            <v>Factor (2)</v>
          </cell>
          <cell r="P11">
            <v>0</v>
          </cell>
          <cell r="Q11" t="str">
            <v>Adjustment</v>
          </cell>
        </row>
        <row r="12">
          <cell r="E12" t="str">
            <v>(b)</v>
          </cell>
          <cell r="F12">
            <v>0</v>
          </cell>
          <cell r="G12" t="str">
            <v>(c)</v>
          </cell>
          <cell r="H12">
            <v>0</v>
          </cell>
          <cell r="I12" t="str">
            <v>(d)</v>
          </cell>
          <cell r="J12">
            <v>0</v>
          </cell>
          <cell r="K12" t="str">
            <v xml:space="preserve">(e) </v>
          </cell>
          <cell r="L12">
            <v>0</v>
          </cell>
          <cell r="M12" t="str">
            <v>(f)</v>
          </cell>
          <cell r="N12">
            <v>0</v>
          </cell>
          <cell r="O12" t="str">
            <v>(g)</v>
          </cell>
          <cell r="P12">
            <v>0</v>
          </cell>
          <cell r="Q12" t="str">
            <v>(h) = (e) x (f) x (g)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>
            <v>0</v>
          </cell>
          <cell r="F14">
            <v>0</v>
          </cell>
          <cell r="G14" t="str">
            <v>OVERTIME EXPENSE ADJUSTMENT INCLUDED IN BASE RATES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E15">
            <v>0</v>
          </cell>
          <cell r="F15">
            <v>0</v>
          </cell>
          <cell r="G15" t="str">
            <v>Adjustment to Production Expenses: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E16">
            <v>500011</v>
          </cell>
          <cell r="F16">
            <v>0</v>
          </cell>
          <cell r="G16" t="str">
            <v>Conv &amp; Seminar-Operations</v>
          </cell>
          <cell r="H16">
            <v>0</v>
          </cell>
          <cell r="I16" t="str">
            <v>W/P IS ADJ 4.1</v>
          </cell>
          <cell r="J16">
            <v>0</v>
          </cell>
          <cell r="K16">
            <v>523345.72361428884</v>
          </cell>
          <cell r="L16">
            <v>0</v>
          </cell>
          <cell r="M16">
            <v>0.83927588220572291</v>
          </cell>
          <cell r="N16">
            <v>0</v>
          </cell>
          <cell r="O16">
            <v>6.9453049596369379E-4</v>
          </cell>
          <cell r="P16">
            <v>0</v>
          </cell>
          <cell r="Q16">
            <v>305.05963256428083</v>
          </cell>
        </row>
        <row r="17">
          <cell r="E17">
            <v>500036</v>
          </cell>
          <cell r="F17">
            <v>0</v>
          </cell>
          <cell r="G17" t="str">
            <v>Opr Spr &amp; Eng-Air Abate&amp;Monit</v>
          </cell>
          <cell r="H17">
            <v>0</v>
          </cell>
          <cell r="I17">
            <v>0</v>
          </cell>
          <cell r="J17">
            <v>0</v>
          </cell>
          <cell r="K17">
            <v>523345.72361428884</v>
          </cell>
          <cell r="L17">
            <v>0</v>
          </cell>
          <cell r="M17">
            <v>0.83927588220572291</v>
          </cell>
          <cell r="N17">
            <v>0</v>
          </cell>
          <cell r="O17">
            <v>1.8719849114436219E-3</v>
          </cell>
          <cell r="P17">
            <v>0</v>
          </cell>
          <cell r="Q17">
            <v>822.23463558426852</v>
          </cell>
        </row>
        <row r="18">
          <cell r="E18">
            <v>500037</v>
          </cell>
          <cell r="F18">
            <v>0</v>
          </cell>
          <cell r="G18" t="str">
            <v>Op Supv-Water Monit &amp;Complianc</v>
          </cell>
          <cell r="H18">
            <v>0</v>
          </cell>
          <cell r="I18">
            <v>0</v>
          </cell>
          <cell r="J18">
            <v>0</v>
          </cell>
          <cell r="K18">
            <v>523345.72361428884</v>
          </cell>
          <cell r="L18">
            <v>0</v>
          </cell>
          <cell r="M18">
            <v>0.83927588220572291</v>
          </cell>
          <cell r="N18">
            <v>0</v>
          </cell>
          <cell r="O18">
            <v>9.6164242780589641E-5</v>
          </cell>
          <cell r="P18">
            <v>0</v>
          </cell>
          <cell r="Q18">
            <v>42.238359206623642</v>
          </cell>
        </row>
        <row r="19">
          <cell r="E19">
            <v>500039</v>
          </cell>
          <cell r="F19">
            <v>0</v>
          </cell>
          <cell r="G19" t="str">
            <v>Operation Supervision &amp; Eng</v>
          </cell>
          <cell r="H19">
            <v>0</v>
          </cell>
          <cell r="I19">
            <v>0</v>
          </cell>
          <cell r="J19">
            <v>0</v>
          </cell>
          <cell r="K19">
            <v>523345.72361428884</v>
          </cell>
          <cell r="L19">
            <v>0</v>
          </cell>
          <cell r="M19">
            <v>0.83927588220572291</v>
          </cell>
          <cell r="N19">
            <v>0</v>
          </cell>
          <cell r="O19">
            <v>3.6370096670264584E-2</v>
          </cell>
          <cell r="P19">
            <v>0</v>
          </cell>
          <cell r="Q19">
            <v>15974.890074716424</v>
          </cell>
        </row>
        <row r="20">
          <cell r="E20">
            <v>501601</v>
          </cell>
          <cell r="F20">
            <v>0</v>
          </cell>
          <cell r="G20" t="str">
            <v>Fuel Administration - Asbury</v>
          </cell>
          <cell r="H20">
            <v>0</v>
          </cell>
          <cell r="I20">
            <v>0</v>
          </cell>
          <cell r="J20">
            <v>0</v>
          </cell>
          <cell r="K20">
            <v>523345.72361428884</v>
          </cell>
          <cell r="L20">
            <v>0</v>
          </cell>
          <cell r="M20">
            <v>0.82465535281045732</v>
          </cell>
          <cell r="N20">
            <v>0</v>
          </cell>
          <cell r="O20">
            <v>5.4064220177157149E-4</v>
          </cell>
          <cell r="P20">
            <v>0</v>
          </cell>
          <cell r="Q20">
            <v>233.33028161420521</v>
          </cell>
        </row>
        <row r="21">
          <cell r="E21">
            <v>502084</v>
          </cell>
          <cell r="F21">
            <v>0</v>
          </cell>
          <cell r="G21" t="str">
            <v>Exp Of Coal Handling System</v>
          </cell>
          <cell r="H21">
            <v>0</v>
          </cell>
          <cell r="I21">
            <v>0</v>
          </cell>
          <cell r="J21">
            <v>0</v>
          </cell>
          <cell r="K21">
            <v>523345.72361428884</v>
          </cell>
          <cell r="L21">
            <v>0</v>
          </cell>
          <cell r="M21">
            <v>0.82465535281045732</v>
          </cell>
          <cell r="N21">
            <v>0</v>
          </cell>
          <cell r="O21">
            <v>2.7771807004755439E-5</v>
          </cell>
          <cell r="P21">
            <v>0</v>
          </cell>
          <cell r="Q21">
            <v>11.985752366576872</v>
          </cell>
        </row>
        <row r="22">
          <cell r="E22">
            <v>502099</v>
          </cell>
          <cell r="F22">
            <v>0</v>
          </cell>
          <cell r="G22" t="str">
            <v>Exp Of Bottom &amp; Fly Ash System</v>
          </cell>
          <cell r="H22">
            <v>0</v>
          </cell>
          <cell r="I22">
            <v>0</v>
          </cell>
          <cell r="J22">
            <v>0</v>
          </cell>
          <cell r="K22">
            <v>523345.72361428884</v>
          </cell>
          <cell r="L22">
            <v>0</v>
          </cell>
          <cell r="M22">
            <v>0.82465535281045732</v>
          </cell>
          <cell r="N22">
            <v>0</v>
          </cell>
          <cell r="O22">
            <v>4.847238962491663E-4</v>
          </cell>
          <cell r="P22">
            <v>0</v>
          </cell>
          <cell r="Q22">
            <v>209.19706757324013</v>
          </cell>
        </row>
        <row r="23">
          <cell r="E23">
            <v>502102</v>
          </cell>
          <cell r="F23">
            <v>0</v>
          </cell>
          <cell r="G23" t="str">
            <v>Exp Of Instrmnt &amp; Meter Boiler</v>
          </cell>
          <cell r="H23">
            <v>0</v>
          </cell>
          <cell r="I23">
            <v>0</v>
          </cell>
          <cell r="J23">
            <v>0</v>
          </cell>
          <cell r="K23">
            <v>523345.72361428884</v>
          </cell>
          <cell r="L23">
            <v>0</v>
          </cell>
          <cell r="M23">
            <v>0.82465535281045732</v>
          </cell>
          <cell r="N23">
            <v>0</v>
          </cell>
          <cell r="O23">
            <v>1.926251416455374E-4</v>
          </cell>
          <cell r="P23">
            <v>0</v>
          </cell>
          <cell r="Q23">
            <v>83.133130190083435</v>
          </cell>
        </row>
        <row r="24">
          <cell r="E24">
            <v>502105</v>
          </cell>
          <cell r="F24">
            <v>0</v>
          </cell>
          <cell r="G24" t="str">
            <v>Exp Of Draft Equipment</v>
          </cell>
          <cell r="H24">
            <v>0</v>
          </cell>
          <cell r="I24">
            <v>0</v>
          </cell>
          <cell r="J24">
            <v>0</v>
          </cell>
          <cell r="K24">
            <v>523345.72361428884</v>
          </cell>
          <cell r="L24">
            <v>0</v>
          </cell>
          <cell r="M24">
            <v>0.82465535281045732</v>
          </cell>
          <cell r="N24">
            <v>0</v>
          </cell>
          <cell r="O24">
            <v>9.9836766158595142E-6</v>
          </cell>
          <cell r="P24">
            <v>0</v>
          </cell>
          <cell r="Q24">
            <v>4.3087536797726678</v>
          </cell>
        </row>
        <row r="25">
          <cell r="E25">
            <v>502108</v>
          </cell>
          <cell r="F25">
            <v>0</v>
          </cell>
          <cell r="G25" t="str">
            <v>Exp Of Steam Boiler</v>
          </cell>
          <cell r="H25">
            <v>0</v>
          </cell>
          <cell r="I25">
            <v>0</v>
          </cell>
          <cell r="J25">
            <v>0</v>
          </cell>
          <cell r="K25">
            <v>523345.72361428884</v>
          </cell>
          <cell r="L25">
            <v>0</v>
          </cell>
          <cell r="M25">
            <v>0.82465535281045732</v>
          </cell>
          <cell r="N25">
            <v>0</v>
          </cell>
          <cell r="O25">
            <v>4.7046424251727245E-3</v>
          </cell>
          <cell r="P25">
            <v>0</v>
          </cell>
          <cell r="Q25">
            <v>2030.4288832108173</v>
          </cell>
        </row>
        <row r="26">
          <cell r="E26">
            <v>505112</v>
          </cell>
          <cell r="F26">
            <v>0</v>
          </cell>
          <cell r="G26" t="str">
            <v>Exp-Condens &amp; Cooling H2O Sys</v>
          </cell>
          <cell r="H26">
            <v>0</v>
          </cell>
          <cell r="I26">
            <v>0</v>
          </cell>
          <cell r="J26">
            <v>0</v>
          </cell>
          <cell r="K26">
            <v>523345.72361428884</v>
          </cell>
          <cell r="L26">
            <v>0</v>
          </cell>
          <cell r="M26">
            <v>0.83927588220572291</v>
          </cell>
          <cell r="N26">
            <v>0</v>
          </cell>
          <cell r="O26">
            <v>7.306161125055703E-3</v>
          </cell>
          <cell r="P26">
            <v>0</v>
          </cell>
          <cell r="Q26">
            <v>3209.0957002144878</v>
          </cell>
        </row>
        <row r="27">
          <cell r="E27">
            <v>505117</v>
          </cell>
          <cell r="F27">
            <v>0</v>
          </cell>
          <cell r="G27" t="str">
            <v>Exp Of Lube Oil System</v>
          </cell>
          <cell r="H27">
            <v>0</v>
          </cell>
          <cell r="I27">
            <v>0</v>
          </cell>
          <cell r="J27">
            <v>0</v>
          </cell>
          <cell r="K27">
            <v>523345.72361428884</v>
          </cell>
          <cell r="L27">
            <v>0</v>
          </cell>
          <cell r="M27">
            <v>0.83927588220572291</v>
          </cell>
          <cell r="N27">
            <v>0</v>
          </cell>
          <cell r="O27">
            <v>8.8581142421572743E-5</v>
          </cell>
          <cell r="P27">
            <v>0</v>
          </cell>
          <cell r="Q27">
            <v>38.90762308680798</v>
          </cell>
        </row>
        <row r="28">
          <cell r="E28">
            <v>505120</v>
          </cell>
          <cell r="F28">
            <v>0</v>
          </cell>
          <cell r="G28" t="str">
            <v>Exp Of Turbine Plant</v>
          </cell>
          <cell r="H28">
            <v>0</v>
          </cell>
          <cell r="I28">
            <v>0</v>
          </cell>
          <cell r="J28">
            <v>0</v>
          </cell>
          <cell r="K28">
            <v>523345.72361428884</v>
          </cell>
          <cell r="L28">
            <v>0</v>
          </cell>
          <cell r="M28">
            <v>0.83927588220572291</v>
          </cell>
          <cell r="N28">
            <v>0</v>
          </cell>
          <cell r="O28">
            <v>1.2774377485698634E-2</v>
          </cell>
          <cell r="P28">
            <v>0</v>
          </cell>
          <cell r="Q28">
            <v>5610.9082677751239</v>
          </cell>
        </row>
        <row r="29">
          <cell r="E29">
            <v>506025</v>
          </cell>
          <cell r="F29">
            <v>0</v>
          </cell>
          <cell r="G29" t="str">
            <v>Safety Expenses-Prod</v>
          </cell>
          <cell r="H29">
            <v>0</v>
          </cell>
          <cell r="I29">
            <v>0</v>
          </cell>
          <cell r="J29">
            <v>0</v>
          </cell>
          <cell r="K29">
            <v>523345.72361428884</v>
          </cell>
          <cell r="L29">
            <v>0</v>
          </cell>
          <cell r="M29">
            <v>0.83927588220572291</v>
          </cell>
          <cell r="N29">
            <v>0</v>
          </cell>
          <cell r="O29">
            <v>2.8129494688863789E-4</v>
          </cell>
          <cell r="P29">
            <v>0</v>
          </cell>
          <cell r="Q29">
            <v>123.55358567944369</v>
          </cell>
        </row>
        <row r="30">
          <cell r="E30">
            <v>506126</v>
          </cell>
          <cell r="F30">
            <v>0</v>
          </cell>
          <cell r="G30" t="str">
            <v>Misc Steam Power Expenses</v>
          </cell>
          <cell r="H30">
            <v>0</v>
          </cell>
          <cell r="I30">
            <v>0</v>
          </cell>
          <cell r="J30">
            <v>0</v>
          </cell>
          <cell r="K30">
            <v>523345.72361428884</v>
          </cell>
          <cell r="L30">
            <v>0</v>
          </cell>
          <cell r="M30">
            <v>0.83927588220572291</v>
          </cell>
          <cell r="N30">
            <v>0</v>
          </cell>
          <cell r="O30">
            <v>3.633137652300015E-3</v>
          </cell>
          <cell r="P30">
            <v>0</v>
          </cell>
          <cell r="Q30">
            <v>1595.7882968526028</v>
          </cell>
        </row>
        <row r="31">
          <cell r="E31">
            <v>506168</v>
          </cell>
          <cell r="F31">
            <v>0</v>
          </cell>
          <cell r="G31" t="str">
            <v>Exp of Catalytic Reducer - Opr</v>
          </cell>
          <cell r="H31">
            <v>0</v>
          </cell>
          <cell r="I31">
            <v>0</v>
          </cell>
          <cell r="J31">
            <v>0</v>
          </cell>
          <cell r="K31">
            <v>523345.72361428884</v>
          </cell>
          <cell r="L31">
            <v>0</v>
          </cell>
          <cell r="M31">
            <v>0.83927588220572291</v>
          </cell>
          <cell r="N31">
            <v>0</v>
          </cell>
          <cell r="O31">
            <v>1.1542866987588183E-5</v>
          </cell>
          <cell r="P31">
            <v>0</v>
          </cell>
          <cell r="Q31">
            <v>5.0699901335305659</v>
          </cell>
        </row>
        <row r="32">
          <cell r="E32">
            <v>506205</v>
          </cell>
          <cell r="F32">
            <v>0</v>
          </cell>
          <cell r="G32" t="str">
            <v>Ash and FGD By product Disposa</v>
          </cell>
          <cell r="H32">
            <v>0</v>
          </cell>
          <cell r="I32">
            <v>0</v>
          </cell>
          <cell r="J32">
            <v>0</v>
          </cell>
          <cell r="K32">
            <v>523345.72361428884</v>
          </cell>
          <cell r="L32">
            <v>0</v>
          </cell>
          <cell r="M32">
            <v>0.83927588220572291</v>
          </cell>
          <cell r="N32">
            <v>0</v>
          </cell>
          <cell r="O32">
            <v>5.6250244551494719E-4</v>
          </cell>
          <cell r="P32">
            <v>0</v>
          </cell>
          <cell r="Q32">
            <v>247.06876133235957</v>
          </cell>
        </row>
        <row r="33">
          <cell r="E33">
            <v>510030</v>
          </cell>
          <cell r="F33">
            <v>0</v>
          </cell>
          <cell r="G33" t="str">
            <v>Mtce Supervision &amp; Engineer</v>
          </cell>
          <cell r="H33">
            <v>0</v>
          </cell>
          <cell r="I33">
            <v>0</v>
          </cell>
          <cell r="J33">
            <v>0</v>
          </cell>
          <cell r="K33">
            <v>523345.72361428884</v>
          </cell>
          <cell r="L33">
            <v>0</v>
          </cell>
          <cell r="M33">
            <v>0.82465535281045732</v>
          </cell>
          <cell r="N33">
            <v>0</v>
          </cell>
          <cell r="O33">
            <v>1.529047745167446E-2</v>
          </cell>
          <cell r="P33">
            <v>0</v>
          </cell>
          <cell r="Q33">
            <v>6599.062000939155</v>
          </cell>
        </row>
        <row r="34">
          <cell r="E34">
            <v>511127</v>
          </cell>
          <cell r="F34">
            <v>0</v>
          </cell>
          <cell r="G34" t="str">
            <v>Mtce Of Structures</v>
          </cell>
          <cell r="H34">
            <v>0</v>
          </cell>
          <cell r="I34">
            <v>0</v>
          </cell>
          <cell r="J34">
            <v>0</v>
          </cell>
          <cell r="K34">
            <v>523345.72361428884</v>
          </cell>
          <cell r="L34">
            <v>0</v>
          </cell>
          <cell r="M34">
            <v>0.83927588220572291</v>
          </cell>
          <cell r="N34">
            <v>0</v>
          </cell>
          <cell r="O34">
            <v>4.252523370620976E-3</v>
          </cell>
          <cell r="P34">
            <v>0</v>
          </cell>
          <cell r="Q34">
            <v>1867.8419802324506</v>
          </cell>
        </row>
        <row r="35">
          <cell r="E35">
            <v>511132</v>
          </cell>
          <cell r="F35">
            <v>0</v>
          </cell>
          <cell r="G35" t="str">
            <v>Mtce Of Structures - Environ</v>
          </cell>
          <cell r="H35">
            <v>0</v>
          </cell>
          <cell r="I35">
            <v>0</v>
          </cell>
          <cell r="J35">
            <v>0</v>
          </cell>
          <cell r="K35">
            <v>523345.72361428884</v>
          </cell>
          <cell r="L35">
            <v>0</v>
          </cell>
          <cell r="M35">
            <v>0.83927588220572291</v>
          </cell>
          <cell r="N35">
            <v>0</v>
          </cell>
          <cell r="O35">
            <v>2.9030393974729212E-5</v>
          </cell>
          <cell r="P35">
            <v>0</v>
          </cell>
          <cell r="Q35">
            <v>12.751061862069982</v>
          </cell>
        </row>
        <row r="36">
          <cell r="E36">
            <v>511135</v>
          </cell>
          <cell r="F36">
            <v>0</v>
          </cell>
          <cell r="G36" t="str">
            <v>Mtce Of Structures - Other</v>
          </cell>
          <cell r="H36">
            <v>0</v>
          </cell>
          <cell r="I36">
            <v>0</v>
          </cell>
          <cell r="J36">
            <v>0</v>
          </cell>
          <cell r="K36">
            <v>523345.72361428884</v>
          </cell>
          <cell r="L36">
            <v>0</v>
          </cell>
          <cell r="M36">
            <v>0.83927588220572291</v>
          </cell>
          <cell r="N36">
            <v>0</v>
          </cell>
          <cell r="O36">
            <v>2.9381210290169179E-3</v>
          </cell>
          <cell r="P36">
            <v>0</v>
          </cell>
          <cell r="Q36">
            <v>1290.5151418839084</v>
          </cell>
        </row>
        <row r="37">
          <cell r="E37">
            <v>512138</v>
          </cell>
          <cell r="F37">
            <v>0</v>
          </cell>
          <cell r="G37" t="str">
            <v>Mtce Coalhandling</v>
          </cell>
          <cell r="H37">
            <v>0</v>
          </cell>
          <cell r="I37">
            <v>0</v>
          </cell>
          <cell r="J37">
            <v>0</v>
          </cell>
          <cell r="K37">
            <v>523345.72361428884</v>
          </cell>
          <cell r="L37">
            <v>0</v>
          </cell>
          <cell r="M37">
            <v>0.82465535281045732</v>
          </cell>
          <cell r="N37">
            <v>0</v>
          </cell>
          <cell r="O37">
            <v>9.1668460813515429E-4</v>
          </cell>
          <cell r="P37">
            <v>0</v>
          </cell>
          <cell r="Q37">
            <v>395.62260782955747</v>
          </cell>
        </row>
        <row r="38">
          <cell r="E38">
            <v>512139</v>
          </cell>
          <cell r="F38">
            <v>0</v>
          </cell>
          <cell r="G38" t="str">
            <v>Mtce Of Rotary Dumper</v>
          </cell>
          <cell r="H38">
            <v>0</v>
          </cell>
          <cell r="I38">
            <v>0</v>
          </cell>
          <cell r="J38">
            <v>0</v>
          </cell>
          <cell r="K38">
            <v>523345.72361428884</v>
          </cell>
          <cell r="L38">
            <v>0</v>
          </cell>
          <cell r="M38">
            <v>0.82465535281045732</v>
          </cell>
          <cell r="N38">
            <v>0</v>
          </cell>
          <cell r="O38">
            <v>5.5136433038042879E-5</v>
          </cell>
          <cell r="P38">
            <v>0</v>
          </cell>
          <cell r="Q38">
            <v>23.79577362960827</v>
          </cell>
        </row>
        <row r="39">
          <cell r="E39">
            <v>512147</v>
          </cell>
          <cell r="F39">
            <v>0</v>
          </cell>
          <cell r="G39" t="str">
            <v>Mtce Of Coal Dozers</v>
          </cell>
          <cell r="H39">
            <v>0</v>
          </cell>
          <cell r="I39">
            <v>0</v>
          </cell>
          <cell r="J39">
            <v>0</v>
          </cell>
          <cell r="K39">
            <v>523345.72361428884</v>
          </cell>
          <cell r="L39">
            <v>0</v>
          </cell>
          <cell r="M39">
            <v>0.82465535281045732</v>
          </cell>
          <cell r="N39">
            <v>0</v>
          </cell>
          <cell r="O39">
            <v>1.2350822130749393E-4</v>
          </cell>
          <cell r="P39">
            <v>0</v>
          </cell>
          <cell r="Q39">
            <v>53.303659915774048</v>
          </cell>
        </row>
        <row r="40">
          <cell r="E40">
            <v>512150</v>
          </cell>
          <cell r="F40">
            <v>0</v>
          </cell>
          <cell r="G40" t="str">
            <v>Mtce Of Feeders</v>
          </cell>
          <cell r="H40">
            <v>0</v>
          </cell>
          <cell r="I40">
            <v>0</v>
          </cell>
          <cell r="J40">
            <v>0</v>
          </cell>
          <cell r="K40">
            <v>523345.72361428884</v>
          </cell>
          <cell r="L40">
            <v>0</v>
          </cell>
          <cell r="M40">
            <v>0.82465535281045732</v>
          </cell>
          <cell r="N40">
            <v>0</v>
          </cell>
          <cell r="O40">
            <v>5.891586798954121E-4</v>
          </cell>
          <cell r="P40">
            <v>0</v>
          </cell>
          <cell r="Q40">
            <v>254.26901607938512</v>
          </cell>
        </row>
        <row r="41">
          <cell r="E41">
            <v>512153</v>
          </cell>
          <cell r="F41">
            <v>0</v>
          </cell>
          <cell r="G41" t="str">
            <v>Mtce Of Bottom &amp; Fly Ash Syste</v>
          </cell>
          <cell r="H41">
            <v>0</v>
          </cell>
          <cell r="I41">
            <v>0</v>
          </cell>
          <cell r="J41">
            <v>0</v>
          </cell>
          <cell r="K41">
            <v>523345.72361428884</v>
          </cell>
          <cell r="L41">
            <v>0</v>
          </cell>
          <cell r="M41">
            <v>0.82465535281045732</v>
          </cell>
          <cell r="N41">
            <v>0</v>
          </cell>
          <cell r="O41">
            <v>5.1750217700019833E-3</v>
          </cell>
          <cell r="P41">
            <v>0</v>
          </cell>
          <cell r="Q41">
            <v>2233.4351314002411</v>
          </cell>
        </row>
        <row r="42">
          <cell r="E42">
            <v>512156</v>
          </cell>
          <cell r="F42">
            <v>0</v>
          </cell>
          <cell r="G42" t="str">
            <v>Mtce Instrmnt &amp; Meters Boiler</v>
          </cell>
          <cell r="H42">
            <v>0</v>
          </cell>
          <cell r="I42">
            <v>0</v>
          </cell>
          <cell r="J42">
            <v>0</v>
          </cell>
          <cell r="K42">
            <v>523345.72361428884</v>
          </cell>
          <cell r="L42">
            <v>0</v>
          </cell>
          <cell r="M42">
            <v>0.82465535281045732</v>
          </cell>
          <cell r="N42">
            <v>0</v>
          </cell>
          <cell r="O42">
            <v>2.7588712205504743E-4</v>
          </cell>
          <cell r="P42">
            <v>0</v>
          </cell>
          <cell r="Q42">
            <v>119.0673234015039</v>
          </cell>
        </row>
        <row r="43">
          <cell r="E43">
            <v>512160</v>
          </cell>
          <cell r="F43">
            <v>0</v>
          </cell>
          <cell r="G43" t="str">
            <v>Mtce Of Furnace</v>
          </cell>
          <cell r="H43">
            <v>0</v>
          </cell>
          <cell r="I43">
            <v>0</v>
          </cell>
          <cell r="J43">
            <v>0</v>
          </cell>
          <cell r="K43">
            <v>523345.72361428884</v>
          </cell>
          <cell r="L43">
            <v>0</v>
          </cell>
          <cell r="M43">
            <v>0.82465535281045732</v>
          </cell>
          <cell r="N43">
            <v>0</v>
          </cell>
          <cell r="O43">
            <v>5.1011437776038301E-3</v>
          </cell>
          <cell r="P43">
            <v>0</v>
          </cell>
          <cell r="Q43">
            <v>2201.5508783492069</v>
          </cell>
        </row>
        <row r="44">
          <cell r="E44">
            <v>512161</v>
          </cell>
          <cell r="F44">
            <v>0</v>
          </cell>
          <cell r="G44" t="str">
            <v>Mtce Of Cyclones</v>
          </cell>
          <cell r="H44">
            <v>0</v>
          </cell>
          <cell r="I44">
            <v>0</v>
          </cell>
          <cell r="J44">
            <v>0</v>
          </cell>
          <cell r="K44">
            <v>523345.72361428884</v>
          </cell>
          <cell r="L44">
            <v>0</v>
          </cell>
          <cell r="M44">
            <v>0.82465535281045732</v>
          </cell>
          <cell r="N44">
            <v>0</v>
          </cell>
          <cell r="O44">
            <v>1.3696468704108183E-3</v>
          </cell>
          <cell r="P44">
            <v>0</v>
          </cell>
          <cell r="Q44">
            <v>591.1119941021509</v>
          </cell>
        </row>
        <row r="45">
          <cell r="E45">
            <v>512162</v>
          </cell>
          <cell r="F45">
            <v>0</v>
          </cell>
          <cell r="G45" t="str">
            <v>Mtce Of Draft Systems</v>
          </cell>
          <cell r="H45">
            <v>0</v>
          </cell>
          <cell r="I45">
            <v>0</v>
          </cell>
          <cell r="J45">
            <v>0</v>
          </cell>
          <cell r="K45">
            <v>523345.72361428884</v>
          </cell>
          <cell r="L45">
            <v>0</v>
          </cell>
          <cell r="M45">
            <v>0.82465535281045732</v>
          </cell>
          <cell r="N45">
            <v>0</v>
          </cell>
          <cell r="O45">
            <v>1.46039964468022E-3</v>
          </cell>
          <cell r="P45">
            <v>0</v>
          </cell>
          <cell r="Q45">
            <v>630.27906302160022</v>
          </cell>
        </row>
        <row r="46">
          <cell r="E46">
            <v>512163</v>
          </cell>
          <cell r="F46">
            <v>0</v>
          </cell>
          <cell r="G46" t="str">
            <v>Mtce Of Feedwater System Equip</v>
          </cell>
          <cell r="H46">
            <v>0</v>
          </cell>
          <cell r="I46">
            <v>0</v>
          </cell>
          <cell r="J46">
            <v>0</v>
          </cell>
          <cell r="K46">
            <v>523345.72361428884</v>
          </cell>
          <cell r="L46">
            <v>0</v>
          </cell>
          <cell r="M46">
            <v>0.82465535281045732</v>
          </cell>
          <cell r="N46">
            <v>0</v>
          </cell>
          <cell r="O46">
            <v>2.891344406945657E-3</v>
          </cell>
          <cell r="P46">
            <v>0</v>
          </cell>
          <cell r="Q46">
            <v>1247.8459922396714</v>
          </cell>
        </row>
        <row r="47">
          <cell r="E47">
            <v>512164</v>
          </cell>
          <cell r="F47">
            <v>0</v>
          </cell>
          <cell r="G47" t="str">
            <v>Mtce Of Fuel Oil &amp; Igniter Sys</v>
          </cell>
          <cell r="H47">
            <v>0</v>
          </cell>
          <cell r="I47">
            <v>0</v>
          </cell>
          <cell r="J47">
            <v>0</v>
          </cell>
          <cell r="K47">
            <v>523345.72361428884</v>
          </cell>
          <cell r="L47">
            <v>0</v>
          </cell>
          <cell r="M47">
            <v>0.82465535281045732</v>
          </cell>
          <cell r="N47">
            <v>0</v>
          </cell>
          <cell r="O47">
            <v>3.9906164322261344E-5</v>
          </cell>
          <cell r="P47">
            <v>0</v>
          </cell>
          <cell r="Q47">
            <v>17.2226965060159</v>
          </cell>
        </row>
        <row r="48">
          <cell r="E48">
            <v>512165</v>
          </cell>
          <cell r="F48">
            <v>0</v>
          </cell>
          <cell r="G48" t="str">
            <v>Mtce Of Boiler Plant-Other</v>
          </cell>
          <cell r="H48">
            <v>0</v>
          </cell>
          <cell r="I48">
            <v>0</v>
          </cell>
          <cell r="J48">
            <v>0</v>
          </cell>
          <cell r="K48">
            <v>523345.72361428884</v>
          </cell>
          <cell r="L48">
            <v>0</v>
          </cell>
          <cell r="M48">
            <v>0.82465535281045732</v>
          </cell>
          <cell r="N48">
            <v>0</v>
          </cell>
          <cell r="O48">
            <v>1.6177928530808854E-4</v>
          </cell>
          <cell r="P48">
            <v>0</v>
          </cell>
          <cell r="Q48">
            <v>69.820680066389244</v>
          </cell>
        </row>
        <row r="49">
          <cell r="E49">
            <v>512167</v>
          </cell>
          <cell r="F49">
            <v>0</v>
          </cell>
          <cell r="G49" t="str">
            <v>Mtce Of Boiler Drums &amp; Headers</v>
          </cell>
          <cell r="H49">
            <v>0</v>
          </cell>
          <cell r="I49">
            <v>0</v>
          </cell>
          <cell r="J49">
            <v>0</v>
          </cell>
          <cell r="K49">
            <v>523345.72361428884</v>
          </cell>
          <cell r="L49">
            <v>0</v>
          </cell>
          <cell r="M49">
            <v>0.82465535281045732</v>
          </cell>
          <cell r="N49">
            <v>0</v>
          </cell>
          <cell r="O49">
            <v>1.5727327067976262E-5</v>
          </cell>
          <cell r="P49">
            <v>0</v>
          </cell>
          <cell r="Q49">
            <v>6.7875974938413979</v>
          </cell>
        </row>
        <row r="50">
          <cell r="E50">
            <v>512168</v>
          </cell>
          <cell r="F50">
            <v>0</v>
          </cell>
          <cell r="G50" t="str">
            <v>Sel Catalytic Reduction - Mtce</v>
          </cell>
          <cell r="H50">
            <v>0</v>
          </cell>
          <cell r="I50">
            <v>0</v>
          </cell>
          <cell r="J50">
            <v>0</v>
          </cell>
          <cell r="K50">
            <v>523345.72361428884</v>
          </cell>
          <cell r="L50">
            <v>0</v>
          </cell>
          <cell r="M50">
            <v>0.82465535281045732</v>
          </cell>
          <cell r="N50">
            <v>0</v>
          </cell>
          <cell r="O50">
            <v>5.2128941549455139E-4</v>
          </cell>
          <cell r="P50">
            <v>0</v>
          </cell>
          <cell r="Q50">
            <v>224.97800897022742</v>
          </cell>
        </row>
        <row r="51">
          <cell r="E51">
            <v>512169</v>
          </cell>
          <cell r="F51">
            <v>0</v>
          </cell>
          <cell r="G51" t="str">
            <v>Mtce - Water Supply System</v>
          </cell>
          <cell r="H51">
            <v>0</v>
          </cell>
          <cell r="I51">
            <v>0</v>
          </cell>
          <cell r="J51">
            <v>0</v>
          </cell>
          <cell r="K51">
            <v>523345.72361428884</v>
          </cell>
          <cell r="L51">
            <v>0</v>
          </cell>
          <cell r="M51">
            <v>0.82465535281045732</v>
          </cell>
          <cell r="N51">
            <v>0</v>
          </cell>
          <cell r="O51">
            <v>1.1059229514542531E-4</v>
          </cell>
          <cell r="P51">
            <v>0</v>
          </cell>
          <cell r="Q51">
            <v>47.729406409798074</v>
          </cell>
        </row>
        <row r="52">
          <cell r="E52">
            <v>513122</v>
          </cell>
          <cell r="F52">
            <v>0</v>
          </cell>
          <cell r="G52" t="str">
            <v>Mtce Of Electrical Equipment</v>
          </cell>
          <cell r="H52">
            <v>0</v>
          </cell>
          <cell r="I52">
            <v>0</v>
          </cell>
          <cell r="J52">
            <v>0</v>
          </cell>
          <cell r="K52">
            <v>523345.72361428884</v>
          </cell>
          <cell r="L52">
            <v>0</v>
          </cell>
          <cell r="M52">
            <v>0.82465535281045732</v>
          </cell>
          <cell r="N52">
            <v>0</v>
          </cell>
          <cell r="O52">
            <v>2.0710906373352754E-4</v>
          </cell>
          <cell r="P52">
            <v>0</v>
          </cell>
          <cell r="Q52">
            <v>89.384099146252439</v>
          </cell>
        </row>
        <row r="53">
          <cell r="E53">
            <v>513168</v>
          </cell>
          <cell r="F53">
            <v>0</v>
          </cell>
          <cell r="G53" t="str">
            <v>Mtce Of Turbine Plant</v>
          </cell>
          <cell r="H53">
            <v>0</v>
          </cell>
          <cell r="I53">
            <v>0</v>
          </cell>
          <cell r="J53">
            <v>0</v>
          </cell>
          <cell r="K53">
            <v>523345.72361428884</v>
          </cell>
          <cell r="L53">
            <v>0</v>
          </cell>
          <cell r="M53">
            <v>0.82465535281045732</v>
          </cell>
          <cell r="N53">
            <v>0</v>
          </cell>
          <cell r="O53">
            <v>1.9900285272749715E-3</v>
          </cell>
          <cell r="P53">
            <v>0</v>
          </cell>
          <cell r="Q53">
            <v>858.85621797160115</v>
          </cell>
        </row>
        <row r="54">
          <cell r="E54">
            <v>513172</v>
          </cell>
          <cell r="F54">
            <v>0</v>
          </cell>
          <cell r="G54" t="str">
            <v>Mtce Of Turbine Inst. &amp; Meters</v>
          </cell>
          <cell r="H54">
            <v>0</v>
          </cell>
          <cell r="I54">
            <v>0</v>
          </cell>
          <cell r="J54">
            <v>0</v>
          </cell>
          <cell r="K54">
            <v>523345.72361428884</v>
          </cell>
          <cell r="L54">
            <v>0</v>
          </cell>
          <cell r="M54">
            <v>0.82465535281045732</v>
          </cell>
          <cell r="N54">
            <v>0</v>
          </cell>
          <cell r="O54">
            <v>4.4809947088262894E-5</v>
          </cell>
          <cell r="P54">
            <v>0</v>
          </cell>
          <cell r="Q54">
            <v>19.339070348118351</v>
          </cell>
        </row>
        <row r="55">
          <cell r="E55">
            <v>513174</v>
          </cell>
          <cell r="F55">
            <v>0</v>
          </cell>
          <cell r="G55" t="str">
            <v>Mtce Of Cooling Tower</v>
          </cell>
          <cell r="H55">
            <v>0</v>
          </cell>
          <cell r="I55">
            <v>0</v>
          </cell>
          <cell r="J55">
            <v>0</v>
          </cell>
          <cell r="K55">
            <v>523345.72361428884</v>
          </cell>
          <cell r="L55">
            <v>0</v>
          </cell>
          <cell r="M55">
            <v>0.82465535281045732</v>
          </cell>
          <cell r="N55">
            <v>0</v>
          </cell>
          <cell r="O55">
            <v>1.6808266536706888E-3</v>
          </cell>
          <cell r="P55">
            <v>0</v>
          </cell>
          <cell r="Q55">
            <v>725.41091901543518</v>
          </cell>
        </row>
        <row r="56">
          <cell r="E56">
            <v>513178</v>
          </cell>
          <cell r="F56">
            <v>0</v>
          </cell>
          <cell r="G56" t="str">
            <v>Mtce Of Electrical Equipment</v>
          </cell>
          <cell r="H56">
            <v>0</v>
          </cell>
          <cell r="I56" t="str">
            <v>W/P IS ADJ 4.1</v>
          </cell>
          <cell r="J56">
            <v>0</v>
          </cell>
          <cell r="K56">
            <v>523345.72361428884</v>
          </cell>
          <cell r="L56">
            <v>0</v>
          </cell>
          <cell r="M56">
            <v>0.82465535281045732</v>
          </cell>
          <cell r="N56">
            <v>0</v>
          </cell>
          <cell r="O56">
            <v>5.4412798667272924E-4</v>
          </cell>
          <cell r="P56">
            <v>0</v>
          </cell>
          <cell r="Q56">
            <v>234.83467614716722</v>
          </cell>
        </row>
        <row r="57">
          <cell r="E57">
            <v>513181</v>
          </cell>
          <cell r="F57">
            <v>0</v>
          </cell>
          <cell r="G57" t="str">
            <v>Mtce Of Condensing Equipment</v>
          </cell>
          <cell r="H57">
            <v>0</v>
          </cell>
          <cell r="I57">
            <v>0</v>
          </cell>
          <cell r="J57">
            <v>0</v>
          </cell>
          <cell r="K57">
            <v>523345.72361428884</v>
          </cell>
          <cell r="L57">
            <v>0</v>
          </cell>
          <cell r="M57">
            <v>0.82465535281045732</v>
          </cell>
          <cell r="N57">
            <v>0</v>
          </cell>
          <cell r="O57">
            <v>1.1294884363130384E-4</v>
          </cell>
          <cell r="P57">
            <v>0</v>
          </cell>
          <cell r="Q57">
            <v>48.74644525738676</v>
          </cell>
        </row>
        <row r="58">
          <cell r="E58">
            <v>513182</v>
          </cell>
          <cell r="F58">
            <v>0</v>
          </cell>
          <cell r="G58" t="str">
            <v>Mtce Of Lube/Control Oil Equip</v>
          </cell>
          <cell r="H58">
            <v>0</v>
          </cell>
          <cell r="I58">
            <v>0</v>
          </cell>
          <cell r="J58">
            <v>0</v>
          </cell>
          <cell r="K58">
            <v>523345.72361428884</v>
          </cell>
          <cell r="L58">
            <v>0</v>
          </cell>
          <cell r="M58">
            <v>0.82465535281045732</v>
          </cell>
          <cell r="N58">
            <v>0</v>
          </cell>
          <cell r="O58">
            <v>3.5452983019092378E-4</v>
          </cell>
          <cell r="P58">
            <v>0</v>
          </cell>
          <cell r="Q58">
            <v>153.00793176710977</v>
          </cell>
        </row>
        <row r="59">
          <cell r="E59">
            <v>514144</v>
          </cell>
          <cell r="F59">
            <v>0</v>
          </cell>
          <cell r="G59" t="str">
            <v>Mtce of C.E.M. Equipment</v>
          </cell>
          <cell r="H59">
            <v>0</v>
          </cell>
          <cell r="I59">
            <v>0</v>
          </cell>
          <cell r="J59">
            <v>0</v>
          </cell>
          <cell r="K59">
            <v>523345.72361428884</v>
          </cell>
          <cell r="L59">
            <v>0</v>
          </cell>
          <cell r="M59">
            <v>0.83927588220572291</v>
          </cell>
          <cell r="N59">
            <v>0</v>
          </cell>
          <cell r="O59">
            <v>7.7461883318619151E-4</v>
          </cell>
          <cell r="P59">
            <v>0</v>
          </cell>
          <cell r="Q59">
            <v>340.23694856086524</v>
          </cell>
        </row>
        <row r="60">
          <cell r="E60">
            <v>514158</v>
          </cell>
          <cell r="F60">
            <v>0</v>
          </cell>
          <cell r="G60" t="str">
            <v>Mtc Of Auxiliary Plant Equip</v>
          </cell>
          <cell r="H60">
            <v>0</v>
          </cell>
          <cell r="I60">
            <v>0</v>
          </cell>
          <cell r="J60">
            <v>0</v>
          </cell>
          <cell r="K60">
            <v>523345.72361428884</v>
          </cell>
          <cell r="L60">
            <v>0</v>
          </cell>
          <cell r="M60">
            <v>0.83927588220572291</v>
          </cell>
          <cell r="N60">
            <v>0</v>
          </cell>
          <cell r="O60">
            <v>3.5258853949518654E-3</v>
          </cell>
          <cell r="P60">
            <v>0</v>
          </cell>
          <cell r="Q60">
            <v>1548.6797329976521</v>
          </cell>
        </row>
        <row r="61">
          <cell r="E61">
            <v>514168</v>
          </cell>
          <cell r="F61">
            <v>0</v>
          </cell>
          <cell r="G61" t="str">
            <v>Mtce of SCR Catalytic Reducer</v>
          </cell>
          <cell r="H61">
            <v>0</v>
          </cell>
          <cell r="I61">
            <v>0</v>
          </cell>
          <cell r="J61">
            <v>0</v>
          </cell>
          <cell r="K61">
            <v>523345.72361428884</v>
          </cell>
          <cell r="L61">
            <v>0</v>
          </cell>
          <cell r="M61">
            <v>0.83927588220572291</v>
          </cell>
          <cell r="N61">
            <v>0</v>
          </cell>
          <cell r="O61">
            <v>4.4651750752591898E-4</v>
          </cell>
          <cell r="P61">
            <v>0</v>
          </cell>
          <cell r="Q61">
            <v>196.12452955052945</v>
          </cell>
        </row>
        <row r="62">
          <cell r="E62">
            <v>514173</v>
          </cell>
          <cell r="F62">
            <v>0</v>
          </cell>
          <cell r="G62" t="str">
            <v>Mtce of Scrubber</v>
          </cell>
          <cell r="H62">
            <v>0</v>
          </cell>
          <cell r="I62">
            <v>0</v>
          </cell>
          <cell r="J62">
            <v>0</v>
          </cell>
          <cell r="K62">
            <v>523345.72361428884</v>
          </cell>
          <cell r="L62">
            <v>0</v>
          </cell>
          <cell r="M62">
            <v>0.83927588220572291</v>
          </cell>
          <cell r="N62">
            <v>0</v>
          </cell>
          <cell r="O62">
            <v>3.5052873818560574E-3</v>
          </cell>
          <cell r="P62">
            <v>0</v>
          </cell>
          <cell r="Q62">
            <v>1539.6324379644186</v>
          </cell>
        </row>
        <row r="63">
          <cell r="E63">
            <v>514174</v>
          </cell>
          <cell r="F63">
            <v>0</v>
          </cell>
          <cell r="G63" t="str">
            <v>Mtce of PAC System</v>
          </cell>
          <cell r="H63">
            <v>0</v>
          </cell>
          <cell r="I63">
            <v>0</v>
          </cell>
          <cell r="J63">
            <v>0</v>
          </cell>
          <cell r="K63">
            <v>523345.72361428884</v>
          </cell>
          <cell r="L63">
            <v>0</v>
          </cell>
          <cell r="M63">
            <v>0.83927588220572291</v>
          </cell>
          <cell r="N63">
            <v>0</v>
          </cell>
          <cell r="O63">
            <v>3.5530714807828983E-5</v>
          </cell>
          <cell r="P63">
            <v>0</v>
          </cell>
          <cell r="Q63">
            <v>15.606207167307975</v>
          </cell>
        </row>
        <row r="64">
          <cell r="E64">
            <v>514175</v>
          </cell>
          <cell r="F64">
            <v>0</v>
          </cell>
          <cell r="G64" t="str">
            <v>Mtce of Baghouse</v>
          </cell>
          <cell r="H64">
            <v>0</v>
          </cell>
          <cell r="I64">
            <v>0</v>
          </cell>
          <cell r="J64">
            <v>0</v>
          </cell>
          <cell r="K64">
            <v>523345.72361428884</v>
          </cell>
          <cell r="L64">
            <v>0</v>
          </cell>
          <cell r="M64">
            <v>0.83927588220572291</v>
          </cell>
          <cell r="N64">
            <v>0</v>
          </cell>
          <cell r="O64">
            <v>4.3582124902800043E-3</v>
          </cell>
          <cell r="P64">
            <v>0</v>
          </cell>
          <cell r="Q64">
            <v>1914.2639648632176</v>
          </cell>
        </row>
        <row r="65">
          <cell r="E65">
            <v>514176</v>
          </cell>
          <cell r="F65">
            <v>0</v>
          </cell>
          <cell r="G65" t="str">
            <v>Mtce of Hydrator</v>
          </cell>
          <cell r="H65">
            <v>0</v>
          </cell>
          <cell r="I65">
            <v>0</v>
          </cell>
          <cell r="J65">
            <v>0</v>
          </cell>
          <cell r="K65">
            <v>523345.72361428884</v>
          </cell>
          <cell r="L65">
            <v>0</v>
          </cell>
          <cell r="M65">
            <v>0.83927588220572291</v>
          </cell>
          <cell r="N65">
            <v>0</v>
          </cell>
          <cell r="O65">
            <v>5.4634303901192338E-4</v>
          </cell>
          <cell r="P65">
            <v>0</v>
          </cell>
          <cell r="Q65">
            <v>239.97104188171215</v>
          </cell>
        </row>
        <row r="66">
          <cell r="E66">
            <v>535011</v>
          </cell>
          <cell r="F66">
            <v>0</v>
          </cell>
          <cell r="G66" t="str">
            <v>Conv &amp; Seminar-Hydro</v>
          </cell>
          <cell r="H66">
            <v>0</v>
          </cell>
          <cell r="I66">
            <v>0</v>
          </cell>
          <cell r="J66">
            <v>0</v>
          </cell>
          <cell r="K66">
            <v>523345.72361428884</v>
          </cell>
          <cell r="L66">
            <v>0</v>
          </cell>
          <cell r="M66">
            <v>0.83927588220572291</v>
          </cell>
          <cell r="N66">
            <v>0</v>
          </cell>
          <cell r="O66">
            <v>4.9165356375911577E-6</v>
          </cell>
          <cell r="P66">
            <v>0</v>
          </cell>
          <cell r="Q66">
            <v>2.159497047011099</v>
          </cell>
        </row>
        <row r="67">
          <cell r="E67">
            <v>535301</v>
          </cell>
          <cell r="F67">
            <v>0</v>
          </cell>
          <cell r="G67" t="str">
            <v>Oper Supervision &amp; Eng-Hydro</v>
          </cell>
          <cell r="H67">
            <v>0</v>
          </cell>
          <cell r="I67">
            <v>0</v>
          </cell>
          <cell r="J67">
            <v>0</v>
          </cell>
          <cell r="K67">
            <v>523345.72361428884</v>
          </cell>
          <cell r="L67">
            <v>0</v>
          </cell>
          <cell r="M67">
            <v>0.83927588220572291</v>
          </cell>
          <cell r="N67">
            <v>0</v>
          </cell>
          <cell r="O67">
            <v>1.1068648421130849E-3</v>
          </cell>
          <cell r="P67">
            <v>0</v>
          </cell>
          <cell r="Q67">
            <v>486.16984278684487</v>
          </cell>
        </row>
        <row r="68">
          <cell r="E68">
            <v>537316</v>
          </cell>
          <cell r="F68">
            <v>0</v>
          </cell>
          <cell r="G68" t="str">
            <v>Other Expenses - Hydro</v>
          </cell>
          <cell r="H68">
            <v>0</v>
          </cell>
          <cell r="I68">
            <v>0</v>
          </cell>
          <cell r="J68">
            <v>0</v>
          </cell>
          <cell r="K68">
            <v>523345.72361428884</v>
          </cell>
          <cell r="L68">
            <v>0</v>
          </cell>
          <cell r="M68">
            <v>0.83927588220572291</v>
          </cell>
          <cell r="N68">
            <v>0</v>
          </cell>
          <cell r="O68">
            <v>8.6813958787013674E-5</v>
          </cell>
          <cell r="P68">
            <v>0</v>
          </cell>
          <cell r="Q68">
            <v>38.131420467390704</v>
          </cell>
        </row>
        <row r="69">
          <cell r="E69">
            <v>538325</v>
          </cell>
          <cell r="F69">
            <v>0</v>
          </cell>
          <cell r="G69" t="str">
            <v>Electric Expenses - Hydro</v>
          </cell>
          <cell r="H69">
            <v>0</v>
          </cell>
          <cell r="I69">
            <v>0</v>
          </cell>
          <cell r="J69">
            <v>0</v>
          </cell>
          <cell r="K69">
            <v>523345.72361428884</v>
          </cell>
          <cell r="L69">
            <v>0</v>
          </cell>
          <cell r="M69">
            <v>0.83927588220572291</v>
          </cell>
          <cell r="N69">
            <v>0</v>
          </cell>
          <cell r="O69">
            <v>6.1229451443754767E-4</v>
          </cell>
          <cell r="P69">
            <v>0</v>
          </cell>
          <cell r="Q69">
            <v>268.93900365925356</v>
          </cell>
        </row>
        <row r="70">
          <cell r="E70">
            <v>539025</v>
          </cell>
          <cell r="F70">
            <v>0</v>
          </cell>
          <cell r="G70" t="str">
            <v>Safety Expenses-Hydro</v>
          </cell>
          <cell r="H70">
            <v>0</v>
          </cell>
          <cell r="I70">
            <v>0</v>
          </cell>
          <cell r="J70">
            <v>0</v>
          </cell>
          <cell r="K70">
            <v>523345.72361428884</v>
          </cell>
          <cell r="L70">
            <v>0</v>
          </cell>
          <cell r="M70">
            <v>0.83927588220572291</v>
          </cell>
          <cell r="N70">
            <v>0</v>
          </cell>
          <cell r="O70">
            <v>1.0404934328444033E-3</v>
          </cell>
          <cell r="P70">
            <v>0</v>
          </cell>
          <cell r="Q70">
            <v>457.0174328610812</v>
          </cell>
        </row>
        <row r="71">
          <cell r="E71">
            <v>539332</v>
          </cell>
          <cell r="F71">
            <v>0</v>
          </cell>
          <cell r="G71" t="str">
            <v>Misc Hydro Generation Exp</v>
          </cell>
          <cell r="H71">
            <v>0</v>
          </cell>
          <cell r="I71">
            <v>0</v>
          </cell>
          <cell r="J71">
            <v>0</v>
          </cell>
          <cell r="K71">
            <v>523345.72361428884</v>
          </cell>
          <cell r="L71">
            <v>0</v>
          </cell>
          <cell r="M71">
            <v>0.83927588220572291</v>
          </cell>
          <cell r="N71">
            <v>0</v>
          </cell>
          <cell r="O71">
            <v>1.9850500491182315E-3</v>
          </cell>
          <cell r="P71">
            <v>0</v>
          </cell>
          <cell r="Q71">
            <v>871.89639925814083</v>
          </cell>
        </row>
        <row r="72">
          <cell r="E72">
            <v>541304</v>
          </cell>
          <cell r="F72">
            <v>0</v>
          </cell>
          <cell r="G72" t="str">
            <v>Maint Supervision &amp; Eng-Hydro</v>
          </cell>
          <cell r="H72">
            <v>0</v>
          </cell>
          <cell r="I72">
            <v>0</v>
          </cell>
          <cell r="J72">
            <v>0</v>
          </cell>
          <cell r="K72">
            <v>523345.72361428884</v>
          </cell>
          <cell r="L72">
            <v>0</v>
          </cell>
          <cell r="M72">
            <v>0.83927588220572291</v>
          </cell>
          <cell r="N72">
            <v>0</v>
          </cell>
          <cell r="O72">
            <v>1.007145584556994E-3</v>
          </cell>
          <cell r="P72">
            <v>0</v>
          </cell>
          <cell r="Q72">
            <v>442.37000930734536</v>
          </cell>
        </row>
        <row r="73">
          <cell r="E73">
            <v>542307</v>
          </cell>
          <cell r="F73">
            <v>0</v>
          </cell>
          <cell r="G73" t="str">
            <v>House Expenses - Hydro</v>
          </cell>
          <cell r="H73">
            <v>0</v>
          </cell>
          <cell r="I73">
            <v>0</v>
          </cell>
          <cell r="J73">
            <v>0</v>
          </cell>
          <cell r="K73">
            <v>523345.72361428884</v>
          </cell>
          <cell r="L73">
            <v>0</v>
          </cell>
          <cell r="M73">
            <v>0.83927588220572291</v>
          </cell>
          <cell r="N73">
            <v>0</v>
          </cell>
          <cell r="O73">
            <v>8.7899713982968382E-4</v>
          </cell>
          <cell r="P73">
            <v>0</v>
          </cell>
          <cell r="Q73">
            <v>386.08318289815503</v>
          </cell>
        </row>
        <row r="74">
          <cell r="E74">
            <v>542337</v>
          </cell>
          <cell r="F74">
            <v>0</v>
          </cell>
          <cell r="G74" t="str">
            <v>Maint Of Structures - Hydro</v>
          </cell>
          <cell r="H74">
            <v>0</v>
          </cell>
          <cell r="I74">
            <v>0</v>
          </cell>
          <cell r="J74">
            <v>0</v>
          </cell>
          <cell r="K74">
            <v>523345.72361428884</v>
          </cell>
          <cell r="L74">
            <v>0</v>
          </cell>
          <cell r="M74">
            <v>0.83927588220572291</v>
          </cell>
          <cell r="N74">
            <v>0</v>
          </cell>
          <cell r="O74">
            <v>2.1787279099495099E-4</v>
          </cell>
          <cell r="P74">
            <v>0</v>
          </cell>
          <cell r="Q74">
            <v>95.696580571961633</v>
          </cell>
        </row>
        <row r="75">
          <cell r="E75">
            <v>543334</v>
          </cell>
          <cell r="F75">
            <v>0</v>
          </cell>
          <cell r="G75" t="str">
            <v>Maint Reservoirs Dam &amp; Waterwy</v>
          </cell>
          <cell r="H75">
            <v>0</v>
          </cell>
          <cell r="I75">
            <v>0</v>
          </cell>
          <cell r="J75">
            <v>0</v>
          </cell>
          <cell r="K75">
            <v>523345.72361428884</v>
          </cell>
          <cell r="L75">
            <v>0</v>
          </cell>
          <cell r="M75">
            <v>0.83927588220572291</v>
          </cell>
          <cell r="N75">
            <v>0</v>
          </cell>
          <cell r="O75">
            <v>1.8404916950531015E-3</v>
          </cell>
          <cell r="P75">
            <v>0</v>
          </cell>
          <cell r="Q75">
            <v>808.40182467647833</v>
          </cell>
        </row>
        <row r="76">
          <cell r="E76">
            <v>544340</v>
          </cell>
          <cell r="F76">
            <v>0</v>
          </cell>
          <cell r="G76" t="str">
            <v>Maint Of Electric Plant- Hydro</v>
          </cell>
          <cell r="H76">
            <v>0</v>
          </cell>
          <cell r="I76">
            <v>0</v>
          </cell>
          <cell r="J76">
            <v>0</v>
          </cell>
          <cell r="K76">
            <v>523345.72361428884</v>
          </cell>
          <cell r="L76">
            <v>0</v>
          </cell>
          <cell r="M76">
            <v>0.83927588220572291</v>
          </cell>
          <cell r="N76">
            <v>0</v>
          </cell>
          <cell r="O76">
            <v>1.0770710976817787E-3</v>
          </cell>
          <cell r="P76">
            <v>0</v>
          </cell>
          <cell r="Q76">
            <v>473.08349340154228</v>
          </cell>
        </row>
        <row r="77">
          <cell r="E77">
            <v>545343</v>
          </cell>
          <cell r="F77">
            <v>0</v>
          </cell>
          <cell r="G77" t="str">
            <v>Maint-Hydro Plt Not Recreation</v>
          </cell>
          <cell r="H77">
            <v>0</v>
          </cell>
          <cell r="I77">
            <v>0</v>
          </cell>
          <cell r="J77">
            <v>0</v>
          </cell>
          <cell r="K77">
            <v>523345.72361428884</v>
          </cell>
          <cell r="L77">
            <v>0</v>
          </cell>
          <cell r="M77">
            <v>0.83927588220572291</v>
          </cell>
          <cell r="N77">
            <v>0</v>
          </cell>
          <cell r="O77">
            <v>1.5531622107841836E-3</v>
          </cell>
          <cell r="P77">
            <v>0</v>
          </cell>
          <cell r="Q77">
            <v>682.19768043031638</v>
          </cell>
        </row>
        <row r="78">
          <cell r="E78">
            <v>545346</v>
          </cell>
          <cell r="F78">
            <v>0</v>
          </cell>
          <cell r="G78" t="str">
            <v>Maint-Misc Hydro Plt-Recreatn</v>
          </cell>
          <cell r="H78">
            <v>0</v>
          </cell>
          <cell r="I78">
            <v>0</v>
          </cell>
          <cell r="J78">
            <v>0</v>
          </cell>
          <cell r="K78">
            <v>523345.72361428884</v>
          </cell>
          <cell r="L78">
            <v>0</v>
          </cell>
          <cell r="M78">
            <v>0.83927588220572291</v>
          </cell>
          <cell r="N78">
            <v>0</v>
          </cell>
          <cell r="O78">
            <v>8.017876115486393E-4</v>
          </cell>
          <cell r="P78">
            <v>0</v>
          </cell>
          <cell r="Q78">
            <v>352.17033030959408</v>
          </cell>
        </row>
        <row r="79">
          <cell r="E79">
            <v>546204</v>
          </cell>
          <cell r="F79">
            <v>0</v>
          </cell>
          <cell r="G79" t="str">
            <v>Oper Super&amp;Eng-Air Abate&amp;Monit</v>
          </cell>
          <cell r="H79">
            <v>0</v>
          </cell>
          <cell r="I79">
            <v>0</v>
          </cell>
          <cell r="J79">
            <v>0</v>
          </cell>
          <cell r="K79">
            <v>523345.72361428884</v>
          </cell>
          <cell r="L79">
            <v>0</v>
          </cell>
          <cell r="M79">
            <v>0.83927588220572291</v>
          </cell>
          <cell r="N79">
            <v>0</v>
          </cell>
          <cell r="O79">
            <v>1.568959071366303E-3</v>
          </cell>
          <cell r="P79">
            <v>0</v>
          </cell>
          <cell r="Q79">
            <v>689.13615831265031</v>
          </cell>
        </row>
        <row r="80">
          <cell r="E80">
            <v>546205</v>
          </cell>
          <cell r="F80">
            <v>0</v>
          </cell>
          <cell r="G80" t="str">
            <v>Op Supv - Environmental</v>
          </cell>
          <cell r="H80">
            <v>0</v>
          </cell>
          <cell r="I80">
            <v>0</v>
          </cell>
          <cell r="J80">
            <v>0</v>
          </cell>
          <cell r="K80">
            <v>523345.72361428884</v>
          </cell>
          <cell r="L80">
            <v>0</v>
          </cell>
          <cell r="M80">
            <v>0.83927588220572291</v>
          </cell>
          <cell r="N80">
            <v>0</v>
          </cell>
          <cell r="O80">
            <v>1.1258915192451711E-3</v>
          </cell>
          <cell r="P80">
            <v>0</v>
          </cell>
          <cell r="Q80">
            <v>494.52695765590431</v>
          </cell>
        </row>
        <row r="81">
          <cell r="E81">
            <v>546207</v>
          </cell>
          <cell r="F81">
            <v>0</v>
          </cell>
          <cell r="G81" t="str">
            <v>Oper Supervision &amp; Eng</v>
          </cell>
          <cell r="H81">
            <v>0</v>
          </cell>
          <cell r="I81">
            <v>0</v>
          </cell>
          <cell r="J81">
            <v>0</v>
          </cell>
          <cell r="K81">
            <v>523345.72361428884</v>
          </cell>
          <cell r="L81">
            <v>0</v>
          </cell>
          <cell r="M81">
            <v>0.83927588220572291</v>
          </cell>
          <cell r="N81">
            <v>0</v>
          </cell>
          <cell r="O81">
            <v>2.4085311641364376E-2</v>
          </cell>
          <cell r="P81">
            <v>0</v>
          </cell>
          <cell r="Q81">
            <v>10579.026208656065</v>
          </cell>
        </row>
        <row r="82">
          <cell r="E82">
            <v>548123</v>
          </cell>
          <cell r="F82">
            <v>0</v>
          </cell>
          <cell r="G82" t="str">
            <v>Exp Of Prime Movers</v>
          </cell>
          <cell r="H82">
            <v>0</v>
          </cell>
          <cell r="I82">
            <v>0</v>
          </cell>
          <cell r="J82">
            <v>0</v>
          </cell>
          <cell r="K82">
            <v>523345.72361428884</v>
          </cell>
          <cell r="L82">
            <v>0</v>
          </cell>
          <cell r="M82">
            <v>0.83927588220572291</v>
          </cell>
          <cell r="N82">
            <v>0</v>
          </cell>
          <cell r="O82">
            <v>5.7779266487279018E-2</v>
          </cell>
          <cell r="P82">
            <v>0</v>
          </cell>
          <cell r="Q82">
            <v>25378.470645822294</v>
          </cell>
        </row>
        <row r="83">
          <cell r="E83">
            <v>548124</v>
          </cell>
          <cell r="F83">
            <v>0</v>
          </cell>
          <cell r="G83" t="str">
            <v>Exp of Environmental Devices</v>
          </cell>
          <cell r="H83">
            <v>0</v>
          </cell>
          <cell r="I83">
            <v>0</v>
          </cell>
          <cell r="J83">
            <v>0</v>
          </cell>
          <cell r="K83">
            <v>523345.72361428884</v>
          </cell>
          <cell r="L83">
            <v>0</v>
          </cell>
          <cell r="M83">
            <v>0.83927588220572291</v>
          </cell>
          <cell r="N83">
            <v>0</v>
          </cell>
          <cell r="O83">
            <v>4.2239545091418723E-4</v>
          </cell>
          <cell r="P83">
            <v>0</v>
          </cell>
          <cell r="Q83">
            <v>185.52936379548342</v>
          </cell>
        </row>
        <row r="84">
          <cell r="E84">
            <v>548125</v>
          </cell>
          <cell r="F84">
            <v>0</v>
          </cell>
          <cell r="G84" t="str">
            <v>Exp of Generators</v>
          </cell>
          <cell r="H84">
            <v>0</v>
          </cell>
          <cell r="I84">
            <v>0</v>
          </cell>
          <cell r="J84">
            <v>0</v>
          </cell>
          <cell r="K84">
            <v>523345.72361428884</v>
          </cell>
          <cell r="L84">
            <v>0</v>
          </cell>
          <cell r="M84">
            <v>0.83927588220572291</v>
          </cell>
          <cell r="N84">
            <v>0</v>
          </cell>
          <cell r="O84">
            <v>1.1760631379174617E-3</v>
          </cell>
          <cell r="P84">
            <v>0</v>
          </cell>
          <cell r="Q84">
            <v>516.56391016738087</v>
          </cell>
        </row>
        <row r="85">
          <cell r="E85">
            <v>548126</v>
          </cell>
          <cell r="F85">
            <v>0</v>
          </cell>
          <cell r="G85" t="str">
            <v>Exp of Accessory Elec Equip</v>
          </cell>
          <cell r="H85">
            <v>0</v>
          </cell>
          <cell r="I85">
            <v>0</v>
          </cell>
          <cell r="J85">
            <v>0</v>
          </cell>
          <cell r="K85">
            <v>523345.72361428884</v>
          </cell>
          <cell r="L85">
            <v>0</v>
          </cell>
          <cell r="M85">
            <v>0.83927588220572291</v>
          </cell>
          <cell r="N85">
            <v>0</v>
          </cell>
          <cell r="O85">
            <v>1.3149203511024408E-3</v>
          </cell>
          <cell r="P85">
            <v>0</v>
          </cell>
          <cell r="Q85">
            <v>577.5543644084629</v>
          </cell>
        </row>
        <row r="86">
          <cell r="E86">
            <v>548219</v>
          </cell>
          <cell r="F86">
            <v>0</v>
          </cell>
          <cell r="G86" t="str">
            <v>Generation Expense - Other</v>
          </cell>
          <cell r="H86">
            <v>0</v>
          </cell>
          <cell r="I86">
            <v>0</v>
          </cell>
          <cell r="J86">
            <v>0</v>
          </cell>
          <cell r="K86">
            <v>523345.72361428884</v>
          </cell>
          <cell r="L86">
            <v>0</v>
          </cell>
          <cell r="M86">
            <v>0.83927588220572291</v>
          </cell>
          <cell r="N86">
            <v>0</v>
          </cell>
          <cell r="O86">
            <v>1.1696663886200583E-2</v>
          </cell>
          <cell r="P86">
            <v>0</v>
          </cell>
          <cell r="Q86">
            <v>5137.5425673731215</v>
          </cell>
        </row>
        <row r="87">
          <cell r="E87">
            <v>549025</v>
          </cell>
          <cell r="F87">
            <v>0</v>
          </cell>
          <cell r="G87" t="str">
            <v>Safety Expenses-Comb Turbine</v>
          </cell>
          <cell r="H87">
            <v>0</v>
          </cell>
          <cell r="I87">
            <v>0</v>
          </cell>
          <cell r="J87">
            <v>0</v>
          </cell>
          <cell r="K87">
            <v>523345.72361428884</v>
          </cell>
          <cell r="L87">
            <v>0</v>
          </cell>
          <cell r="M87">
            <v>0.83927588220572291</v>
          </cell>
          <cell r="N87">
            <v>0</v>
          </cell>
          <cell r="O87">
            <v>2.1309471510604693E-4</v>
          </cell>
          <cell r="P87">
            <v>0</v>
          </cell>
          <cell r="Q87">
            <v>93.597899400286323</v>
          </cell>
        </row>
        <row r="88">
          <cell r="E88">
            <v>549120</v>
          </cell>
          <cell r="F88">
            <v>0</v>
          </cell>
          <cell r="G88" t="str">
            <v>Exp of Misc Other Power</v>
          </cell>
          <cell r="H88">
            <v>0</v>
          </cell>
          <cell r="I88">
            <v>0</v>
          </cell>
          <cell r="J88">
            <v>0</v>
          </cell>
          <cell r="K88">
            <v>523345.72361428884</v>
          </cell>
          <cell r="L88">
            <v>0</v>
          </cell>
          <cell r="M88">
            <v>0.83927588220572291</v>
          </cell>
          <cell r="N88">
            <v>0</v>
          </cell>
          <cell r="O88">
            <v>5.4240707774365314E-3</v>
          </cell>
          <cell r="P88">
            <v>0</v>
          </cell>
          <cell r="Q88">
            <v>2382.4224393077448</v>
          </cell>
        </row>
        <row r="89">
          <cell r="E89">
            <v>549222</v>
          </cell>
          <cell r="F89">
            <v>0</v>
          </cell>
          <cell r="G89" t="str">
            <v>Misc Other Power Expense</v>
          </cell>
          <cell r="H89">
            <v>0</v>
          </cell>
          <cell r="I89">
            <v>0</v>
          </cell>
          <cell r="J89">
            <v>0</v>
          </cell>
          <cell r="K89">
            <v>523345.72361428884</v>
          </cell>
          <cell r="L89">
            <v>0</v>
          </cell>
          <cell r="M89">
            <v>0.83927588220572291</v>
          </cell>
          <cell r="N89">
            <v>0</v>
          </cell>
          <cell r="O89">
            <v>6.8162398263541793E-4</v>
          </cell>
          <cell r="P89">
            <v>0</v>
          </cell>
          <cell r="Q89">
            <v>299.39068607958154</v>
          </cell>
        </row>
        <row r="90">
          <cell r="E90">
            <v>551201</v>
          </cell>
          <cell r="F90">
            <v>0</v>
          </cell>
          <cell r="G90" t="str">
            <v>Maint Supervision &amp; Engineer</v>
          </cell>
          <cell r="H90">
            <v>0</v>
          </cell>
          <cell r="I90">
            <v>0</v>
          </cell>
          <cell r="J90">
            <v>0</v>
          </cell>
          <cell r="K90">
            <v>523345.72361428884</v>
          </cell>
          <cell r="L90">
            <v>0</v>
          </cell>
          <cell r="M90">
            <v>0.83927588220572291</v>
          </cell>
          <cell r="N90">
            <v>0</v>
          </cell>
          <cell r="O90">
            <v>3.1398951111048158E-2</v>
          </cell>
          <cell r="P90">
            <v>0</v>
          </cell>
          <cell r="Q90">
            <v>13791.406632979413</v>
          </cell>
        </row>
        <row r="91">
          <cell r="E91">
            <v>551225</v>
          </cell>
          <cell r="F91">
            <v>0</v>
          </cell>
          <cell r="G91" t="str">
            <v>Maint Of Structures-Turbine</v>
          </cell>
          <cell r="H91">
            <v>0</v>
          </cell>
          <cell r="I91">
            <v>0</v>
          </cell>
          <cell r="J91">
            <v>0</v>
          </cell>
          <cell r="K91">
            <v>523345.72361428884</v>
          </cell>
          <cell r="L91">
            <v>0</v>
          </cell>
          <cell r="M91">
            <v>0.83927588220572291</v>
          </cell>
          <cell r="N91">
            <v>0</v>
          </cell>
          <cell r="O91">
            <v>7.272446479890198E-5</v>
          </cell>
          <cell r="P91">
            <v>0</v>
          </cell>
          <cell r="Q91">
            <v>31.942871679383732</v>
          </cell>
        </row>
        <row r="92">
          <cell r="E92">
            <v>552121</v>
          </cell>
          <cell r="F92">
            <v>0</v>
          </cell>
          <cell r="G92" t="str">
            <v>Exp of Structures</v>
          </cell>
          <cell r="H92">
            <v>0</v>
          </cell>
          <cell r="I92">
            <v>0</v>
          </cell>
          <cell r="J92">
            <v>0</v>
          </cell>
          <cell r="K92">
            <v>523345.72361428884</v>
          </cell>
          <cell r="L92">
            <v>0</v>
          </cell>
          <cell r="M92">
            <v>0.83927588220572291</v>
          </cell>
          <cell r="N92">
            <v>0</v>
          </cell>
          <cell r="O92">
            <v>1.305724923406739E-3</v>
          </cell>
          <cell r="P92">
            <v>0</v>
          </cell>
          <cell r="Q92">
            <v>573.51544342453997</v>
          </cell>
        </row>
        <row r="93">
          <cell r="E93">
            <v>552135</v>
          </cell>
          <cell r="F93">
            <v>0</v>
          </cell>
          <cell r="G93" t="str">
            <v>Mtce Of Structures - SL</v>
          </cell>
          <cell r="H93">
            <v>0</v>
          </cell>
          <cell r="I93">
            <v>0</v>
          </cell>
          <cell r="J93">
            <v>0</v>
          </cell>
          <cell r="K93">
            <v>523345.72361428884</v>
          </cell>
          <cell r="L93">
            <v>0</v>
          </cell>
          <cell r="M93">
            <v>0.83927588220572291</v>
          </cell>
          <cell r="N93">
            <v>0</v>
          </cell>
          <cell r="O93">
            <v>1.2406655417127868E-3</v>
          </cell>
          <cell r="P93">
            <v>0</v>
          </cell>
          <cell r="Q93">
            <v>544.93931726484163</v>
          </cell>
        </row>
        <row r="94">
          <cell r="E94">
            <v>552136</v>
          </cell>
          <cell r="F94">
            <v>0</v>
          </cell>
          <cell r="G94" t="str">
            <v>Mtce of Structures Fires</v>
          </cell>
          <cell r="H94">
            <v>0</v>
          </cell>
          <cell r="I94">
            <v>0</v>
          </cell>
          <cell r="J94">
            <v>0</v>
          </cell>
          <cell r="K94">
            <v>523345.72361428884</v>
          </cell>
          <cell r="L94">
            <v>0</v>
          </cell>
          <cell r="M94">
            <v>0.83927588220572291</v>
          </cell>
          <cell r="N94">
            <v>0</v>
          </cell>
          <cell r="O94">
            <v>3.8642962027331322E-4</v>
          </cell>
          <cell r="P94">
            <v>0</v>
          </cell>
          <cell r="Q94">
            <v>169.73204007256984</v>
          </cell>
        </row>
        <row r="95">
          <cell r="E95">
            <v>552137</v>
          </cell>
          <cell r="F95">
            <v>0</v>
          </cell>
          <cell r="G95" t="str">
            <v>Mtce of Structures Fuel</v>
          </cell>
          <cell r="H95">
            <v>0</v>
          </cell>
          <cell r="I95">
            <v>0</v>
          </cell>
          <cell r="J95">
            <v>0</v>
          </cell>
          <cell r="K95">
            <v>523345.72361428884</v>
          </cell>
          <cell r="L95">
            <v>0</v>
          </cell>
          <cell r="M95">
            <v>0.83927588220572291</v>
          </cell>
          <cell r="N95">
            <v>0</v>
          </cell>
          <cell r="O95">
            <v>4.1074539907728669E-4</v>
          </cell>
          <cell r="P95">
            <v>0</v>
          </cell>
          <cell r="Q95">
            <v>180.41229470582678</v>
          </cell>
        </row>
        <row r="96">
          <cell r="E96">
            <v>553157</v>
          </cell>
          <cell r="F96">
            <v>0</v>
          </cell>
          <cell r="G96" t="str">
            <v>Mtce of Duct Burners</v>
          </cell>
          <cell r="H96">
            <v>0</v>
          </cell>
          <cell r="I96">
            <v>0</v>
          </cell>
          <cell r="J96">
            <v>0</v>
          </cell>
          <cell r="K96">
            <v>523345.72361428884</v>
          </cell>
          <cell r="L96">
            <v>0</v>
          </cell>
          <cell r="M96">
            <v>0.83927588220572291</v>
          </cell>
          <cell r="N96">
            <v>0</v>
          </cell>
          <cell r="O96">
            <v>8.3545579982478643E-5</v>
          </cell>
          <cell r="P96">
            <v>0</v>
          </cell>
          <cell r="Q96">
            <v>36.695845725911731</v>
          </cell>
        </row>
        <row r="97">
          <cell r="E97">
            <v>553160</v>
          </cell>
          <cell r="F97">
            <v>0</v>
          </cell>
          <cell r="G97" t="str">
            <v>Mtce of Turbines</v>
          </cell>
          <cell r="H97">
            <v>0</v>
          </cell>
          <cell r="I97">
            <v>0</v>
          </cell>
          <cell r="J97">
            <v>0</v>
          </cell>
          <cell r="K97">
            <v>523345.72361428884</v>
          </cell>
          <cell r="L97">
            <v>0</v>
          </cell>
          <cell r="M97">
            <v>0.83927588220572291</v>
          </cell>
          <cell r="N97">
            <v>0</v>
          </cell>
          <cell r="O97">
            <v>6.0395656553634634E-3</v>
          </cell>
          <cell r="P97">
            <v>0</v>
          </cell>
          <cell r="Q97">
            <v>2652.7671432433976</v>
          </cell>
        </row>
        <row r="98">
          <cell r="E98">
            <v>553161</v>
          </cell>
          <cell r="F98">
            <v>0</v>
          </cell>
          <cell r="G98" t="str">
            <v>Mtce of Turbine Aux Equip</v>
          </cell>
          <cell r="H98">
            <v>0</v>
          </cell>
          <cell r="I98" t="str">
            <v>W/P IS ADJ 4.1</v>
          </cell>
          <cell r="J98">
            <v>0</v>
          </cell>
          <cell r="K98">
            <v>523345.72361428884</v>
          </cell>
          <cell r="L98">
            <v>0</v>
          </cell>
          <cell r="M98">
            <v>0.83927588220572291</v>
          </cell>
          <cell r="N98">
            <v>0</v>
          </cell>
          <cell r="O98">
            <v>1.4757528875149015E-3</v>
          </cell>
          <cell r="P98">
            <v>0</v>
          </cell>
          <cell r="Q98">
            <v>648.19707160059079</v>
          </cell>
        </row>
        <row r="99">
          <cell r="E99">
            <v>553162</v>
          </cell>
          <cell r="F99">
            <v>0</v>
          </cell>
          <cell r="G99" t="str">
            <v>Mtce Of Hrsg Enclosure&amp;Structr</v>
          </cell>
          <cell r="H99">
            <v>0</v>
          </cell>
          <cell r="I99">
            <v>0</v>
          </cell>
          <cell r="J99">
            <v>0</v>
          </cell>
          <cell r="K99">
            <v>523345.72361428884</v>
          </cell>
          <cell r="L99">
            <v>0</v>
          </cell>
          <cell r="M99">
            <v>0.83927588220572291</v>
          </cell>
          <cell r="N99">
            <v>0</v>
          </cell>
          <cell r="O99">
            <v>5.807976543694296E-4</v>
          </cell>
          <cell r="P99">
            <v>0</v>
          </cell>
          <cell r="Q99">
            <v>255.10459233369104</v>
          </cell>
        </row>
        <row r="100">
          <cell r="E100">
            <v>553163</v>
          </cell>
          <cell r="F100">
            <v>0</v>
          </cell>
          <cell r="G100" t="str">
            <v>Mtce Of Hrsg Pressure Parts</v>
          </cell>
          <cell r="H100">
            <v>0</v>
          </cell>
          <cell r="I100">
            <v>0</v>
          </cell>
          <cell r="J100">
            <v>0</v>
          </cell>
          <cell r="K100">
            <v>523345.72361428884</v>
          </cell>
          <cell r="L100">
            <v>0</v>
          </cell>
          <cell r="M100">
            <v>0.83927588220572291</v>
          </cell>
          <cell r="N100">
            <v>0</v>
          </cell>
          <cell r="O100">
            <v>3.2080167305432489E-3</v>
          </cell>
          <cell r="P100">
            <v>0</v>
          </cell>
          <cell r="Q100">
            <v>1409.061820563667</v>
          </cell>
        </row>
        <row r="101">
          <cell r="E101">
            <v>553164</v>
          </cell>
          <cell r="F101">
            <v>0</v>
          </cell>
          <cell r="G101" t="str">
            <v>Mtce of Environmental Devices</v>
          </cell>
          <cell r="H101">
            <v>0</v>
          </cell>
          <cell r="I101">
            <v>0</v>
          </cell>
          <cell r="J101">
            <v>0</v>
          </cell>
          <cell r="K101">
            <v>523345.72361428884</v>
          </cell>
          <cell r="L101">
            <v>0</v>
          </cell>
          <cell r="M101">
            <v>0.83927588220572291</v>
          </cell>
          <cell r="N101">
            <v>0</v>
          </cell>
          <cell r="O101">
            <v>4.7385389505782922E-4</v>
          </cell>
          <cell r="P101">
            <v>0</v>
          </cell>
          <cell r="Q101">
            <v>208.1315305167696</v>
          </cell>
        </row>
        <row r="102">
          <cell r="E102">
            <v>553165</v>
          </cell>
          <cell r="F102">
            <v>0</v>
          </cell>
          <cell r="G102" t="str">
            <v>Mtce of Cooling Systems</v>
          </cell>
          <cell r="H102">
            <v>0</v>
          </cell>
          <cell r="I102">
            <v>0</v>
          </cell>
          <cell r="J102">
            <v>0</v>
          </cell>
          <cell r="K102">
            <v>523345.72361428884</v>
          </cell>
          <cell r="L102">
            <v>0</v>
          </cell>
          <cell r="M102">
            <v>0.83927588220572291</v>
          </cell>
          <cell r="N102">
            <v>0</v>
          </cell>
          <cell r="O102">
            <v>2.0442151750193907E-3</v>
          </cell>
          <cell r="P102">
            <v>0</v>
          </cell>
          <cell r="Q102">
            <v>897.88358293534327</v>
          </cell>
        </row>
        <row r="103">
          <cell r="E103">
            <v>553166</v>
          </cell>
          <cell r="F103">
            <v>0</v>
          </cell>
          <cell r="G103" t="str">
            <v>Mtce of Feedwater Systems</v>
          </cell>
          <cell r="H103">
            <v>0</v>
          </cell>
          <cell r="I103">
            <v>0</v>
          </cell>
          <cell r="J103">
            <v>0</v>
          </cell>
          <cell r="K103">
            <v>523345.72361428884</v>
          </cell>
          <cell r="L103">
            <v>0</v>
          </cell>
          <cell r="M103">
            <v>0.83927588220572291</v>
          </cell>
          <cell r="N103">
            <v>0</v>
          </cell>
          <cell r="O103">
            <v>1.4398520357911738E-3</v>
          </cell>
          <cell r="P103">
            <v>0</v>
          </cell>
          <cell r="Q103">
            <v>632.42828866127752</v>
          </cell>
        </row>
        <row r="104">
          <cell r="E104">
            <v>553167</v>
          </cell>
          <cell r="F104">
            <v>0</v>
          </cell>
          <cell r="G104" t="str">
            <v>Mtce of Steam &amp; Wtr Systems</v>
          </cell>
          <cell r="H104">
            <v>0</v>
          </cell>
          <cell r="I104">
            <v>0</v>
          </cell>
          <cell r="J104">
            <v>0</v>
          </cell>
          <cell r="K104">
            <v>523345.72361428884</v>
          </cell>
          <cell r="L104">
            <v>0</v>
          </cell>
          <cell r="M104">
            <v>0.83927588220572291</v>
          </cell>
          <cell r="N104">
            <v>0</v>
          </cell>
          <cell r="O104">
            <v>1.9053852894163886E-4</v>
          </cell>
          <cell r="P104">
            <v>0</v>
          </cell>
          <cell r="Q104">
            <v>83.690513182755069</v>
          </cell>
        </row>
        <row r="105">
          <cell r="E105">
            <v>553170</v>
          </cell>
          <cell r="F105">
            <v>0</v>
          </cell>
          <cell r="G105" t="str">
            <v>Mtce of Generators</v>
          </cell>
          <cell r="H105">
            <v>0</v>
          </cell>
          <cell r="I105">
            <v>0</v>
          </cell>
          <cell r="J105">
            <v>0</v>
          </cell>
          <cell r="K105">
            <v>523345.72361428884</v>
          </cell>
          <cell r="L105">
            <v>0</v>
          </cell>
          <cell r="M105">
            <v>0.83927588220572291</v>
          </cell>
          <cell r="N105">
            <v>0</v>
          </cell>
          <cell r="O105">
            <v>3.1995618803191435E-4</v>
          </cell>
          <cell r="P105">
            <v>0</v>
          </cell>
          <cell r="Q105">
            <v>140.5348184491902</v>
          </cell>
        </row>
        <row r="106">
          <cell r="E106">
            <v>553171</v>
          </cell>
          <cell r="F106">
            <v>0</v>
          </cell>
          <cell r="G106" t="str">
            <v>Mtce of Gen Excitation Sys</v>
          </cell>
          <cell r="H106">
            <v>0</v>
          </cell>
          <cell r="I106">
            <v>0</v>
          </cell>
          <cell r="J106">
            <v>0</v>
          </cell>
          <cell r="K106">
            <v>523345.72361428884</v>
          </cell>
          <cell r="L106">
            <v>0</v>
          </cell>
          <cell r="M106">
            <v>0.83927588220572291</v>
          </cell>
          <cell r="N106">
            <v>0</v>
          </cell>
          <cell r="O106">
            <v>3.2970727656116342E-5</v>
          </cell>
          <cell r="P106">
            <v>0</v>
          </cell>
          <cell r="Q106">
            <v>14.481780314334248</v>
          </cell>
        </row>
        <row r="107">
          <cell r="E107">
            <v>553172</v>
          </cell>
          <cell r="F107">
            <v>0</v>
          </cell>
          <cell r="G107" t="str">
            <v>Mtce of Generator Aux Equip</v>
          </cell>
          <cell r="H107">
            <v>0</v>
          </cell>
          <cell r="I107">
            <v>0</v>
          </cell>
          <cell r="J107">
            <v>0</v>
          </cell>
          <cell r="K107">
            <v>523345.72361428884</v>
          </cell>
          <cell r="L107">
            <v>0</v>
          </cell>
          <cell r="M107">
            <v>0.83927588220572291</v>
          </cell>
          <cell r="N107">
            <v>0</v>
          </cell>
          <cell r="O107">
            <v>3.7834429968550582E-4</v>
          </cell>
          <cell r="P107">
            <v>0</v>
          </cell>
          <cell r="Q107">
            <v>166.18071303651431</v>
          </cell>
        </row>
        <row r="108">
          <cell r="E108">
            <v>553173</v>
          </cell>
          <cell r="F108">
            <v>0</v>
          </cell>
          <cell r="G108" t="str">
            <v>Mtce of Station Transformers</v>
          </cell>
          <cell r="H108">
            <v>0</v>
          </cell>
          <cell r="I108">
            <v>0</v>
          </cell>
          <cell r="J108">
            <v>0</v>
          </cell>
          <cell r="K108">
            <v>523345.72361428884</v>
          </cell>
          <cell r="L108">
            <v>0</v>
          </cell>
          <cell r="M108">
            <v>0.83927588220572291</v>
          </cell>
          <cell r="N108">
            <v>0</v>
          </cell>
          <cell r="O108">
            <v>3.0964275859352366E-5</v>
          </cell>
          <cell r="P108">
            <v>0</v>
          </cell>
          <cell r="Q108">
            <v>13.600483594556005</v>
          </cell>
        </row>
        <row r="109">
          <cell r="E109">
            <v>553174</v>
          </cell>
          <cell r="F109">
            <v>0</v>
          </cell>
          <cell r="G109" t="str">
            <v>Mtce of Accessory Elec Equip</v>
          </cell>
          <cell r="H109">
            <v>0</v>
          </cell>
          <cell r="I109">
            <v>0</v>
          </cell>
          <cell r="J109">
            <v>0</v>
          </cell>
          <cell r="K109">
            <v>523345.72361428884</v>
          </cell>
          <cell r="L109">
            <v>0</v>
          </cell>
          <cell r="M109">
            <v>0.83927588220572291</v>
          </cell>
          <cell r="N109">
            <v>0</v>
          </cell>
          <cell r="O109">
            <v>1.2218708453877118E-3</v>
          </cell>
          <cell r="P109">
            <v>0</v>
          </cell>
          <cell r="Q109">
            <v>536.68409566059927</v>
          </cell>
        </row>
        <row r="110">
          <cell r="E110">
            <v>553175</v>
          </cell>
          <cell r="F110">
            <v>0</v>
          </cell>
          <cell r="G110" t="str">
            <v>Mtce of Elec Control System</v>
          </cell>
          <cell r="H110">
            <v>0</v>
          </cell>
          <cell r="I110">
            <v>0</v>
          </cell>
          <cell r="J110">
            <v>0</v>
          </cell>
          <cell r="K110">
            <v>523345.72361428884</v>
          </cell>
          <cell r="L110">
            <v>0</v>
          </cell>
          <cell r="M110">
            <v>0.83927588220572291</v>
          </cell>
          <cell r="N110">
            <v>0</v>
          </cell>
          <cell r="O110">
            <v>3.0087789213387037E-4</v>
          </cell>
          <cell r="P110">
            <v>0</v>
          </cell>
          <cell r="Q110">
            <v>132.15503099502754</v>
          </cell>
        </row>
        <row r="111">
          <cell r="E111">
            <v>553181</v>
          </cell>
          <cell r="F111">
            <v>0</v>
          </cell>
          <cell r="G111" t="str">
            <v>Mtce of Condenser</v>
          </cell>
          <cell r="H111">
            <v>0</v>
          </cell>
          <cell r="I111">
            <v>0</v>
          </cell>
          <cell r="J111">
            <v>0</v>
          </cell>
          <cell r="K111">
            <v>523345.72361428884</v>
          </cell>
          <cell r="L111">
            <v>0</v>
          </cell>
          <cell r="M111">
            <v>0.83927588220572291</v>
          </cell>
          <cell r="N111">
            <v>0</v>
          </cell>
          <cell r="O111">
            <v>1.0775599577593803E-4</v>
          </cell>
          <cell r="P111">
            <v>0</v>
          </cell>
          <cell r="Q111">
            <v>47.329821611928494</v>
          </cell>
        </row>
        <row r="112">
          <cell r="E112">
            <v>553182</v>
          </cell>
          <cell r="F112">
            <v>0</v>
          </cell>
          <cell r="G112" t="str">
            <v>Mtce of Auxiliary steam system</v>
          </cell>
          <cell r="H112">
            <v>0</v>
          </cell>
          <cell r="I112">
            <v>0</v>
          </cell>
          <cell r="J112">
            <v>0</v>
          </cell>
          <cell r="K112">
            <v>523345.72361428884</v>
          </cell>
          <cell r="L112">
            <v>0</v>
          </cell>
          <cell r="M112">
            <v>0.83927588220572291</v>
          </cell>
          <cell r="N112">
            <v>0</v>
          </cell>
          <cell r="O112">
            <v>2.4596220523024747E-4</v>
          </cell>
          <cell r="P112">
            <v>0</v>
          </cell>
          <cell r="Q112">
            <v>108.03433454441407</v>
          </cell>
        </row>
        <row r="113">
          <cell r="E113">
            <v>553184</v>
          </cell>
          <cell r="F113">
            <v>0</v>
          </cell>
          <cell r="G113" t="str">
            <v>Mtce of Cooling Water Supply</v>
          </cell>
          <cell r="H113">
            <v>0</v>
          </cell>
          <cell r="I113">
            <v>0</v>
          </cell>
          <cell r="J113">
            <v>0</v>
          </cell>
          <cell r="K113">
            <v>523345.72361428884</v>
          </cell>
          <cell r="L113">
            <v>0</v>
          </cell>
          <cell r="M113">
            <v>0.83927588220572291</v>
          </cell>
          <cell r="N113">
            <v>0</v>
          </cell>
          <cell r="O113">
            <v>4.4408960368709852E-4</v>
          </cell>
          <cell r="P113">
            <v>0</v>
          </cell>
          <cell r="Q113">
            <v>195.05811784179048</v>
          </cell>
        </row>
        <row r="114">
          <cell r="E114">
            <v>553228</v>
          </cell>
          <cell r="F114">
            <v>0</v>
          </cell>
          <cell r="G114" t="str">
            <v>Mtc Oth Gen&amp;Elec Equip Wat Inj</v>
          </cell>
          <cell r="H114">
            <v>0</v>
          </cell>
          <cell r="I114">
            <v>0</v>
          </cell>
          <cell r="J114">
            <v>0</v>
          </cell>
          <cell r="K114">
            <v>523345.72361428884</v>
          </cell>
          <cell r="L114">
            <v>0</v>
          </cell>
          <cell r="M114">
            <v>0.83927588220572291</v>
          </cell>
          <cell r="N114">
            <v>0</v>
          </cell>
          <cell r="O114">
            <v>6.4059192193567454E-4</v>
          </cell>
          <cell r="P114">
            <v>0</v>
          </cell>
          <cell r="Q114">
            <v>281.3681148128573</v>
          </cell>
        </row>
        <row r="115">
          <cell r="E115">
            <v>553231</v>
          </cell>
          <cell r="F115">
            <v>0</v>
          </cell>
          <cell r="G115" t="str">
            <v>Maint Of Gen &amp; Elect Eq-Other</v>
          </cell>
          <cell r="H115">
            <v>0</v>
          </cell>
          <cell r="I115">
            <v>0</v>
          </cell>
          <cell r="J115">
            <v>0</v>
          </cell>
          <cell r="K115">
            <v>523345.72361428884</v>
          </cell>
          <cell r="L115">
            <v>0</v>
          </cell>
          <cell r="M115">
            <v>0.83927588220572291</v>
          </cell>
          <cell r="N115">
            <v>0</v>
          </cell>
          <cell r="O115">
            <v>7.2547995420081685E-3</v>
          </cell>
          <cell r="P115">
            <v>0</v>
          </cell>
          <cell r="Q115">
            <v>3186.5360779323009</v>
          </cell>
        </row>
        <row r="116">
          <cell r="E116">
            <v>553232</v>
          </cell>
          <cell r="F116">
            <v>0</v>
          </cell>
          <cell r="G116" t="str">
            <v>Unit #12 Combustion Turbine</v>
          </cell>
          <cell r="H116">
            <v>0</v>
          </cell>
          <cell r="I116">
            <v>0</v>
          </cell>
          <cell r="J116">
            <v>0</v>
          </cell>
          <cell r="K116">
            <v>523345.72361428884</v>
          </cell>
          <cell r="L116">
            <v>0</v>
          </cell>
          <cell r="M116">
            <v>0.83927588220572291</v>
          </cell>
          <cell r="N116">
            <v>0</v>
          </cell>
          <cell r="O116">
            <v>8.084713308207891E-6</v>
          </cell>
          <cell r="P116">
            <v>0</v>
          </cell>
          <cell r="Q116">
            <v>3.5510602997602225</v>
          </cell>
        </row>
        <row r="117">
          <cell r="E117">
            <v>553260</v>
          </cell>
          <cell r="F117">
            <v>0</v>
          </cell>
          <cell r="G117" t="str">
            <v>Mtce of Turbines - Unit 10,11</v>
          </cell>
          <cell r="H117">
            <v>0</v>
          </cell>
          <cell r="I117">
            <v>0</v>
          </cell>
          <cell r="J117">
            <v>0</v>
          </cell>
          <cell r="K117">
            <v>523345.72361428884</v>
          </cell>
          <cell r="L117">
            <v>0</v>
          </cell>
          <cell r="M117">
            <v>0.83927588220572291</v>
          </cell>
          <cell r="N117">
            <v>0</v>
          </cell>
          <cell r="O117">
            <v>1.3719007886443813E-3</v>
          </cell>
          <cell r="P117">
            <v>0</v>
          </cell>
          <cell r="Q117">
            <v>602.58196426320706</v>
          </cell>
        </row>
        <row r="118">
          <cell r="E118">
            <v>554110</v>
          </cell>
          <cell r="F118">
            <v>0</v>
          </cell>
          <cell r="G118" t="str">
            <v>Exp of Misc Power Plant Equip</v>
          </cell>
          <cell r="H118">
            <v>0</v>
          </cell>
          <cell r="I118">
            <v>0</v>
          </cell>
          <cell r="J118">
            <v>0</v>
          </cell>
          <cell r="K118">
            <v>523345.72361428884</v>
          </cell>
          <cell r="L118">
            <v>0</v>
          </cell>
          <cell r="M118">
            <v>0.83927588220572291</v>
          </cell>
          <cell r="N118">
            <v>0</v>
          </cell>
          <cell r="O118">
            <v>1.2819869711416941E-3</v>
          </cell>
          <cell r="P118">
            <v>0</v>
          </cell>
          <cell r="Q118">
            <v>563.0889883762917</v>
          </cell>
        </row>
        <row r="119">
          <cell r="E119">
            <v>554130</v>
          </cell>
          <cell r="F119">
            <v>0</v>
          </cell>
          <cell r="G119" t="str">
            <v>Mtce of Misc Plant Systems</v>
          </cell>
          <cell r="H119">
            <v>0</v>
          </cell>
          <cell r="I119">
            <v>0</v>
          </cell>
          <cell r="J119">
            <v>0</v>
          </cell>
          <cell r="K119">
            <v>523345.72361428884</v>
          </cell>
          <cell r="L119">
            <v>0</v>
          </cell>
          <cell r="M119">
            <v>0.83927588220572291</v>
          </cell>
          <cell r="N119">
            <v>0</v>
          </cell>
          <cell r="O119">
            <v>8.7924487954230204E-3</v>
          </cell>
          <cell r="P119">
            <v>0</v>
          </cell>
          <cell r="Q119">
            <v>3861.9199796983598</v>
          </cell>
        </row>
        <row r="120">
          <cell r="E120">
            <v>554131</v>
          </cell>
          <cell r="F120">
            <v>0</v>
          </cell>
          <cell r="G120" t="str">
            <v>Mtce Of Misc Plant Tools</v>
          </cell>
          <cell r="H120">
            <v>0</v>
          </cell>
          <cell r="I120">
            <v>0</v>
          </cell>
          <cell r="J120">
            <v>0</v>
          </cell>
          <cell r="K120">
            <v>523345.72361428884</v>
          </cell>
          <cell r="L120">
            <v>0</v>
          </cell>
          <cell r="M120">
            <v>0.83927588220572291</v>
          </cell>
          <cell r="N120">
            <v>0</v>
          </cell>
          <cell r="O120">
            <v>7.8173888285058639E-5</v>
          </cell>
          <cell r="P120">
            <v>0</v>
          </cell>
          <cell r="Q120">
            <v>34.336429825549011</v>
          </cell>
        </row>
        <row r="121">
          <cell r="E121">
            <v>554234</v>
          </cell>
          <cell r="F121">
            <v>0</v>
          </cell>
          <cell r="G121" t="str">
            <v>Maint- Misc Oth Power Gen Plt</v>
          </cell>
          <cell r="H121">
            <v>0</v>
          </cell>
          <cell r="I121">
            <v>0</v>
          </cell>
          <cell r="J121">
            <v>0</v>
          </cell>
          <cell r="K121">
            <v>523345.72361428884</v>
          </cell>
          <cell r="L121">
            <v>0</v>
          </cell>
          <cell r="M121">
            <v>0.83927588220572291</v>
          </cell>
          <cell r="N121">
            <v>0</v>
          </cell>
          <cell r="O121">
            <v>6.280963850763625E-3</v>
          </cell>
          <cell r="P121">
            <v>0</v>
          </cell>
          <cell r="Q121">
            <v>2758.7968211602379</v>
          </cell>
        </row>
        <row r="122">
          <cell r="E122">
            <v>556001</v>
          </cell>
          <cell r="G122" t="str">
            <v>Mgmt &amp; Admin- Trans Operations</v>
          </cell>
          <cell r="H122">
            <v>0</v>
          </cell>
          <cell r="I122">
            <v>0</v>
          </cell>
          <cell r="J122">
            <v>0</v>
          </cell>
          <cell r="K122">
            <v>523345.72361428884</v>
          </cell>
          <cell r="L122">
            <v>0</v>
          </cell>
          <cell r="M122">
            <v>0.83927588220572291</v>
          </cell>
          <cell r="N122">
            <v>0</v>
          </cell>
          <cell r="O122">
            <v>7.5909949938104585E-5</v>
          </cell>
          <cell r="P122">
            <v>0</v>
          </cell>
          <cell r="Q122">
            <v>33.342036916549823</v>
          </cell>
        </row>
        <row r="123">
          <cell r="E123">
            <v>556012</v>
          </cell>
          <cell r="F123">
            <v>0</v>
          </cell>
          <cell r="G123" t="str">
            <v>Sys Control/Load Disp Training</v>
          </cell>
          <cell r="H123">
            <v>0</v>
          </cell>
          <cell r="I123">
            <v>0</v>
          </cell>
          <cell r="J123">
            <v>0</v>
          </cell>
          <cell r="K123">
            <v>523345.72361428884</v>
          </cell>
          <cell r="L123">
            <v>0</v>
          </cell>
          <cell r="M123">
            <v>0.83927588220572291</v>
          </cell>
          <cell r="N123">
            <v>0</v>
          </cell>
          <cell r="O123">
            <v>3.0299438299406455E-3</v>
          </cell>
          <cell r="P123">
            <v>0</v>
          </cell>
          <cell r="Q123">
            <v>1330.8466033151999</v>
          </cell>
        </row>
        <row r="124">
          <cell r="E124">
            <v>556023</v>
          </cell>
          <cell r="F124">
            <v>0</v>
          </cell>
          <cell r="G124" t="str">
            <v>Building Operations-Sys Cntrl</v>
          </cell>
          <cell r="H124">
            <v>0</v>
          </cell>
          <cell r="I124">
            <v>0</v>
          </cell>
          <cell r="J124">
            <v>0</v>
          </cell>
          <cell r="K124">
            <v>523345.72361428884</v>
          </cell>
          <cell r="L124">
            <v>0</v>
          </cell>
          <cell r="M124">
            <v>0.83927588220572291</v>
          </cell>
          <cell r="N124">
            <v>0</v>
          </cell>
          <cell r="O124">
            <v>2.4013049923620253E-5</v>
          </cell>
          <cell r="P124">
            <v>0</v>
          </cell>
          <cell r="Q124">
            <v>10.547286590033705</v>
          </cell>
        </row>
        <row r="125">
          <cell r="E125">
            <v>556025</v>
          </cell>
          <cell r="F125">
            <v>0</v>
          </cell>
          <cell r="G125" t="str">
            <v>Safety Exp</v>
          </cell>
          <cell r="H125">
            <v>0</v>
          </cell>
          <cell r="I125">
            <v>0</v>
          </cell>
          <cell r="J125">
            <v>0</v>
          </cell>
          <cell r="K125">
            <v>523345.72361428884</v>
          </cell>
          <cell r="L125">
            <v>0</v>
          </cell>
          <cell r="M125">
            <v>0.83927588220572291</v>
          </cell>
          <cell r="N125">
            <v>0</v>
          </cell>
          <cell r="O125">
            <v>2.8669973532423092E-5</v>
          </cell>
          <cell r="P125">
            <v>0</v>
          </cell>
          <cell r="Q125">
            <v>12.592753870790203</v>
          </cell>
        </row>
        <row r="126">
          <cell r="E126">
            <v>556401</v>
          </cell>
          <cell r="F126">
            <v>0</v>
          </cell>
          <cell r="G126" t="str">
            <v>Sys Control &amp; Generation Disp</v>
          </cell>
          <cell r="H126">
            <v>0</v>
          </cell>
          <cell r="I126">
            <v>0</v>
          </cell>
          <cell r="J126">
            <v>0</v>
          </cell>
          <cell r="K126">
            <v>523345.72361428884</v>
          </cell>
          <cell r="L126">
            <v>0</v>
          </cell>
          <cell r="M126">
            <v>0.83927588220572291</v>
          </cell>
          <cell r="N126">
            <v>0</v>
          </cell>
          <cell r="O126">
            <v>7.4736291020121573E-3</v>
          </cell>
          <cell r="P126">
            <v>0</v>
          </cell>
          <cell r="Q126">
            <v>3282.6529015375668</v>
          </cell>
        </row>
        <row r="127">
          <cell r="E127">
            <v>556410</v>
          </cell>
          <cell r="F127">
            <v>0</v>
          </cell>
          <cell r="G127" t="str">
            <v>EMS System Maintenance</v>
          </cell>
          <cell r="H127">
            <v>0</v>
          </cell>
          <cell r="I127">
            <v>0</v>
          </cell>
          <cell r="J127">
            <v>0</v>
          </cell>
          <cell r="K127">
            <v>523345.72361428884</v>
          </cell>
          <cell r="L127">
            <v>0</v>
          </cell>
          <cell r="M127">
            <v>0.83927588220572291</v>
          </cell>
          <cell r="N127">
            <v>0</v>
          </cell>
          <cell r="O127">
            <v>3.4181336501331251E-3</v>
          </cell>
          <cell r="P127">
            <v>0</v>
          </cell>
          <cell r="Q127">
            <v>1501.3517785397914</v>
          </cell>
        </row>
        <row r="128">
          <cell r="E128">
            <v>556412</v>
          </cell>
          <cell r="F128">
            <v>0</v>
          </cell>
          <cell r="G128" t="str">
            <v>Energy Trading</v>
          </cell>
          <cell r="H128">
            <v>0</v>
          </cell>
          <cell r="I128">
            <v>0</v>
          </cell>
          <cell r="J128">
            <v>0</v>
          </cell>
          <cell r="K128">
            <v>523345.72361428884</v>
          </cell>
          <cell r="L128">
            <v>0</v>
          </cell>
          <cell r="M128">
            <v>0.83927588220572291</v>
          </cell>
          <cell r="N128">
            <v>0</v>
          </cell>
          <cell r="O128">
            <v>1.8268895125796117E-2</v>
          </cell>
          <cell r="P128">
            <v>0</v>
          </cell>
          <cell r="Q128">
            <v>8024.2731842866051</v>
          </cell>
        </row>
        <row r="129">
          <cell r="E129">
            <v>556413</v>
          </cell>
          <cell r="F129">
            <v>0</v>
          </cell>
          <cell r="G129" t="str">
            <v>Energy Accounting</v>
          </cell>
          <cell r="H129">
            <v>0</v>
          </cell>
          <cell r="I129">
            <v>0</v>
          </cell>
          <cell r="J129">
            <v>0</v>
          </cell>
          <cell r="K129">
            <v>523345.72361428884</v>
          </cell>
          <cell r="L129">
            <v>0</v>
          </cell>
          <cell r="M129">
            <v>0.83927588220572291</v>
          </cell>
          <cell r="N129">
            <v>0</v>
          </cell>
          <cell r="O129">
            <v>1.5831020363231512E-2</v>
          </cell>
          <cell r="P129">
            <v>0</v>
          </cell>
          <cell r="Q129">
            <v>6953.4819323146139</v>
          </cell>
        </row>
        <row r="130">
          <cell r="E130">
            <v>0</v>
          </cell>
          <cell r="F130">
            <v>0</v>
          </cell>
          <cell r="G130" t="str">
            <v>Total Adjustment to Production Expenses: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163967.59703008417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E132">
            <v>0</v>
          </cell>
          <cell r="F132">
            <v>0</v>
          </cell>
          <cell r="G132" t="str">
            <v>Adjustment to Transmission Expenses: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E133">
            <v>560011</v>
          </cell>
          <cell r="F133">
            <v>0</v>
          </cell>
          <cell r="G133" t="str">
            <v>Conv &amp; Seminar-Transm Op</v>
          </cell>
          <cell r="H133">
            <v>0</v>
          </cell>
          <cell r="I133">
            <v>0</v>
          </cell>
          <cell r="J133">
            <v>0</v>
          </cell>
          <cell r="K133">
            <v>523345.72361428884</v>
          </cell>
          <cell r="L133">
            <v>0</v>
          </cell>
          <cell r="M133">
            <v>0.83927588220572291</v>
          </cell>
          <cell r="N133">
            <v>0</v>
          </cell>
          <cell r="O133">
            <v>6.3351134544524783E-4</v>
          </cell>
          <cell r="P133">
            <v>0</v>
          </cell>
          <cell r="Q133">
            <v>278.25810297742919</v>
          </cell>
        </row>
        <row r="134">
          <cell r="E134">
            <v>560628</v>
          </cell>
          <cell r="F134">
            <v>0</v>
          </cell>
          <cell r="G134" t="str">
            <v>T &amp; D Eng-Oper Supervision</v>
          </cell>
          <cell r="H134">
            <v>0</v>
          </cell>
          <cell r="I134">
            <v>0</v>
          </cell>
          <cell r="J134">
            <v>0</v>
          </cell>
          <cell r="K134">
            <v>523345.72361428884</v>
          </cell>
          <cell r="L134">
            <v>0</v>
          </cell>
          <cell r="M134">
            <v>0.83927588220572291</v>
          </cell>
          <cell r="N134">
            <v>0</v>
          </cell>
          <cell r="O134">
            <v>1.1511297557607926E-3</v>
          </cell>
          <cell r="P134">
            <v>0</v>
          </cell>
          <cell r="Q134">
            <v>505.61238472177121</v>
          </cell>
        </row>
        <row r="135">
          <cell r="E135">
            <v>560629</v>
          </cell>
          <cell r="F135">
            <v>0</v>
          </cell>
          <cell r="G135" t="str">
            <v>Transmission System Planning</v>
          </cell>
          <cell r="H135">
            <v>0</v>
          </cell>
          <cell r="I135">
            <v>0</v>
          </cell>
          <cell r="J135">
            <v>0</v>
          </cell>
          <cell r="K135">
            <v>523345.72361428884</v>
          </cell>
          <cell r="L135">
            <v>0</v>
          </cell>
          <cell r="M135">
            <v>0.83927588220572291</v>
          </cell>
          <cell r="N135">
            <v>0</v>
          </cell>
          <cell r="O135">
            <v>3.011209557935721E-3</v>
          </cell>
          <cell r="P135">
            <v>0</v>
          </cell>
          <cell r="Q135">
            <v>1322.6179219723431</v>
          </cell>
        </row>
        <row r="136">
          <cell r="E136">
            <v>561404</v>
          </cell>
          <cell r="F136">
            <v>0</v>
          </cell>
          <cell r="G136" t="str">
            <v>Transm System Operations</v>
          </cell>
          <cell r="H136">
            <v>0</v>
          </cell>
          <cell r="I136">
            <v>0</v>
          </cell>
          <cell r="J136">
            <v>0</v>
          </cell>
          <cell r="K136">
            <v>523345.72361428884</v>
          </cell>
          <cell r="L136">
            <v>0</v>
          </cell>
          <cell r="M136">
            <v>0.83927588220572291</v>
          </cell>
          <cell r="N136">
            <v>0</v>
          </cell>
          <cell r="O136">
            <v>1.4057664338823071E-2</v>
          </cell>
          <cell r="P136">
            <v>0</v>
          </cell>
          <cell r="Q136">
            <v>6174.5682051915755</v>
          </cell>
        </row>
        <row r="137">
          <cell r="E137">
            <v>561505</v>
          </cell>
          <cell r="F137">
            <v>0</v>
          </cell>
          <cell r="G137" t="str">
            <v>Power Line Carrier Expenses</v>
          </cell>
          <cell r="H137">
            <v>0</v>
          </cell>
          <cell r="I137">
            <v>0</v>
          </cell>
          <cell r="J137">
            <v>0</v>
          </cell>
          <cell r="K137">
            <v>523345.72361428884</v>
          </cell>
          <cell r="L137">
            <v>0</v>
          </cell>
          <cell r="M137">
            <v>0.83927588220572291</v>
          </cell>
          <cell r="N137">
            <v>0</v>
          </cell>
          <cell r="O137">
            <v>2.3313038729271031E-4</v>
          </cell>
          <cell r="P137">
            <v>0</v>
          </cell>
          <cell r="Q137">
            <v>102.39819662404051</v>
          </cell>
        </row>
        <row r="138">
          <cell r="E138">
            <v>562010</v>
          </cell>
          <cell r="F138">
            <v>0</v>
          </cell>
          <cell r="G138" t="str">
            <v>Transm Substation Operations</v>
          </cell>
          <cell r="H138">
            <v>0</v>
          </cell>
          <cell r="I138">
            <v>0</v>
          </cell>
          <cell r="J138">
            <v>0</v>
          </cell>
          <cell r="K138">
            <v>523345.72361428884</v>
          </cell>
          <cell r="L138">
            <v>0</v>
          </cell>
          <cell r="M138">
            <v>0.83927588220572291</v>
          </cell>
          <cell r="N138">
            <v>0</v>
          </cell>
          <cell r="O138">
            <v>2.023667566130343E-3</v>
          </cell>
          <cell r="P138">
            <v>0</v>
          </cell>
          <cell r="Q138">
            <v>888.85842701462309</v>
          </cell>
        </row>
        <row r="139">
          <cell r="E139">
            <v>562111</v>
          </cell>
          <cell r="F139">
            <v>0</v>
          </cell>
          <cell r="G139" t="str">
            <v>Exp of Substation &amp; Switchyard</v>
          </cell>
          <cell r="H139">
            <v>0</v>
          </cell>
          <cell r="I139">
            <v>0</v>
          </cell>
          <cell r="J139">
            <v>0</v>
          </cell>
          <cell r="K139">
            <v>523345.72361428884</v>
          </cell>
          <cell r="L139">
            <v>0</v>
          </cell>
          <cell r="M139">
            <v>0.83927588220572291</v>
          </cell>
          <cell r="N139">
            <v>0</v>
          </cell>
          <cell r="O139">
            <v>1.2732922454757839E-4</v>
          </cell>
          <cell r="P139">
            <v>0</v>
          </cell>
          <cell r="Q139">
            <v>55.926999146787018</v>
          </cell>
        </row>
        <row r="140">
          <cell r="E140">
            <v>562121</v>
          </cell>
          <cell r="F140">
            <v>0</v>
          </cell>
          <cell r="G140" t="str">
            <v>Substation Expenses</v>
          </cell>
          <cell r="H140">
            <v>0</v>
          </cell>
          <cell r="I140" t="str">
            <v>W/P IS ADJ 4.1</v>
          </cell>
          <cell r="J140">
            <v>0</v>
          </cell>
          <cell r="K140">
            <v>523345.72361428884</v>
          </cell>
          <cell r="L140">
            <v>0</v>
          </cell>
          <cell r="M140">
            <v>0.83927588220572291</v>
          </cell>
          <cell r="N140">
            <v>0</v>
          </cell>
          <cell r="O140">
            <v>1.0284188925674482E-4</v>
          </cell>
          <cell r="P140">
            <v>0</v>
          </cell>
          <cell r="Q140">
            <v>45.171391510098694</v>
          </cell>
        </row>
        <row r="141">
          <cell r="E141">
            <v>562134</v>
          </cell>
          <cell r="F141">
            <v>0</v>
          </cell>
          <cell r="G141" t="str">
            <v>Mtce Of Substation Switchyard</v>
          </cell>
          <cell r="H141">
            <v>0</v>
          </cell>
          <cell r="I141">
            <v>0</v>
          </cell>
          <cell r="J141">
            <v>0</v>
          </cell>
          <cell r="K141">
            <v>523345.72361428884</v>
          </cell>
          <cell r="L141">
            <v>0</v>
          </cell>
          <cell r="M141">
            <v>0.83927588220572291</v>
          </cell>
          <cell r="N141">
            <v>0</v>
          </cell>
          <cell r="O141">
            <v>5.1801496389402126E-4</v>
          </cell>
          <cell r="P141">
            <v>0</v>
          </cell>
          <cell r="Q141">
            <v>227.52846054519398</v>
          </cell>
        </row>
        <row r="142">
          <cell r="E142">
            <v>563011</v>
          </cell>
          <cell r="F142">
            <v>0</v>
          </cell>
          <cell r="G142" t="str">
            <v>Overhead Trans Line Oper-161Kv</v>
          </cell>
          <cell r="H142">
            <v>0</v>
          </cell>
          <cell r="I142">
            <v>0</v>
          </cell>
          <cell r="J142">
            <v>0</v>
          </cell>
          <cell r="K142">
            <v>523345.72361428884</v>
          </cell>
          <cell r="L142">
            <v>0</v>
          </cell>
          <cell r="M142">
            <v>0.83927588220572291</v>
          </cell>
          <cell r="N142">
            <v>0</v>
          </cell>
          <cell r="O142">
            <v>9.8279093985865245E-5</v>
          </cell>
          <cell r="P142">
            <v>0</v>
          </cell>
          <cell r="Q142">
            <v>43.167268355118722</v>
          </cell>
        </row>
        <row r="143">
          <cell r="E143">
            <v>563012</v>
          </cell>
          <cell r="F143">
            <v>0</v>
          </cell>
          <cell r="G143" t="str">
            <v>Overhead Trans Line Oper-69 Kv</v>
          </cell>
          <cell r="H143">
            <v>0</v>
          </cell>
          <cell r="I143">
            <v>0</v>
          </cell>
          <cell r="J143">
            <v>0</v>
          </cell>
          <cell r="K143">
            <v>523345.72361428884</v>
          </cell>
          <cell r="L143">
            <v>0</v>
          </cell>
          <cell r="M143">
            <v>0.83927588220572291</v>
          </cell>
          <cell r="N143">
            <v>0</v>
          </cell>
          <cell r="O143">
            <v>3.3028449582049292E-4</v>
          </cell>
          <cell r="P143">
            <v>0</v>
          </cell>
          <cell r="Q143">
            <v>145.07133599205599</v>
          </cell>
        </row>
        <row r="144">
          <cell r="E144">
            <v>563014</v>
          </cell>
          <cell r="F144">
            <v>0</v>
          </cell>
          <cell r="G144" t="str">
            <v>Overhead Trans Ln Oper-34.5 Kv</v>
          </cell>
          <cell r="H144">
            <v>0</v>
          </cell>
          <cell r="I144">
            <v>0</v>
          </cell>
          <cell r="J144">
            <v>0</v>
          </cell>
          <cell r="K144">
            <v>523345.72361428884</v>
          </cell>
          <cell r="L144">
            <v>0</v>
          </cell>
          <cell r="M144">
            <v>0.83927588220572291</v>
          </cell>
          <cell r="N144">
            <v>0</v>
          </cell>
          <cell r="O144">
            <v>3.2133896367998685E-5</v>
          </cell>
          <cell r="P144">
            <v>0</v>
          </cell>
          <cell r="Q144">
            <v>14.114217699366206</v>
          </cell>
        </row>
        <row r="145">
          <cell r="E145">
            <v>563015</v>
          </cell>
          <cell r="F145">
            <v>0</v>
          </cell>
          <cell r="G145" t="str">
            <v>Overhead Trans Line Oper-Other</v>
          </cell>
          <cell r="H145">
            <v>0</v>
          </cell>
          <cell r="I145">
            <v>0</v>
          </cell>
          <cell r="J145">
            <v>0</v>
          </cell>
          <cell r="K145">
            <v>523345.72361428884</v>
          </cell>
          <cell r="L145">
            <v>0</v>
          </cell>
          <cell r="M145">
            <v>0.83927588220572291</v>
          </cell>
          <cell r="N145">
            <v>0</v>
          </cell>
          <cell r="O145">
            <v>2.3263666897831284E-5</v>
          </cell>
          <cell r="P145">
            <v>0</v>
          </cell>
          <cell r="Q145">
            <v>10.218134001593524</v>
          </cell>
        </row>
        <row r="146">
          <cell r="E146">
            <v>566450</v>
          </cell>
          <cell r="F146">
            <v>0</v>
          </cell>
          <cell r="G146" t="str">
            <v>RTO/ISO Development</v>
          </cell>
          <cell r="H146">
            <v>0</v>
          </cell>
          <cell r="I146">
            <v>0</v>
          </cell>
          <cell r="J146">
            <v>0</v>
          </cell>
          <cell r="K146">
            <v>523345.72361428884</v>
          </cell>
          <cell r="L146">
            <v>0</v>
          </cell>
          <cell r="M146">
            <v>0.83927588220572291</v>
          </cell>
          <cell r="N146">
            <v>0</v>
          </cell>
          <cell r="O146">
            <v>3.9098695002779738E-4</v>
          </cell>
          <cell r="P146">
            <v>0</v>
          </cell>
          <cell r="Q146">
            <v>171.73376260089188</v>
          </cell>
        </row>
        <row r="147">
          <cell r="E147">
            <v>566459</v>
          </cell>
          <cell r="F147">
            <v>0</v>
          </cell>
          <cell r="G147" t="str">
            <v>NERC Compliance/CIPS (706)</v>
          </cell>
          <cell r="H147">
            <v>0</v>
          </cell>
          <cell r="I147">
            <v>0</v>
          </cell>
          <cell r="J147">
            <v>0</v>
          </cell>
          <cell r="K147">
            <v>523345.72361428884</v>
          </cell>
          <cell r="L147">
            <v>0</v>
          </cell>
          <cell r="M147">
            <v>0.83927588220572291</v>
          </cell>
          <cell r="N147">
            <v>0</v>
          </cell>
          <cell r="O147">
            <v>6.0022908335458555E-5</v>
          </cell>
          <cell r="P147">
            <v>0</v>
          </cell>
          <cell r="Q147">
            <v>26.363948694358943</v>
          </cell>
        </row>
        <row r="148">
          <cell r="E148">
            <v>568631</v>
          </cell>
          <cell r="F148">
            <v>0</v>
          </cell>
          <cell r="G148" t="str">
            <v>T &amp; D Eng-Maint Supervision</v>
          </cell>
          <cell r="H148">
            <v>0</v>
          </cell>
          <cell r="I148">
            <v>0</v>
          </cell>
          <cell r="J148">
            <v>0</v>
          </cell>
          <cell r="K148">
            <v>523345.72361428884</v>
          </cell>
          <cell r="L148">
            <v>0</v>
          </cell>
          <cell r="M148">
            <v>0.83927588220572291</v>
          </cell>
          <cell r="N148">
            <v>0</v>
          </cell>
          <cell r="O148">
            <v>3.0033841530165014E-3</v>
          </cell>
          <cell r="P148">
            <v>0</v>
          </cell>
          <cell r="Q148">
            <v>1319.1807580706898</v>
          </cell>
        </row>
        <row r="149">
          <cell r="E149">
            <v>569037</v>
          </cell>
          <cell r="F149">
            <v>0</v>
          </cell>
          <cell r="G149" t="str">
            <v>Trans Substa Structure Maint</v>
          </cell>
          <cell r="H149">
            <v>0</v>
          </cell>
          <cell r="I149">
            <v>0</v>
          </cell>
          <cell r="J149">
            <v>0</v>
          </cell>
          <cell r="K149">
            <v>523345.72361428884</v>
          </cell>
          <cell r="L149">
            <v>0</v>
          </cell>
          <cell r="M149">
            <v>0.83927588220572291</v>
          </cell>
          <cell r="N149">
            <v>0</v>
          </cell>
          <cell r="O149">
            <v>7.1194423847949532E-5</v>
          </cell>
          <cell r="P149">
            <v>0</v>
          </cell>
          <cell r="Q149">
            <v>31.27082958329375</v>
          </cell>
        </row>
        <row r="150">
          <cell r="E150">
            <v>570040</v>
          </cell>
          <cell r="F150">
            <v>0</v>
          </cell>
          <cell r="G150" t="str">
            <v>Trans Substa Equip Maintenance</v>
          </cell>
          <cell r="H150">
            <v>0</v>
          </cell>
          <cell r="I150">
            <v>0</v>
          </cell>
          <cell r="J150">
            <v>0</v>
          </cell>
          <cell r="K150">
            <v>523345.72361428884</v>
          </cell>
          <cell r="L150">
            <v>0</v>
          </cell>
          <cell r="M150">
            <v>0.83927588220572291</v>
          </cell>
          <cell r="N150">
            <v>0</v>
          </cell>
          <cell r="O150">
            <v>5.7985679608591701E-3</v>
          </cell>
          <cell r="P150">
            <v>0</v>
          </cell>
          <cell r="Q150">
            <v>2546.9133779133267</v>
          </cell>
        </row>
        <row r="151">
          <cell r="E151">
            <v>570043</v>
          </cell>
          <cell r="F151">
            <v>0</v>
          </cell>
          <cell r="G151" t="str">
            <v>Trans Sub Breaker Routine Mtce</v>
          </cell>
          <cell r="H151">
            <v>0</v>
          </cell>
          <cell r="I151">
            <v>0</v>
          </cell>
          <cell r="J151">
            <v>0</v>
          </cell>
          <cell r="K151">
            <v>523345.72361428884</v>
          </cell>
          <cell r="L151">
            <v>0</v>
          </cell>
          <cell r="M151">
            <v>0.83927588220572291</v>
          </cell>
          <cell r="N151">
            <v>0</v>
          </cell>
          <cell r="O151">
            <v>2.095875843269666E-3</v>
          </cell>
          <cell r="P151">
            <v>0</v>
          </cell>
          <cell r="Q151">
            <v>920.57457284297436</v>
          </cell>
        </row>
        <row r="152">
          <cell r="E152">
            <v>570044</v>
          </cell>
          <cell r="F152">
            <v>0</v>
          </cell>
          <cell r="G152" t="str">
            <v>TransSub Trnsfrmr Routine Mtce</v>
          </cell>
          <cell r="H152">
            <v>0</v>
          </cell>
          <cell r="I152">
            <v>0</v>
          </cell>
          <cell r="J152">
            <v>0</v>
          </cell>
          <cell r="K152">
            <v>523345.72361428884</v>
          </cell>
          <cell r="L152">
            <v>0</v>
          </cell>
          <cell r="M152">
            <v>0.83927588220572291</v>
          </cell>
          <cell r="N152">
            <v>0</v>
          </cell>
          <cell r="O152">
            <v>4.5476618632599299E-4</v>
          </cell>
          <cell r="P152">
            <v>0</v>
          </cell>
          <cell r="Q152">
            <v>199.74760865002935</v>
          </cell>
        </row>
        <row r="153">
          <cell r="E153">
            <v>570060</v>
          </cell>
          <cell r="F153">
            <v>0</v>
          </cell>
          <cell r="G153" t="str">
            <v>Trans Substation Inspections</v>
          </cell>
          <cell r="H153">
            <v>0</v>
          </cell>
          <cell r="I153">
            <v>0</v>
          </cell>
          <cell r="J153">
            <v>0</v>
          </cell>
          <cell r="K153">
            <v>523345.72361428884</v>
          </cell>
          <cell r="L153">
            <v>0</v>
          </cell>
          <cell r="M153">
            <v>0.83927588220572291</v>
          </cell>
          <cell r="N153">
            <v>0</v>
          </cell>
          <cell r="O153">
            <v>1.6244662485998436E-3</v>
          </cell>
          <cell r="P153">
            <v>0</v>
          </cell>
          <cell r="Q153">
            <v>713.51665591491758</v>
          </cell>
        </row>
        <row r="154">
          <cell r="E154">
            <v>570177</v>
          </cell>
          <cell r="F154">
            <v>0</v>
          </cell>
          <cell r="G154" t="str">
            <v>Substation Maintenance - Plant</v>
          </cell>
          <cell r="H154">
            <v>0</v>
          </cell>
          <cell r="I154">
            <v>0</v>
          </cell>
          <cell r="J154">
            <v>0</v>
          </cell>
          <cell r="K154">
            <v>523345.72361428884</v>
          </cell>
          <cell r="L154">
            <v>0</v>
          </cell>
          <cell r="M154">
            <v>0.83927588220572291</v>
          </cell>
          <cell r="N154">
            <v>0</v>
          </cell>
          <cell r="O154">
            <v>2.3870642857536369E-5</v>
          </cell>
          <cell r="P154">
            <v>0</v>
          </cell>
          <cell r="Q154">
            <v>10.484736928778258</v>
          </cell>
        </row>
        <row r="155">
          <cell r="E155">
            <v>570472</v>
          </cell>
          <cell r="F155">
            <v>0</v>
          </cell>
          <cell r="G155" t="str">
            <v>Transmission-Relays &amp; Misc Eq</v>
          </cell>
          <cell r="H155">
            <v>0</v>
          </cell>
          <cell r="I155">
            <v>0</v>
          </cell>
          <cell r="J155">
            <v>0</v>
          </cell>
          <cell r="K155">
            <v>523345.72361428884</v>
          </cell>
          <cell r="L155">
            <v>0</v>
          </cell>
          <cell r="M155">
            <v>0.83927588220572291</v>
          </cell>
          <cell r="N155">
            <v>0</v>
          </cell>
          <cell r="O155">
            <v>1.0521351953147705E-2</v>
          </cell>
          <cell r="P155">
            <v>0</v>
          </cell>
          <cell r="Q155">
            <v>4621.308610003065</v>
          </cell>
        </row>
        <row r="156">
          <cell r="E156">
            <v>570475</v>
          </cell>
          <cell r="F156">
            <v>0</v>
          </cell>
          <cell r="G156" t="str">
            <v>Generation - Relays &amp; Misc Eq</v>
          </cell>
          <cell r="H156">
            <v>0</v>
          </cell>
          <cell r="I156">
            <v>0</v>
          </cell>
          <cell r="J156">
            <v>0</v>
          </cell>
          <cell r="K156">
            <v>523345.72361428884</v>
          </cell>
          <cell r="L156">
            <v>0</v>
          </cell>
          <cell r="M156">
            <v>0.83927588220572291</v>
          </cell>
          <cell r="N156">
            <v>0</v>
          </cell>
          <cell r="O156">
            <v>3.8774680972463924E-4</v>
          </cell>
          <cell r="P156">
            <v>0</v>
          </cell>
          <cell r="Q156">
            <v>170.31059109714585</v>
          </cell>
        </row>
        <row r="157">
          <cell r="E157">
            <v>570511</v>
          </cell>
          <cell r="F157">
            <v>0</v>
          </cell>
          <cell r="G157" t="str">
            <v>Protection Relaying Channel Eq</v>
          </cell>
          <cell r="H157">
            <v>0</v>
          </cell>
          <cell r="I157">
            <v>0</v>
          </cell>
          <cell r="J157">
            <v>0</v>
          </cell>
          <cell r="K157">
            <v>523345.72361428884</v>
          </cell>
          <cell r="L157">
            <v>0</v>
          </cell>
          <cell r="M157">
            <v>0.83927588220572291</v>
          </cell>
          <cell r="N157">
            <v>0</v>
          </cell>
          <cell r="O157">
            <v>1.4517079554123073E-4</v>
          </cell>
          <cell r="P157">
            <v>0</v>
          </cell>
          <cell r="Q157">
            <v>63.76357813550522</v>
          </cell>
        </row>
        <row r="158">
          <cell r="E158">
            <v>570517</v>
          </cell>
          <cell r="F158">
            <v>0</v>
          </cell>
          <cell r="G158" t="str">
            <v>Scada</v>
          </cell>
          <cell r="H158">
            <v>0</v>
          </cell>
          <cell r="I158">
            <v>0</v>
          </cell>
          <cell r="J158">
            <v>0</v>
          </cell>
          <cell r="K158">
            <v>523345.72361428884</v>
          </cell>
          <cell r="L158">
            <v>0</v>
          </cell>
          <cell r="M158">
            <v>0.83927588220572291</v>
          </cell>
          <cell r="N158">
            <v>0</v>
          </cell>
          <cell r="O158">
            <v>7.5000402990742197E-3</v>
          </cell>
          <cell r="P158">
            <v>0</v>
          </cell>
          <cell r="Q158">
            <v>3294.253529757867</v>
          </cell>
        </row>
        <row r="159">
          <cell r="E159">
            <v>571001</v>
          </cell>
          <cell r="F159">
            <v>0</v>
          </cell>
          <cell r="G159" t="str">
            <v>OH Trans Tree Trimming Superv</v>
          </cell>
          <cell r="H159">
            <v>0</v>
          </cell>
          <cell r="I159">
            <v>0</v>
          </cell>
          <cell r="J159">
            <v>0</v>
          </cell>
          <cell r="K159">
            <v>523345.72361428884</v>
          </cell>
          <cell r="L159">
            <v>0</v>
          </cell>
          <cell r="M159">
            <v>0.83927588220572291</v>
          </cell>
          <cell r="N159">
            <v>0</v>
          </cell>
          <cell r="O159">
            <v>3.8771838903938248E-3</v>
          </cell>
          <cell r="P159">
            <v>0</v>
          </cell>
          <cell r="Q159">
            <v>1702.9810783852431</v>
          </cell>
        </row>
        <row r="160">
          <cell r="E160">
            <v>571041</v>
          </cell>
          <cell r="F160">
            <v>0</v>
          </cell>
          <cell r="G160" t="str">
            <v>Oh Trans Line Maint-161Kv</v>
          </cell>
          <cell r="H160">
            <v>0</v>
          </cell>
          <cell r="I160">
            <v>0</v>
          </cell>
          <cell r="J160">
            <v>0</v>
          </cell>
          <cell r="K160">
            <v>523345.72361428884</v>
          </cell>
          <cell r="L160">
            <v>0</v>
          </cell>
          <cell r="M160">
            <v>0.83927588220572291</v>
          </cell>
          <cell r="N160">
            <v>0</v>
          </cell>
          <cell r="O160">
            <v>6.4070123226358548E-5</v>
          </cell>
          <cell r="P160">
            <v>0</v>
          </cell>
          <cell r="Q160">
            <v>28.141612734601718</v>
          </cell>
        </row>
        <row r="161">
          <cell r="E161">
            <v>571042</v>
          </cell>
          <cell r="F161">
            <v>0</v>
          </cell>
          <cell r="G161" t="str">
            <v>Overhead Trans Line Maint-69Kv</v>
          </cell>
          <cell r="H161">
            <v>0</v>
          </cell>
          <cell r="I161">
            <v>0</v>
          </cell>
          <cell r="J161">
            <v>0</v>
          </cell>
          <cell r="K161">
            <v>523345.72361428884</v>
          </cell>
          <cell r="L161">
            <v>0</v>
          </cell>
          <cell r="M161">
            <v>0.83927588220572291</v>
          </cell>
          <cell r="N161">
            <v>0</v>
          </cell>
          <cell r="O161">
            <v>1.827003711508299E-4</v>
          </cell>
          <cell r="P161">
            <v>0</v>
          </cell>
          <cell r="Q161">
            <v>80.247747818899796</v>
          </cell>
        </row>
        <row r="162">
          <cell r="E162">
            <v>571044</v>
          </cell>
          <cell r="F162">
            <v>0</v>
          </cell>
          <cell r="G162" t="str">
            <v>Oh Trans Line Maint-34.5Kv</v>
          </cell>
          <cell r="H162">
            <v>0</v>
          </cell>
          <cell r="I162">
            <v>0</v>
          </cell>
          <cell r="J162">
            <v>0</v>
          </cell>
          <cell r="K162">
            <v>523345.72361428884</v>
          </cell>
          <cell r="L162">
            <v>0</v>
          </cell>
          <cell r="M162">
            <v>0.83927588220572291</v>
          </cell>
          <cell r="N162">
            <v>0</v>
          </cell>
          <cell r="O162">
            <v>1.3587881038920722E-6</v>
          </cell>
          <cell r="P162">
            <v>0</v>
          </cell>
          <cell r="Q162">
            <v>0.59682246080624191</v>
          </cell>
        </row>
        <row r="163">
          <cell r="E163">
            <v>571062</v>
          </cell>
          <cell r="F163">
            <v>0</v>
          </cell>
          <cell r="G163" t="str">
            <v>Trans OH reliab - labor&amp;other</v>
          </cell>
          <cell r="H163">
            <v>0</v>
          </cell>
          <cell r="I163">
            <v>0</v>
          </cell>
          <cell r="J163">
            <v>0</v>
          </cell>
          <cell r="K163">
            <v>523345.72361428884</v>
          </cell>
          <cell r="L163">
            <v>0</v>
          </cell>
          <cell r="M163">
            <v>0.83927588220572291</v>
          </cell>
          <cell r="N163">
            <v>0</v>
          </cell>
          <cell r="O163">
            <v>7.5235808854694306E-4</v>
          </cell>
          <cell r="P163">
            <v>0</v>
          </cell>
          <cell r="Q163">
            <v>330.45932955101347</v>
          </cell>
        </row>
        <row r="164">
          <cell r="E164">
            <v>571911</v>
          </cell>
          <cell r="F164">
            <v>0</v>
          </cell>
          <cell r="G164" t="str">
            <v>Transm Maint 69KV Reliability</v>
          </cell>
          <cell r="H164">
            <v>0</v>
          </cell>
          <cell r="I164">
            <v>0</v>
          </cell>
          <cell r="J164">
            <v>0</v>
          </cell>
          <cell r="K164">
            <v>523345.72361428884</v>
          </cell>
          <cell r="L164">
            <v>0</v>
          </cell>
          <cell r="M164">
            <v>0.83927588220572291</v>
          </cell>
          <cell r="N164">
            <v>0</v>
          </cell>
          <cell r="O164">
            <v>1.5109055707720386E-4</v>
          </cell>
          <cell r="P164">
            <v>0</v>
          </cell>
          <cell r="Q164">
            <v>66.363723542405438</v>
          </cell>
        </row>
        <row r="165">
          <cell r="E165">
            <v>0</v>
          </cell>
          <cell r="F165">
            <v>0</v>
          </cell>
          <cell r="G165" t="str">
            <v>Total Adjustment to Transmission Expenses: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26111.72392043782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E167">
            <v>0</v>
          </cell>
          <cell r="F167">
            <v>0</v>
          </cell>
          <cell r="G167" t="str">
            <v>Adjustment to Distribution Expenses: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E168">
            <v>580001</v>
          </cell>
          <cell r="F168">
            <v>0</v>
          </cell>
          <cell r="G168" t="str">
            <v>Supervision Distribution Oper</v>
          </cell>
          <cell r="H168">
            <v>0</v>
          </cell>
          <cell r="I168">
            <v>0</v>
          </cell>
          <cell r="J168">
            <v>0</v>
          </cell>
          <cell r="K168">
            <v>523345.72361428884</v>
          </cell>
          <cell r="L168">
            <v>0</v>
          </cell>
          <cell r="M168">
            <v>0.88033905054461314</v>
          </cell>
          <cell r="N168">
            <v>0</v>
          </cell>
          <cell r="O168">
            <v>1.9950917512998233E-2</v>
          </cell>
          <cell r="P168">
            <v>0</v>
          </cell>
          <cell r="Q168">
            <v>9191.8201829196842</v>
          </cell>
        </row>
        <row r="169">
          <cell r="E169">
            <v>580002</v>
          </cell>
          <cell r="F169">
            <v>0</v>
          </cell>
          <cell r="G169" t="str">
            <v>System Perform Mgmt &amp; Admin</v>
          </cell>
          <cell r="H169">
            <v>0</v>
          </cell>
          <cell r="I169">
            <v>0</v>
          </cell>
          <cell r="J169">
            <v>0</v>
          </cell>
          <cell r="K169">
            <v>523345.72361428884</v>
          </cell>
          <cell r="L169">
            <v>0</v>
          </cell>
          <cell r="M169">
            <v>0.88033905054461314</v>
          </cell>
          <cell r="N169">
            <v>0</v>
          </cell>
          <cell r="O169">
            <v>2.8154818248163143E-4</v>
          </cell>
          <cell r="P169">
            <v>0</v>
          </cell>
          <cell r="Q169">
            <v>129.71535091120214</v>
          </cell>
        </row>
        <row r="170">
          <cell r="E170">
            <v>580011</v>
          </cell>
          <cell r="F170">
            <v>0</v>
          </cell>
          <cell r="G170" t="str">
            <v>Conv &amp; Seminar-Distrib Op</v>
          </cell>
          <cell r="H170">
            <v>0</v>
          </cell>
          <cell r="I170">
            <v>0</v>
          </cell>
          <cell r="J170">
            <v>0</v>
          </cell>
          <cell r="K170">
            <v>523345.72361428884</v>
          </cell>
          <cell r="L170">
            <v>0</v>
          </cell>
          <cell r="M170">
            <v>0.88033905054461314</v>
          </cell>
          <cell r="N170">
            <v>0</v>
          </cell>
          <cell r="O170">
            <v>4.7190543846281798E-4</v>
          </cell>
          <cell r="P170">
            <v>0</v>
          </cell>
          <cell r="Q170">
            <v>217.41706519843288</v>
          </cell>
        </row>
        <row r="171">
          <cell r="E171">
            <v>580627</v>
          </cell>
          <cell r="F171">
            <v>0</v>
          </cell>
          <cell r="G171" t="str">
            <v>Line Eng - Distrib Operations</v>
          </cell>
          <cell r="H171">
            <v>0</v>
          </cell>
          <cell r="I171">
            <v>0</v>
          </cell>
          <cell r="J171">
            <v>0</v>
          </cell>
          <cell r="K171">
            <v>523345.72361428884</v>
          </cell>
          <cell r="L171">
            <v>0</v>
          </cell>
          <cell r="M171">
            <v>0.88033905054461314</v>
          </cell>
          <cell r="N171">
            <v>0</v>
          </cell>
          <cell r="O171">
            <v>2.1632884334116995E-3</v>
          </cell>
          <cell r="P171">
            <v>0</v>
          </cell>
          <cell r="Q171">
            <v>996.67387581324851</v>
          </cell>
        </row>
        <row r="172">
          <cell r="E172">
            <v>580628</v>
          </cell>
          <cell r="F172">
            <v>0</v>
          </cell>
          <cell r="G172" t="str">
            <v>Distribution System Planning</v>
          </cell>
          <cell r="H172">
            <v>0</v>
          </cell>
          <cell r="I172">
            <v>0</v>
          </cell>
          <cell r="J172">
            <v>0</v>
          </cell>
          <cell r="K172">
            <v>523345.72361428884</v>
          </cell>
          <cell r="L172">
            <v>0</v>
          </cell>
          <cell r="M172">
            <v>0.88033905054461314</v>
          </cell>
          <cell r="N172">
            <v>0</v>
          </cell>
          <cell r="O172">
            <v>1.1584483858542243E-3</v>
          </cell>
          <cell r="P172">
            <v>0</v>
          </cell>
          <cell r="Q172">
            <v>533.72228355052562</v>
          </cell>
        </row>
        <row r="173">
          <cell r="E173">
            <v>580686</v>
          </cell>
          <cell r="F173">
            <v>0</v>
          </cell>
          <cell r="G173" t="str">
            <v>Maintain Construction Standard</v>
          </cell>
          <cell r="H173">
            <v>0</v>
          </cell>
          <cell r="I173">
            <v>0</v>
          </cell>
          <cell r="J173">
            <v>0</v>
          </cell>
          <cell r="K173">
            <v>523345.72361428884</v>
          </cell>
          <cell r="L173">
            <v>0</v>
          </cell>
          <cell r="M173">
            <v>0.88033905054461314</v>
          </cell>
          <cell r="N173">
            <v>0</v>
          </cell>
          <cell r="O173">
            <v>1.6850487650862465E-3</v>
          </cell>
          <cell r="P173">
            <v>0</v>
          </cell>
          <cell r="Q173">
            <v>776.33849360725503</v>
          </cell>
        </row>
        <row r="174">
          <cell r="E174">
            <v>582016</v>
          </cell>
          <cell r="F174">
            <v>0</v>
          </cell>
          <cell r="G174" t="str">
            <v>Distribution Substa Operations</v>
          </cell>
          <cell r="H174">
            <v>0</v>
          </cell>
          <cell r="I174">
            <v>0</v>
          </cell>
          <cell r="J174">
            <v>0</v>
          </cell>
          <cell r="K174">
            <v>523345.72361428884</v>
          </cell>
          <cell r="L174">
            <v>0</v>
          </cell>
          <cell r="M174">
            <v>0.88033905054461314</v>
          </cell>
          <cell r="N174">
            <v>0</v>
          </cell>
          <cell r="O174">
            <v>3.6353023004324497E-3</v>
          </cell>
          <cell r="P174">
            <v>0</v>
          </cell>
          <cell r="Q174">
            <v>1674.8625738319602</v>
          </cell>
        </row>
        <row r="175">
          <cell r="E175">
            <v>583019</v>
          </cell>
          <cell r="F175">
            <v>0</v>
          </cell>
          <cell r="G175" t="str">
            <v>Oh Distribution Line Oper</v>
          </cell>
          <cell r="H175">
            <v>0</v>
          </cell>
          <cell r="I175">
            <v>0</v>
          </cell>
          <cell r="J175">
            <v>0</v>
          </cell>
          <cell r="K175">
            <v>523345.72361428884</v>
          </cell>
          <cell r="L175">
            <v>0</v>
          </cell>
          <cell r="M175">
            <v>0.88033905054461314</v>
          </cell>
          <cell r="N175">
            <v>0</v>
          </cell>
          <cell r="O175">
            <v>1.5199422252164535E-2</v>
          </cell>
          <cell r="P175">
            <v>0</v>
          </cell>
          <cell r="Q175">
            <v>7002.7033160325464</v>
          </cell>
        </row>
        <row r="176">
          <cell r="E176">
            <v>583020</v>
          </cell>
          <cell r="F176">
            <v>0</v>
          </cell>
          <cell r="G176" t="str">
            <v>Truck Down Time - Line Oper</v>
          </cell>
          <cell r="H176">
            <v>0</v>
          </cell>
          <cell r="I176">
            <v>0</v>
          </cell>
          <cell r="J176">
            <v>0</v>
          </cell>
          <cell r="K176">
            <v>523345.72361428884</v>
          </cell>
          <cell r="L176">
            <v>0</v>
          </cell>
          <cell r="M176">
            <v>0.88033905054461314</v>
          </cell>
          <cell r="N176">
            <v>0</v>
          </cell>
          <cell r="O176">
            <v>2.1355020516965555E-3</v>
          </cell>
          <cell r="P176">
            <v>0</v>
          </cell>
          <cell r="Q176">
            <v>983.87208741964855</v>
          </cell>
        </row>
        <row r="177">
          <cell r="E177">
            <v>583021</v>
          </cell>
          <cell r="F177">
            <v>0</v>
          </cell>
          <cell r="G177" t="str">
            <v>Truck Traveling Time - Line Op</v>
          </cell>
          <cell r="H177">
            <v>0</v>
          </cell>
          <cell r="I177">
            <v>0</v>
          </cell>
          <cell r="J177">
            <v>0</v>
          </cell>
          <cell r="K177">
            <v>523345.72361428884</v>
          </cell>
          <cell r="L177">
            <v>0</v>
          </cell>
          <cell r="M177">
            <v>0.88033905054461314</v>
          </cell>
          <cell r="N177">
            <v>0</v>
          </cell>
          <cell r="O177">
            <v>5.0544791986186826E-5</v>
          </cell>
          <cell r="P177">
            <v>0</v>
          </cell>
          <cell r="Q177">
            <v>23.287081349387481</v>
          </cell>
        </row>
        <row r="178">
          <cell r="E178">
            <v>583172</v>
          </cell>
          <cell r="F178">
            <v>0</v>
          </cell>
          <cell r="G178" t="str">
            <v>Electric Testing-Oh Dis Lines</v>
          </cell>
          <cell r="H178">
            <v>0</v>
          </cell>
          <cell r="I178">
            <v>0</v>
          </cell>
          <cell r="J178">
            <v>0</v>
          </cell>
          <cell r="K178">
            <v>523345.72361428884</v>
          </cell>
          <cell r="L178">
            <v>0</v>
          </cell>
          <cell r="M178">
            <v>0.88033905054461314</v>
          </cell>
          <cell r="N178">
            <v>0</v>
          </cell>
          <cell r="O178">
            <v>1.0936680491362455E-3</v>
          </cell>
          <cell r="P178">
            <v>0</v>
          </cell>
          <cell r="Q178">
            <v>503.87657815313173</v>
          </cell>
        </row>
        <row r="179">
          <cell r="E179">
            <v>583500</v>
          </cell>
          <cell r="F179">
            <v>0</v>
          </cell>
          <cell r="G179" t="str">
            <v>Training Dist Operations-Ovhd</v>
          </cell>
          <cell r="H179">
            <v>0</v>
          </cell>
          <cell r="I179">
            <v>0</v>
          </cell>
          <cell r="J179">
            <v>0</v>
          </cell>
          <cell r="K179">
            <v>523345.72361428884</v>
          </cell>
          <cell r="L179">
            <v>0</v>
          </cell>
          <cell r="M179">
            <v>0.88033905054461314</v>
          </cell>
          <cell r="N179">
            <v>0</v>
          </cell>
          <cell r="O179">
            <v>2.0429796646741966E-5</v>
          </cell>
          <cell r="P179">
            <v>0</v>
          </cell>
          <cell r="Q179">
            <v>9.4124501807058483</v>
          </cell>
        </row>
        <row r="180">
          <cell r="E180">
            <v>583501</v>
          </cell>
          <cell r="F180">
            <v>0</v>
          </cell>
          <cell r="G180" t="str">
            <v>Distr OH Training Stipend</v>
          </cell>
          <cell r="H180">
            <v>0</v>
          </cell>
          <cell r="I180">
            <v>0</v>
          </cell>
          <cell r="J180">
            <v>0</v>
          </cell>
          <cell r="K180">
            <v>523345.72361428884</v>
          </cell>
          <cell r="L180">
            <v>0</v>
          </cell>
          <cell r="M180">
            <v>0.88033905054461314</v>
          </cell>
          <cell r="N180">
            <v>0</v>
          </cell>
          <cell r="O180">
            <v>2.9591823964471436E-5</v>
          </cell>
          <cell r="P180">
            <v>0</v>
          </cell>
          <cell r="Q180">
            <v>13.63359477521885</v>
          </cell>
        </row>
        <row r="181">
          <cell r="E181">
            <v>584022</v>
          </cell>
          <cell r="F181">
            <v>0</v>
          </cell>
          <cell r="G181" t="str">
            <v>Underground Distrib Line Oper</v>
          </cell>
          <cell r="H181">
            <v>0</v>
          </cell>
          <cell r="I181">
            <v>0</v>
          </cell>
          <cell r="J181">
            <v>0</v>
          </cell>
          <cell r="K181">
            <v>523345.72361428884</v>
          </cell>
          <cell r="L181">
            <v>0</v>
          </cell>
          <cell r="M181">
            <v>0.88033905054461314</v>
          </cell>
          <cell r="N181">
            <v>0</v>
          </cell>
          <cell r="O181">
            <v>2.5006717241106034E-3</v>
          </cell>
          <cell r="P181">
            <v>0</v>
          </cell>
          <cell r="Q181">
            <v>1152.1136714419758</v>
          </cell>
        </row>
        <row r="182">
          <cell r="E182">
            <v>584025</v>
          </cell>
          <cell r="F182">
            <v>0</v>
          </cell>
          <cell r="G182" t="str">
            <v>URG Dist Line Locates</v>
          </cell>
          <cell r="H182">
            <v>0</v>
          </cell>
          <cell r="I182" t="str">
            <v>W/P IS ADJ 4.1</v>
          </cell>
          <cell r="J182">
            <v>0</v>
          </cell>
          <cell r="K182">
            <v>523345.72361428884</v>
          </cell>
          <cell r="L182">
            <v>0</v>
          </cell>
          <cell r="M182">
            <v>0.88033905054461314</v>
          </cell>
          <cell r="N182">
            <v>0</v>
          </cell>
          <cell r="O182">
            <v>1.0556948557792082E-5</v>
          </cell>
          <cell r="P182">
            <v>0</v>
          </cell>
          <cell r="Q182">
            <v>4.8638150481218281</v>
          </cell>
        </row>
        <row r="183">
          <cell r="E183">
            <v>585025</v>
          </cell>
          <cell r="F183">
            <v>0</v>
          </cell>
          <cell r="G183" t="str">
            <v>Street Lightg &amp; Signal Sys Exp</v>
          </cell>
          <cell r="H183">
            <v>0</v>
          </cell>
          <cell r="I183">
            <v>0</v>
          </cell>
          <cell r="J183">
            <v>0</v>
          </cell>
          <cell r="K183">
            <v>523345.72361428884</v>
          </cell>
          <cell r="L183">
            <v>0</v>
          </cell>
          <cell r="M183">
            <v>0.88033905054461314</v>
          </cell>
          <cell r="N183">
            <v>0</v>
          </cell>
          <cell r="O183">
            <v>6.3145540036112487E-5</v>
          </cell>
          <cell r="P183">
            <v>0</v>
          </cell>
          <cell r="Q183">
            <v>29.092519127862186</v>
          </cell>
        </row>
        <row r="184">
          <cell r="E184">
            <v>586028</v>
          </cell>
          <cell r="F184">
            <v>0</v>
          </cell>
          <cell r="G184" t="str">
            <v>Meter Expense</v>
          </cell>
          <cell r="H184">
            <v>0</v>
          </cell>
          <cell r="I184">
            <v>0</v>
          </cell>
          <cell r="J184">
            <v>0</v>
          </cell>
          <cell r="K184">
            <v>523345.72361428884</v>
          </cell>
          <cell r="L184">
            <v>0</v>
          </cell>
          <cell r="M184">
            <v>0.88033905054461314</v>
          </cell>
          <cell r="N184">
            <v>0</v>
          </cell>
          <cell r="O184">
            <v>2.9115318383042373E-2</v>
          </cell>
          <cell r="P184">
            <v>0</v>
          </cell>
          <cell r="Q184">
            <v>13414.058324436575</v>
          </cell>
        </row>
        <row r="185">
          <cell r="E185">
            <v>586029</v>
          </cell>
          <cell r="F185">
            <v>0</v>
          </cell>
          <cell r="G185" t="str">
            <v>Disconnects &amp; Reconnects</v>
          </cell>
          <cell r="H185">
            <v>0</v>
          </cell>
          <cell r="I185">
            <v>0</v>
          </cell>
          <cell r="J185">
            <v>0</v>
          </cell>
          <cell r="K185">
            <v>523345.72361428884</v>
          </cell>
          <cell r="L185">
            <v>0</v>
          </cell>
          <cell r="M185">
            <v>0.88033905054461314</v>
          </cell>
          <cell r="N185">
            <v>0</v>
          </cell>
          <cell r="O185">
            <v>2.9968928806494332E-2</v>
          </cell>
          <cell r="P185">
            <v>0</v>
          </cell>
          <cell r="Q185">
            <v>13807.335150603814</v>
          </cell>
        </row>
        <row r="186">
          <cell r="E186">
            <v>586120</v>
          </cell>
          <cell r="F186">
            <v>0</v>
          </cell>
          <cell r="G186" t="str">
            <v>Field Testing - Old</v>
          </cell>
          <cell r="H186">
            <v>0</v>
          </cell>
          <cell r="I186">
            <v>0</v>
          </cell>
          <cell r="J186">
            <v>0</v>
          </cell>
          <cell r="K186">
            <v>523345.72361428884</v>
          </cell>
          <cell r="L186">
            <v>0</v>
          </cell>
          <cell r="M186">
            <v>0.88033905054461314</v>
          </cell>
          <cell r="N186">
            <v>0</v>
          </cell>
          <cell r="O186">
            <v>4.2600120390022733E-3</v>
          </cell>
          <cell r="P186">
            <v>0</v>
          </cell>
          <cell r="Q186">
            <v>1962.6798924946968</v>
          </cell>
        </row>
        <row r="187">
          <cell r="E187">
            <v>586135</v>
          </cell>
          <cell r="F187">
            <v>0</v>
          </cell>
          <cell r="G187" t="str">
            <v>Load Research-Meters</v>
          </cell>
          <cell r="H187">
            <v>0</v>
          </cell>
          <cell r="I187">
            <v>0</v>
          </cell>
          <cell r="J187">
            <v>0</v>
          </cell>
          <cell r="K187">
            <v>523345.72361428884</v>
          </cell>
          <cell r="L187">
            <v>0</v>
          </cell>
          <cell r="M187">
            <v>0.88033905054461314</v>
          </cell>
          <cell r="N187">
            <v>0</v>
          </cell>
          <cell r="O187">
            <v>1.3977453938401069E-3</v>
          </cell>
          <cell r="P187">
            <v>0</v>
          </cell>
          <cell r="Q187">
            <v>643.97160247452405</v>
          </cell>
        </row>
        <row r="188">
          <cell r="E188">
            <v>586140</v>
          </cell>
          <cell r="F188">
            <v>0</v>
          </cell>
          <cell r="G188" t="str">
            <v>Power Quality Investiagtions</v>
          </cell>
          <cell r="H188">
            <v>0</v>
          </cell>
          <cell r="I188">
            <v>0</v>
          </cell>
          <cell r="J188">
            <v>0</v>
          </cell>
          <cell r="K188">
            <v>523345.72361428884</v>
          </cell>
          <cell r="L188">
            <v>0</v>
          </cell>
          <cell r="M188">
            <v>0.88033905054461314</v>
          </cell>
          <cell r="N188">
            <v>0</v>
          </cell>
          <cell r="O188">
            <v>2.2337444052666509E-4</v>
          </cell>
          <cell r="P188">
            <v>0</v>
          </cell>
          <cell r="Q188">
            <v>102.91344693514471</v>
          </cell>
        </row>
        <row r="189">
          <cell r="E189">
            <v>586150</v>
          </cell>
          <cell r="F189">
            <v>0</v>
          </cell>
          <cell r="G189" t="str">
            <v>AMR Fixed Network - Meters</v>
          </cell>
          <cell r="H189">
            <v>0</v>
          </cell>
          <cell r="I189">
            <v>0</v>
          </cell>
          <cell r="J189">
            <v>0</v>
          </cell>
          <cell r="K189">
            <v>523345.72361428884</v>
          </cell>
          <cell r="L189">
            <v>0</v>
          </cell>
          <cell r="M189">
            <v>0.88033905054461314</v>
          </cell>
          <cell r="N189">
            <v>0</v>
          </cell>
          <cell r="O189">
            <v>1.3262986453185633E-6</v>
          </cell>
          <cell r="P189">
            <v>0</v>
          </cell>
          <cell r="Q189">
            <v>0.61105453664853149</v>
          </cell>
        </row>
        <row r="190">
          <cell r="E190">
            <v>586155</v>
          </cell>
          <cell r="F190">
            <v>0</v>
          </cell>
          <cell r="G190" t="str">
            <v>AMR Radio - Meters</v>
          </cell>
          <cell r="H190">
            <v>0</v>
          </cell>
          <cell r="I190">
            <v>0</v>
          </cell>
          <cell r="J190">
            <v>0</v>
          </cell>
          <cell r="K190">
            <v>523345.72361428884</v>
          </cell>
          <cell r="L190">
            <v>0</v>
          </cell>
          <cell r="M190">
            <v>0.88033905054461314</v>
          </cell>
          <cell r="N190">
            <v>0</v>
          </cell>
          <cell r="O190">
            <v>6.1361808032466849E-4</v>
          </cell>
          <cell r="P190">
            <v>0</v>
          </cell>
          <cell r="Q190">
            <v>282.70715127051307</v>
          </cell>
        </row>
        <row r="191">
          <cell r="E191">
            <v>587031</v>
          </cell>
          <cell r="F191">
            <v>0</v>
          </cell>
          <cell r="G191" t="str">
            <v>Service Call Expense</v>
          </cell>
          <cell r="H191">
            <v>0</v>
          </cell>
          <cell r="I191">
            <v>0</v>
          </cell>
          <cell r="J191">
            <v>0</v>
          </cell>
          <cell r="K191">
            <v>523345.72361428884</v>
          </cell>
          <cell r="L191">
            <v>0</v>
          </cell>
          <cell r="M191">
            <v>0.88033905054461314</v>
          </cell>
          <cell r="N191">
            <v>0</v>
          </cell>
          <cell r="O191">
            <v>8.4322260226265394E-4</v>
          </cell>
          <cell r="P191">
            <v>0</v>
          </cell>
          <cell r="Q191">
            <v>388.49093176402664</v>
          </cell>
        </row>
        <row r="192">
          <cell r="E192">
            <v>587038</v>
          </cell>
          <cell r="F192">
            <v>0</v>
          </cell>
          <cell r="G192" t="str">
            <v>Customer Facilities Expense</v>
          </cell>
          <cell r="H192">
            <v>0</v>
          </cell>
          <cell r="I192">
            <v>0</v>
          </cell>
          <cell r="J192">
            <v>0</v>
          </cell>
          <cell r="K192">
            <v>523345.72361428884</v>
          </cell>
          <cell r="L192">
            <v>0</v>
          </cell>
          <cell r="M192">
            <v>0.88033905054461314</v>
          </cell>
          <cell r="N192">
            <v>0</v>
          </cell>
          <cell r="O192">
            <v>1.3121927547812642E-3</v>
          </cell>
          <cell r="P192">
            <v>0</v>
          </cell>
          <cell r="Q192">
            <v>604.55564709849807</v>
          </cell>
        </row>
        <row r="193">
          <cell r="E193">
            <v>587126</v>
          </cell>
          <cell r="F193">
            <v>0</v>
          </cell>
          <cell r="G193" t="str">
            <v>Complaint Test</v>
          </cell>
          <cell r="H193">
            <v>0</v>
          </cell>
          <cell r="I193">
            <v>0</v>
          </cell>
          <cell r="J193">
            <v>0</v>
          </cell>
          <cell r="K193">
            <v>523345.72361428884</v>
          </cell>
          <cell r="L193">
            <v>0</v>
          </cell>
          <cell r="M193">
            <v>0.88033905054461314</v>
          </cell>
          <cell r="N193">
            <v>0</v>
          </cell>
          <cell r="O193">
            <v>2.1066829910224541E-3</v>
          </cell>
          <cell r="P193">
            <v>0</v>
          </cell>
          <cell r="Q193">
            <v>970.59452144382772</v>
          </cell>
        </row>
        <row r="194">
          <cell r="E194">
            <v>587146</v>
          </cell>
          <cell r="F194">
            <v>0</v>
          </cell>
          <cell r="G194" t="str">
            <v>Current Diversions</v>
          </cell>
          <cell r="H194">
            <v>0</v>
          </cell>
          <cell r="I194">
            <v>0</v>
          </cell>
          <cell r="J194">
            <v>0</v>
          </cell>
          <cell r="K194">
            <v>523345.72361428884</v>
          </cell>
          <cell r="L194">
            <v>0</v>
          </cell>
          <cell r="M194">
            <v>0.88033905054461314</v>
          </cell>
          <cell r="N194">
            <v>0</v>
          </cell>
          <cell r="O194">
            <v>2.7112422815613079E-4</v>
          </cell>
          <cell r="P194">
            <v>0</v>
          </cell>
          <cell r="Q194">
            <v>124.91280918887057</v>
          </cell>
        </row>
        <row r="195">
          <cell r="E195">
            <v>587147</v>
          </cell>
          <cell r="F195">
            <v>0</v>
          </cell>
          <cell r="G195" t="str">
            <v>Meter Base Repair</v>
          </cell>
          <cell r="H195">
            <v>0</v>
          </cell>
          <cell r="I195">
            <v>0</v>
          </cell>
          <cell r="J195">
            <v>0</v>
          </cell>
          <cell r="K195">
            <v>523345.72361428884</v>
          </cell>
          <cell r="L195">
            <v>0</v>
          </cell>
          <cell r="M195">
            <v>0.88033905054461314</v>
          </cell>
          <cell r="N195">
            <v>0</v>
          </cell>
          <cell r="O195">
            <v>7.0267715179105157E-5</v>
          </cell>
          <cell r="P195">
            <v>0</v>
          </cell>
          <cell r="Q195">
            <v>32.37385960671471</v>
          </cell>
        </row>
        <row r="196">
          <cell r="E196">
            <v>587148</v>
          </cell>
          <cell r="F196">
            <v>0</v>
          </cell>
          <cell r="G196" t="str">
            <v>Customer Co-Gen Facilities</v>
          </cell>
          <cell r="H196">
            <v>0</v>
          </cell>
          <cell r="I196">
            <v>0</v>
          </cell>
          <cell r="J196">
            <v>0</v>
          </cell>
          <cell r="K196">
            <v>523345.72361428884</v>
          </cell>
          <cell r="L196">
            <v>0</v>
          </cell>
          <cell r="M196">
            <v>0.88033905054461314</v>
          </cell>
          <cell r="N196">
            <v>0</v>
          </cell>
          <cell r="O196">
            <v>9.9452965451708091E-5</v>
          </cell>
          <cell r="P196">
            <v>0</v>
          </cell>
          <cell r="Q196">
            <v>45.820137068615701</v>
          </cell>
        </row>
        <row r="197">
          <cell r="E197">
            <v>587519</v>
          </cell>
          <cell r="F197">
            <v>0</v>
          </cell>
          <cell r="G197" t="str">
            <v>Location-Radio &amp; Tv Interfer</v>
          </cell>
          <cell r="H197">
            <v>0</v>
          </cell>
          <cell r="I197">
            <v>0</v>
          </cell>
          <cell r="J197">
            <v>0</v>
          </cell>
          <cell r="K197">
            <v>523345.72361428884</v>
          </cell>
          <cell r="L197">
            <v>0</v>
          </cell>
          <cell r="M197">
            <v>0.88033905054461314</v>
          </cell>
          <cell r="N197">
            <v>0</v>
          </cell>
          <cell r="O197">
            <v>2.535938879572248E-5</v>
          </cell>
          <cell r="P197">
            <v>0</v>
          </cell>
          <cell r="Q197">
            <v>11.683620144645618</v>
          </cell>
        </row>
        <row r="198">
          <cell r="E198">
            <v>588011</v>
          </cell>
          <cell r="F198">
            <v>0</v>
          </cell>
          <cell r="G198" t="str">
            <v>Conv &amp; Seminar-Misc Distrib</v>
          </cell>
          <cell r="H198">
            <v>0</v>
          </cell>
          <cell r="I198">
            <v>0</v>
          </cell>
          <cell r="J198">
            <v>0</v>
          </cell>
          <cell r="K198">
            <v>523345.72361428884</v>
          </cell>
          <cell r="L198">
            <v>0</v>
          </cell>
          <cell r="M198">
            <v>0.88033905054461314</v>
          </cell>
          <cell r="N198">
            <v>0</v>
          </cell>
          <cell r="O198">
            <v>6.6047850698065964E-4</v>
          </cell>
          <cell r="P198">
            <v>0</v>
          </cell>
          <cell r="Q198">
            <v>304.29676564469611</v>
          </cell>
        </row>
        <row r="199">
          <cell r="E199">
            <v>588023</v>
          </cell>
          <cell r="F199">
            <v>0</v>
          </cell>
          <cell r="G199" t="str">
            <v>Building Operations - Expenses</v>
          </cell>
          <cell r="H199">
            <v>0</v>
          </cell>
          <cell r="I199">
            <v>0</v>
          </cell>
          <cell r="J199">
            <v>0</v>
          </cell>
          <cell r="K199">
            <v>523345.72361428884</v>
          </cell>
          <cell r="L199">
            <v>0</v>
          </cell>
          <cell r="M199">
            <v>0.88033905054461314</v>
          </cell>
          <cell r="N199">
            <v>0</v>
          </cell>
          <cell r="O199">
            <v>1.0791358483200948E-6</v>
          </cell>
          <cell r="P199">
            <v>0</v>
          </cell>
          <cell r="Q199">
            <v>0.49718127821631886</v>
          </cell>
        </row>
        <row r="200">
          <cell r="E200">
            <v>588100</v>
          </cell>
          <cell r="F200">
            <v>0</v>
          </cell>
          <cell r="G200" t="str">
            <v>Miscellaneous Distribution</v>
          </cell>
          <cell r="H200">
            <v>0</v>
          </cell>
          <cell r="I200">
            <v>0</v>
          </cell>
          <cell r="J200">
            <v>0</v>
          </cell>
          <cell r="K200">
            <v>523345.72361428884</v>
          </cell>
          <cell r="L200">
            <v>0</v>
          </cell>
          <cell r="M200">
            <v>0.88033905054461314</v>
          </cell>
          <cell r="N200">
            <v>0</v>
          </cell>
          <cell r="O200">
            <v>1.4183291358653241E-3</v>
          </cell>
          <cell r="P200">
            <v>0</v>
          </cell>
          <cell r="Q200">
            <v>653.45497862823402</v>
          </cell>
        </row>
        <row r="201">
          <cell r="E201">
            <v>588120</v>
          </cell>
          <cell r="F201">
            <v>0</v>
          </cell>
          <cell r="G201" t="str">
            <v>Misc Dist - Right-of-way</v>
          </cell>
          <cell r="H201">
            <v>0</v>
          </cell>
          <cell r="I201">
            <v>0</v>
          </cell>
          <cell r="J201">
            <v>0</v>
          </cell>
          <cell r="K201">
            <v>523345.72361428884</v>
          </cell>
          <cell r="L201">
            <v>0</v>
          </cell>
          <cell r="M201">
            <v>0.88033905054461314</v>
          </cell>
          <cell r="N201">
            <v>0</v>
          </cell>
          <cell r="O201">
            <v>1.1547345674634535E-3</v>
          </cell>
          <cell r="P201">
            <v>0</v>
          </cell>
          <cell r="Q201">
            <v>532.01124691184748</v>
          </cell>
        </row>
        <row r="202">
          <cell r="E202">
            <v>588130</v>
          </cell>
          <cell r="F202">
            <v>0</v>
          </cell>
          <cell r="G202" t="str">
            <v>Misc Dist. - Joint Use</v>
          </cell>
          <cell r="H202">
            <v>0</v>
          </cell>
          <cell r="I202">
            <v>0</v>
          </cell>
          <cell r="J202">
            <v>0</v>
          </cell>
          <cell r="K202">
            <v>523345.72361428884</v>
          </cell>
          <cell r="L202">
            <v>0</v>
          </cell>
          <cell r="M202">
            <v>0.88033905054461314</v>
          </cell>
          <cell r="N202">
            <v>0</v>
          </cell>
          <cell r="O202">
            <v>1.8999215948596428E-3</v>
          </cell>
          <cell r="P202">
            <v>0</v>
          </cell>
          <cell r="Q202">
            <v>875.33506417526974</v>
          </cell>
        </row>
        <row r="203">
          <cell r="E203">
            <v>588621</v>
          </cell>
          <cell r="F203">
            <v>0</v>
          </cell>
          <cell r="G203" t="str">
            <v>GIS Operations</v>
          </cell>
          <cell r="H203">
            <v>0</v>
          </cell>
          <cell r="I203">
            <v>0</v>
          </cell>
          <cell r="J203">
            <v>0</v>
          </cell>
          <cell r="K203">
            <v>523345.72361428884</v>
          </cell>
          <cell r="L203">
            <v>0</v>
          </cell>
          <cell r="M203">
            <v>0.88033905054461314</v>
          </cell>
          <cell r="N203">
            <v>0</v>
          </cell>
          <cell r="O203">
            <v>1.6330874934342144E-3</v>
          </cell>
          <cell r="P203">
            <v>0</v>
          </cell>
          <cell r="Q203">
            <v>752.39880937016926</v>
          </cell>
        </row>
        <row r="204">
          <cell r="E204">
            <v>588622</v>
          </cell>
          <cell r="F204">
            <v>0</v>
          </cell>
          <cell r="G204" t="str">
            <v>GIS Quality Assurance/Control</v>
          </cell>
          <cell r="H204">
            <v>0</v>
          </cell>
          <cell r="I204">
            <v>0</v>
          </cell>
          <cell r="J204">
            <v>0</v>
          </cell>
          <cell r="K204">
            <v>523345.72361428884</v>
          </cell>
          <cell r="L204">
            <v>0</v>
          </cell>
          <cell r="M204">
            <v>0.88033905054461314</v>
          </cell>
          <cell r="N204">
            <v>0</v>
          </cell>
          <cell r="O204">
            <v>2.799595390493268E-4</v>
          </cell>
          <cell r="P204">
            <v>0</v>
          </cell>
          <cell r="Q204">
            <v>128.98342844422754</v>
          </cell>
        </row>
        <row r="205">
          <cell r="E205">
            <v>588623</v>
          </cell>
          <cell r="F205">
            <v>0</v>
          </cell>
          <cell r="G205" t="str">
            <v>GIS Analysis</v>
          </cell>
          <cell r="H205">
            <v>0</v>
          </cell>
          <cell r="I205">
            <v>0</v>
          </cell>
          <cell r="J205">
            <v>0</v>
          </cell>
          <cell r="K205">
            <v>523345.72361428884</v>
          </cell>
          <cell r="L205">
            <v>0</v>
          </cell>
          <cell r="M205">
            <v>0.88033905054461314</v>
          </cell>
          <cell r="N205">
            <v>0</v>
          </cell>
          <cell r="O205">
            <v>1.0148668410248987E-3</v>
          </cell>
          <cell r="P205">
            <v>0</v>
          </cell>
          <cell r="Q205">
            <v>467.57115336831043</v>
          </cell>
        </row>
        <row r="206">
          <cell r="E206">
            <v>588630</v>
          </cell>
          <cell r="F206">
            <v>0</v>
          </cell>
          <cell r="G206" t="str">
            <v>OMS Operations</v>
          </cell>
          <cell r="H206">
            <v>0</v>
          </cell>
          <cell r="I206">
            <v>0</v>
          </cell>
          <cell r="J206">
            <v>0</v>
          </cell>
          <cell r="K206">
            <v>523345.72361428884</v>
          </cell>
          <cell r="L206">
            <v>0</v>
          </cell>
          <cell r="M206">
            <v>0.88033905054461314</v>
          </cell>
          <cell r="N206">
            <v>0</v>
          </cell>
          <cell r="O206">
            <v>3.2179575939473436E-3</v>
          </cell>
          <cell r="P206">
            <v>0</v>
          </cell>
          <cell r="Q206">
            <v>1482.5828205922812</v>
          </cell>
        </row>
        <row r="207">
          <cell r="E207">
            <v>590001</v>
          </cell>
          <cell r="F207">
            <v>0</v>
          </cell>
          <cell r="G207" t="str">
            <v>Supervision Distribution Maint</v>
          </cell>
          <cell r="H207">
            <v>0</v>
          </cell>
          <cell r="I207">
            <v>0</v>
          </cell>
          <cell r="J207">
            <v>0</v>
          </cell>
          <cell r="K207">
            <v>523345.72361428884</v>
          </cell>
          <cell r="L207">
            <v>0</v>
          </cell>
          <cell r="M207">
            <v>0.88033905054461314</v>
          </cell>
          <cell r="N207">
            <v>0</v>
          </cell>
          <cell r="O207">
            <v>2.6335621115906476E-3</v>
          </cell>
          <cell r="P207">
            <v>0</v>
          </cell>
          <cell r="Q207">
            <v>1213.339153676528</v>
          </cell>
        </row>
        <row r="208">
          <cell r="E208">
            <v>590620</v>
          </cell>
          <cell r="F208">
            <v>0</v>
          </cell>
          <cell r="G208" t="str">
            <v>GIS Maintenance/Updates</v>
          </cell>
          <cell r="H208">
            <v>0</v>
          </cell>
          <cell r="I208">
            <v>0</v>
          </cell>
          <cell r="J208">
            <v>0</v>
          </cell>
          <cell r="K208">
            <v>523345.72361428884</v>
          </cell>
          <cell r="L208">
            <v>0</v>
          </cell>
          <cell r="M208">
            <v>0.88033905054461314</v>
          </cell>
          <cell r="N208">
            <v>0</v>
          </cell>
          <cell r="O208">
            <v>4.5103809686463281E-4</v>
          </cell>
          <cell r="P208">
            <v>0</v>
          </cell>
          <cell r="Q208">
            <v>207.80302857374571</v>
          </cell>
        </row>
        <row r="209">
          <cell r="E209">
            <v>590630</v>
          </cell>
          <cell r="F209">
            <v>0</v>
          </cell>
          <cell r="G209" t="str">
            <v>Line Eng Distribution Maint</v>
          </cell>
          <cell r="H209">
            <v>0</v>
          </cell>
          <cell r="I209">
            <v>0</v>
          </cell>
          <cell r="J209">
            <v>0</v>
          </cell>
          <cell r="K209">
            <v>523345.72361428884</v>
          </cell>
          <cell r="L209">
            <v>0</v>
          </cell>
          <cell r="M209">
            <v>0.88033905054461314</v>
          </cell>
          <cell r="N209">
            <v>0</v>
          </cell>
          <cell r="O209">
            <v>2.5668733987312242E-3</v>
          </cell>
          <cell r="P209">
            <v>0</v>
          </cell>
          <cell r="Q209">
            <v>1182.6142180220743</v>
          </cell>
        </row>
        <row r="210">
          <cell r="E210">
            <v>591024</v>
          </cell>
          <cell r="F210">
            <v>0</v>
          </cell>
          <cell r="G210" t="str">
            <v>Building Maint-Line Operations</v>
          </cell>
          <cell r="H210">
            <v>0</v>
          </cell>
          <cell r="I210">
            <v>0</v>
          </cell>
          <cell r="J210">
            <v>0</v>
          </cell>
          <cell r="K210">
            <v>523345.72361428884</v>
          </cell>
          <cell r="L210">
            <v>0</v>
          </cell>
          <cell r="M210">
            <v>0.88033905054461314</v>
          </cell>
          <cell r="N210">
            <v>0</v>
          </cell>
          <cell r="O210">
            <v>2.231284922888657E-3</v>
          </cell>
          <cell r="P210">
            <v>0</v>
          </cell>
          <cell r="Q210">
            <v>1028.0013325046405</v>
          </cell>
        </row>
        <row r="211">
          <cell r="E211">
            <v>591049</v>
          </cell>
          <cell r="F211">
            <v>0</v>
          </cell>
          <cell r="G211" t="str">
            <v>Dist Substa Structure Maint</v>
          </cell>
          <cell r="H211">
            <v>0</v>
          </cell>
          <cell r="I211">
            <v>0</v>
          </cell>
          <cell r="J211">
            <v>0</v>
          </cell>
          <cell r="K211">
            <v>523345.72361428884</v>
          </cell>
          <cell r="L211">
            <v>0</v>
          </cell>
          <cell r="M211">
            <v>0.88033905054461314</v>
          </cell>
          <cell r="N211">
            <v>0</v>
          </cell>
          <cell r="O211">
            <v>5.7715245857340182E-5</v>
          </cell>
          <cell r="P211">
            <v>0</v>
          </cell>
          <cell r="Q211">
            <v>26.590664884862541</v>
          </cell>
        </row>
        <row r="212">
          <cell r="E212">
            <v>592052</v>
          </cell>
          <cell r="F212">
            <v>0</v>
          </cell>
          <cell r="G212" t="str">
            <v>Dist Substation Equip Maint</v>
          </cell>
          <cell r="H212">
            <v>0</v>
          </cell>
          <cell r="I212">
            <v>0</v>
          </cell>
          <cell r="J212">
            <v>0</v>
          </cell>
          <cell r="K212">
            <v>523345.72361428884</v>
          </cell>
          <cell r="L212">
            <v>0</v>
          </cell>
          <cell r="M212">
            <v>0.88033905054461314</v>
          </cell>
          <cell r="N212">
            <v>0</v>
          </cell>
          <cell r="O212">
            <v>1.6030355033532177E-2</v>
          </cell>
          <cell r="P212">
            <v>0</v>
          </cell>
          <cell r="Q212">
            <v>7385.5320608984703</v>
          </cell>
        </row>
        <row r="213">
          <cell r="E213">
            <v>592053</v>
          </cell>
          <cell r="F213">
            <v>0</v>
          </cell>
          <cell r="G213" t="str">
            <v>Dist Sub Breaker Routine Mtce</v>
          </cell>
          <cell r="H213">
            <v>0</v>
          </cell>
          <cell r="I213">
            <v>0</v>
          </cell>
          <cell r="J213">
            <v>0</v>
          </cell>
          <cell r="K213">
            <v>523345.72361428884</v>
          </cell>
          <cell r="L213">
            <v>0</v>
          </cell>
          <cell r="M213">
            <v>0.88033905054461314</v>
          </cell>
          <cell r="N213">
            <v>0</v>
          </cell>
          <cell r="O213">
            <v>3.4106820258074009E-3</v>
          </cell>
          <cell r="P213">
            <v>0</v>
          </cell>
          <cell r="Q213">
            <v>1571.3751441212046</v>
          </cell>
        </row>
        <row r="214">
          <cell r="E214">
            <v>592054</v>
          </cell>
          <cell r="F214">
            <v>0</v>
          </cell>
          <cell r="G214" t="str">
            <v>Dist Sub Trnsfrmr Routine Mtce</v>
          </cell>
          <cell r="H214">
            <v>0</v>
          </cell>
          <cell r="I214">
            <v>0</v>
          </cell>
          <cell r="J214">
            <v>0</v>
          </cell>
          <cell r="K214">
            <v>523345.72361428884</v>
          </cell>
          <cell r="L214">
            <v>0</v>
          </cell>
          <cell r="M214">
            <v>0.88033905054461314</v>
          </cell>
          <cell r="N214">
            <v>0</v>
          </cell>
          <cell r="O214">
            <v>2.1532507089114844E-3</v>
          </cell>
          <cell r="P214">
            <v>0</v>
          </cell>
          <cell r="Q214">
            <v>992.04927854389723</v>
          </cell>
        </row>
        <row r="215">
          <cell r="E215">
            <v>592060</v>
          </cell>
          <cell r="F215">
            <v>0</v>
          </cell>
          <cell r="G215" t="str">
            <v>Dist Substation Inspections</v>
          </cell>
          <cell r="H215">
            <v>0</v>
          </cell>
          <cell r="I215">
            <v>0</v>
          </cell>
          <cell r="J215">
            <v>0</v>
          </cell>
          <cell r="K215">
            <v>523345.72361428884</v>
          </cell>
          <cell r="L215">
            <v>0</v>
          </cell>
          <cell r="M215">
            <v>0.88033905054461314</v>
          </cell>
          <cell r="N215">
            <v>0</v>
          </cell>
          <cell r="O215">
            <v>4.0280357865884213E-3</v>
          </cell>
          <cell r="P215">
            <v>0</v>
          </cell>
          <cell r="Q215">
            <v>1855.8034043579225</v>
          </cell>
        </row>
        <row r="216">
          <cell r="E216">
            <v>592469</v>
          </cell>
          <cell r="F216">
            <v>0</v>
          </cell>
          <cell r="G216" t="str">
            <v>Distribution-Relays &amp; Misc Eq</v>
          </cell>
          <cell r="H216">
            <v>0</v>
          </cell>
          <cell r="I216">
            <v>0</v>
          </cell>
          <cell r="J216">
            <v>0</v>
          </cell>
          <cell r="K216">
            <v>523345.72361428884</v>
          </cell>
          <cell r="L216">
            <v>0</v>
          </cell>
          <cell r="M216">
            <v>0.88033905054461314</v>
          </cell>
          <cell r="N216">
            <v>0</v>
          </cell>
          <cell r="O216">
            <v>1.6863182830890102E-3</v>
          </cell>
          <cell r="P216">
            <v>0</v>
          </cell>
          <cell r="Q216">
            <v>776.92338807101987</v>
          </cell>
        </row>
        <row r="217">
          <cell r="E217">
            <v>593001</v>
          </cell>
          <cell r="F217">
            <v>0</v>
          </cell>
          <cell r="G217" t="str">
            <v>OH Dist Line Tree Trimming Spr</v>
          </cell>
          <cell r="H217">
            <v>0</v>
          </cell>
          <cell r="I217">
            <v>0</v>
          </cell>
          <cell r="J217">
            <v>0</v>
          </cell>
          <cell r="K217">
            <v>523345.72361428884</v>
          </cell>
          <cell r="L217">
            <v>0</v>
          </cell>
          <cell r="M217">
            <v>0.88033905054461314</v>
          </cell>
          <cell r="N217">
            <v>0</v>
          </cell>
          <cell r="O217">
            <v>3.1404723607281232E-3</v>
          </cell>
          <cell r="P217">
            <v>0</v>
          </cell>
          <cell r="Q217">
            <v>1446.8836939672203</v>
          </cell>
        </row>
        <row r="218">
          <cell r="E218">
            <v>593058</v>
          </cell>
          <cell r="F218">
            <v>0</v>
          </cell>
          <cell r="G218" t="str">
            <v>Oh Dist Line Tree Trimming</v>
          </cell>
          <cell r="H218">
            <v>0</v>
          </cell>
          <cell r="I218">
            <v>0</v>
          </cell>
          <cell r="J218">
            <v>0</v>
          </cell>
          <cell r="K218">
            <v>523345.72361428884</v>
          </cell>
          <cell r="L218">
            <v>0</v>
          </cell>
          <cell r="M218">
            <v>0.88033905054461314</v>
          </cell>
          <cell r="N218">
            <v>0</v>
          </cell>
          <cell r="O218">
            <v>1.6596617450687467E-4</v>
          </cell>
          <cell r="P218">
            <v>0</v>
          </cell>
          <cell r="Q218">
            <v>76.464214315976264</v>
          </cell>
        </row>
        <row r="219">
          <cell r="E219">
            <v>593062</v>
          </cell>
          <cell r="F219">
            <v>0</v>
          </cell>
          <cell r="G219" t="str">
            <v>Dist OH reliab - labor &amp; other</v>
          </cell>
          <cell r="H219">
            <v>0</v>
          </cell>
          <cell r="I219">
            <v>0</v>
          </cell>
          <cell r="J219">
            <v>0</v>
          </cell>
          <cell r="K219">
            <v>523345.72361428884</v>
          </cell>
          <cell r="L219">
            <v>0</v>
          </cell>
          <cell r="M219">
            <v>0.88033905054461314</v>
          </cell>
          <cell r="N219">
            <v>0</v>
          </cell>
          <cell r="O219">
            <v>7.067189618935165E-3</v>
          </cell>
          <cell r="P219">
            <v>0</v>
          </cell>
          <cell r="Q219">
            <v>3256.0074559742116</v>
          </cell>
        </row>
        <row r="220">
          <cell r="E220">
            <v>593500</v>
          </cell>
          <cell r="F220">
            <v>0</v>
          </cell>
          <cell r="G220" t="str">
            <v>Misc Repair Expense</v>
          </cell>
          <cell r="H220">
            <v>0</v>
          </cell>
          <cell r="I220">
            <v>0</v>
          </cell>
          <cell r="J220">
            <v>0</v>
          </cell>
          <cell r="K220">
            <v>523345.72361428884</v>
          </cell>
          <cell r="L220">
            <v>0</v>
          </cell>
          <cell r="M220">
            <v>0.88033905054461314</v>
          </cell>
          <cell r="N220">
            <v>0</v>
          </cell>
          <cell r="O220">
            <v>5.8982942021306527E-5</v>
          </cell>
          <cell r="P220">
            <v>0</v>
          </cell>
          <cell r="Q220">
            <v>27.174719988000732</v>
          </cell>
        </row>
        <row r="221">
          <cell r="E221">
            <v>593510</v>
          </cell>
          <cell r="F221">
            <v>0</v>
          </cell>
          <cell r="G221" t="str">
            <v>General Office Expense</v>
          </cell>
          <cell r="H221">
            <v>0</v>
          </cell>
          <cell r="I221">
            <v>0</v>
          </cell>
          <cell r="J221">
            <v>0</v>
          </cell>
          <cell r="K221">
            <v>523345.72361428884</v>
          </cell>
          <cell r="L221">
            <v>0</v>
          </cell>
          <cell r="M221">
            <v>0.88033905054461314</v>
          </cell>
          <cell r="N221">
            <v>0</v>
          </cell>
          <cell r="O221">
            <v>4.4962981547338112E-6</v>
          </cell>
          <cell r="P221">
            <v>0</v>
          </cell>
          <cell r="Q221">
            <v>2.0715420280887029</v>
          </cell>
        </row>
        <row r="222">
          <cell r="E222">
            <v>593555</v>
          </cell>
          <cell r="F222">
            <v>0</v>
          </cell>
          <cell r="G222" t="str">
            <v>Oh Dist Line Maintenance</v>
          </cell>
          <cell r="H222">
            <v>0</v>
          </cell>
          <cell r="I222">
            <v>0</v>
          </cell>
          <cell r="J222">
            <v>0</v>
          </cell>
          <cell r="K222">
            <v>523345.72361428884</v>
          </cell>
          <cell r="L222">
            <v>0</v>
          </cell>
          <cell r="M222">
            <v>0.88033905054461314</v>
          </cell>
          <cell r="N222">
            <v>0</v>
          </cell>
          <cell r="O222">
            <v>1.7335099200385697E-2</v>
          </cell>
          <cell r="P222">
            <v>0</v>
          </cell>
          <cell r="Q222">
            <v>7986.6559820723896</v>
          </cell>
        </row>
        <row r="223">
          <cell r="E223">
            <v>593556</v>
          </cell>
          <cell r="F223">
            <v>0</v>
          </cell>
          <cell r="G223" t="str">
            <v>OhDist Line Capacitor BankMtce</v>
          </cell>
          <cell r="H223">
            <v>0</v>
          </cell>
          <cell r="I223">
            <v>0</v>
          </cell>
          <cell r="J223">
            <v>0</v>
          </cell>
          <cell r="K223">
            <v>523345.72361428884</v>
          </cell>
          <cell r="L223">
            <v>0</v>
          </cell>
          <cell r="M223">
            <v>0.88033905054461314</v>
          </cell>
          <cell r="N223">
            <v>0</v>
          </cell>
          <cell r="O223">
            <v>2.6455151959477023E-3</v>
          </cell>
          <cell r="P223">
            <v>0</v>
          </cell>
          <cell r="Q223">
            <v>1218.8461987520107</v>
          </cell>
        </row>
        <row r="224">
          <cell r="E224">
            <v>593560</v>
          </cell>
          <cell r="F224">
            <v>0</v>
          </cell>
          <cell r="G224" t="str">
            <v>OH Dist Line Oper Storms</v>
          </cell>
          <cell r="H224">
            <v>0</v>
          </cell>
          <cell r="I224" t="str">
            <v>W/P IS ADJ 4.1</v>
          </cell>
          <cell r="J224">
            <v>0</v>
          </cell>
          <cell r="K224">
            <v>523345.72361428884</v>
          </cell>
          <cell r="L224">
            <v>0</v>
          </cell>
          <cell r="M224">
            <v>0.88033905054461314</v>
          </cell>
          <cell r="N224">
            <v>0</v>
          </cell>
          <cell r="O224">
            <v>1.4256435150015597E-4</v>
          </cell>
          <cell r="P224">
            <v>0</v>
          </cell>
          <cell r="Q224">
            <v>65.682487165326279</v>
          </cell>
        </row>
        <row r="225">
          <cell r="E225">
            <v>593570</v>
          </cell>
          <cell r="F225">
            <v>0</v>
          </cell>
          <cell r="G225" t="str">
            <v>Reclosers Sect &amp; Oil Switches</v>
          </cell>
          <cell r="H225">
            <v>0</v>
          </cell>
          <cell r="I225">
            <v>0</v>
          </cell>
          <cell r="J225">
            <v>0</v>
          </cell>
          <cell r="K225">
            <v>523345.72361428884</v>
          </cell>
          <cell r="L225">
            <v>0</v>
          </cell>
          <cell r="M225">
            <v>0.88033905054461314</v>
          </cell>
          <cell r="N225">
            <v>0</v>
          </cell>
          <cell r="O225">
            <v>4.2859668654453107E-5</v>
          </cell>
          <cell r="P225">
            <v>0</v>
          </cell>
          <cell r="Q225">
            <v>19.746378436710202</v>
          </cell>
        </row>
        <row r="226">
          <cell r="E226">
            <v>593575</v>
          </cell>
          <cell r="F226">
            <v>0</v>
          </cell>
          <cell r="G226" t="str">
            <v>Misc Repair &amp; Testing</v>
          </cell>
          <cell r="H226">
            <v>0</v>
          </cell>
          <cell r="I226">
            <v>0</v>
          </cell>
          <cell r="J226">
            <v>0</v>
          </cell>
          <cell r="K226">
            <v>523345.72361428884</v>
          </cell>
          <cell r="L226">
            <v>0</v>
          </cell>
          <cell r="M226">
            <v>0.88033905054461314</v>
          </cell>
          <cell r="N226">
            <v>0</v>
          </cell>
          <cell r="O226">
            <v>2.3553673270574818E-4</v>
          </cell>
          <cell r="P226">
            <v>0</v>
          </cell>
          <cell r="Q226">
            <v>108.51687858932439</v>
          </cell>
        </row>
        <row r="227">
          <cell r="E227">
            <v>593910</v>
          </cell>
          <cell r="F227">
            <v>0</v>
          </cell>
          <cell r="G227" t="str">
            <v>OH Dist Line Maint Reliability</v>
          </cell>
          <cell r="H227">
            <v>0</v>
          </cell>
          <cell r="I227">
            <v>0</v>
          </cell>
          <cell r="J227">
            <v>0</v>
          </cell>
          <cell r="K227">
            <v>523345.72361428884</v>
          </cell>
          <cell r="L227">
            <v>0</v>
          </cell>
          <cell r="M227">
            <v>0.88033905054461314</v>
          </cell>
          <cell r="N227">
            <v>0</v>
          </cell>
          <cell r="O227">
            <v>3.3906888631927024E-3</v>
          </cell>
          <cell r="P227">
            <v>0</v>
          </cell>
          <cell r="Q227">
            <v>1562.1638607041664</v>
          </cell>
        </row>
        <row r="228">
          <cell r="E228">
            <v>593940</v>
          </cell>
          <cell r="F228">
            <v>0</v>
          </cell>
          <cell r="G228" t="str">
            <v>Reliability Wildlife Cover Up</v>
          </cell>
          <cell r="H228">
            <v>0</v>
          </cell>
          <cell r="I228">
            <v>0</v>
          </cell>
          <cell r="J228">
            <v>0</v>
          </cell>
          <cell r="K228">
            <v>523345.72361428884</v>
          </cell>
          <cell r="L228">
            <v>0</v>
          </cell>
          <cell r="M228">
            <v>0.88033905054461314</v>
          </cell>
          <cell r="N228">
            <v>0</v>
          </cell>
          <cell r="O228">
            <v>1.2141310668920226E-4</v>
          </cell>
          <cell r="P228">
            <v>0</v>
          </cell>
          <cell r="Q228">
            <v>55.937650176223706</v>
          </cell>
        </row>
        <row r="229">
          <cell r="E229">
            <v>594061</v>
          </cell>
          <cell r="F229">
            <v>0</v>
          </cell>
          <cell r="G229" t="str">
            <v>Underground Dist Line Maint</v>
          </cell>
          <cell r="H229">
            <v>0</v>
          </cell>
          <cell r="I229">
            <v>0</v>
          </cell>
          <cell r="J229">
            <v>0</v>
          </cell>
          <cell r="K229">
            <v>523345.72361428884</v>
          </cell>
          <cell r="L229">
            <v>0</v>
          </cell>
          <cell r="M229">
            <v>0.88033905054461314</v>
          </cell>
          <cell r="N229">
            <v>0</v>
          </cell>
          <cell r="O229">
            <v>3.4367750083593245E-3</v>
          </cell>
          <cell r="P229">
            <v>0</v>
          </cell>
          <cell r="Q229">
            <v>1583.3967468117617</v>
          </cell>
        </row>
        <row r="230">
          <cell r="E230">
            <v>594062</v>
          </cell>
          <cell r="F230">
            <v>0</v>
          </cell>
          <cell r="G230" t="str">
            <v>Dist UG reliab - labor &amp; other</v>
          </cell>
          <cell r="H230">
            <v>0</v>
          </cell>
          <cell r="I230">
            <v>0</v>
          </cell>
          <cell r="J230">
            <v>0</v>
          </cell>
          <cell r="K230">
            <v>523345.72361428884</v>
          </cell>
          <cell r="L230">
            <v>0</v>
          </cell>
          <cell r="M230">
            <v>0.88033905054461314</v>
          </cell>
          <cell r="N230">
            <v>0</v>
          </cell>
          <cell r="O230">
            <v>8.0599211185581113E-4</v>
          </cell>
          <cell r="P230">
            <v>0</v>
          </cell>
          <cell r="Q230">
            <v>371.33803777212586</v>
          </cell>
        </row>
        <row r="231">
          <cell r="E231">
            <v>594910</v>
          </cell>
          <cell r="F231">
            <v>0</v>
          </cell>
          <cell r="G231" t="str">
            <v>Dist UG Line Maint Reliability</v>
          </cell>
          <cell r="H231">
            <v>0</v>
          </cell>
          <cell r="I231">
            <v>0</v>
          </cell>
          <cell r="J231">
            <v>0</v>
          </cell>
          <cell r="K231">
            <v>523345.72361428884</v>
          </cell>
          <cell r="L231">
            <v>0</v>
          </cell>
          <cell r="M231">
            <v>0.88033905054461314</v>
          </cell>
          <cell r="N231">
            <v>0</v>
          </cell>
          <cell r="O231">
            <v>4.9178625435160788E-3</v>
          </cell>
          <cell r="P231">
            <v>0</v>
          </cell>
          <cell r="Q231">
            <v>2265.7658804345651</v>
          </cell>
        </row>
        <row r="232">
          <cell r="E232">
            <v>595064</v>
          </cell>
          <cell r="F232">
            <v>0</v>
          </cell>
          <cell r="G232" t="str">
            <v>Dist Transformer Maintenance</v>
          </cell>
          <cell r="H232">
            <v>0</v>
          </cell>
          <cell r="I232">
            <v>0</v>
          </cell>
          <cell r="J232">
            <v>0</v>
          </cell>
          <cell r="K232">
            <v>523345.72361428884</v>
          </cell>
          <cell r="L232">
            <v>0</v>
          </cell>
          <cell r="M232">
            <v>0.88033905054461314</v>
          </cell>
          <cell r="N232">
            <v>0</v>
          </cell>
          <cell r="O232">
            <v>4.7218417979899072E-5</v>
          </cell>
          <cell r="P232">
            <v>0</v>
          </cell>
          <cell r="Q232">
            <v>21.754548737440437</v>
          </cell>
        </row>
        <row r="233">
          <cell r="E233">
            <v>595161</v>
          </cell>
          <cell r="F233">
            <v>0</v>
          </cell>
          <cell r="G233" t="str">
            <v>Overhead Transformers - Old</v>
          </cell>
          <cell r="H233">
            <v>0</v>
          </cell>
          <cell r="I233">
            <v>0</v>
          </cell>
          <cell r="J233">
            <v>0</v>
          </cell>
          <cell r="K233">
            <v>523345.72361428884</v>
          </cell>
          <cell r="L233">
            <v>0</v>
          </cell>
          <cell r="M233">
            <v>0.88033905054461314</v>
          </cell>
          <cell r="N233">
            <v>0</v>
          </cell>
          <cell r="O233">
            <v>5.3841433583282803E-3</v>
          </cell>
          <cell r="P233">
            <v>0</v>
          </cell>
          <cell r="Q233">
            <v>2480.5915595897559</v>
          </cell>
        </row>
        <row r="234">
          <cell r="E234">
            <v>595164</v>
          </cell>
          <cell r="F234">
            <v>0</v>
          </cell>
          <cell r="G234" t="str">
            <v>Underground Transformers - Old</v>
          </cell>
          <cell r="H234">
            <v>0</v>
          </cell>
          <cell r="I234">
            <v>0</v>
          </cell>
          <cell r="J234">
            <v>0</v>
          </cell>
          <cell r="K234">
            <v>523345.72361428884</v>
          </cell>
          <cell r="L234">
            <v>0</v>
          </cell>
          <cell r="M234">
            <v>0.88033905054461314</v>
          </cell>
          <cell r="N234">
            <v>0</v>
          </cell>
          <cell r="O234">
            <v>1.1708736300998937E-3</v>
          </cell>
          <cell r="P234">
            <v>0</v>
          </cell>
          <cell r="Q234">
            <v>539.44686292190738</v>
          </cell>
        </row>
        <row r="235">
          <cell r="E235">
            <v>596067</v>
          </cell>
          <cell r="F235">
            <v>0</v>
          </cell>
          <cell r="G235" t="str">
            <v>Strt Light&amp;Signal Sys Maint Ex</v>
          </cell>
          <cell r="H235">
            <v>0</v>
          </cell>
          <cell r="I235">
            <v>0</v>
          </cell>
          <cell r="J235">
            <v>0</v>
          </cell>
          <cell r="K235">
            <v>523345.72361428884</v>
          </cell>
          <cell r="L235">
            <v>0</v>
          </cell>
          <cell r="M235">
            <v>0.88033905054461314</v>
          </cell>
          <cell r="N235">
            <v>0</v>
          </cell>
          <cell r="O235">
            <v>7.0438403256137981E-3</v>
          </cell>
          <cell r="P235">
            <v>0</v>
          </cell>
          <cell r="Q235">
            <v>3245.2499303883119</v>
          </cell>
        </row>
        <row r="236">
          <cell r="E236">
            <v>597123</v>
          </cell>
          <cell r="F236">
            <v>0</v>
          </cell>
          <cell r="G236" t="str">
            <v>Shop Test &amp; Repair</v>
          </cell>
          <cell r="H236">
            <v>0</v>
          </cell>
          <cell r="I236">
            <v>0</v>
          </cell>
          <cell r="J236">
            <v>0</v>
          </cell>
          <cell r="K236">
            <v>523345.72361428884</v>
          </cell>
          <cell r="L236">
            <v>0</v>
          </cell>
          <cell r="M236">
            <v>0.88033905054461314</v>
          </cell>
          <cell r="N236">
            <v>0</v>
          </cell>
          <cell r="O236">
            <v>8.0819441132341484E-3</v>
          </cell>
          <cell r="P236">
            <v>0</v>
          </cell>
          <cell r="Q236">
            <v>3723.5268487705043</v>
          </cell>
        </row>
        <row r="237">
          <cell r="E237">
            <v>597138</v>
          </cell>
          <cell r="F237">
            <v>0</v>
          </cell>
          <cell r="G237" t="str">
            <v>Load Research Equipment Repair</v>
          </cell>
          <cell r="H237">
            <v>0</v>
          </cell>
          <cell r="I237">
            <v>0</v>
          </cell>
          <cell r="J237">
            <v>0</v>
          </cell>
          <cell r="K237">
            <v>523345.72361428884</v>
          </cell>
          <cell r="L237">
            <v>0</v>
          </cell>
          <cell r="M237">
            <v>0.88033905054461314</v>
          </cell>
          <cell r="N237">
            <v>0</v>
          </cell>
          <cell r="O237">
            <v>2.4986154753866798E-4</v>
          </cell>
          <cell r="P237">
            <v>0</v>
          </cell>
          <cell r="Q237">
            <v>115.116631308067</v>
          </cell>
        </row>
        <row r="238">
          <cell r="E238">
            <v>598073</v>
          </cell>
          <cell r="F238">
            <v>0</v>
          </cell>
          <cell r="G238" t="str">
            <v>Maint Of Misc Distrib Plant</v>
          </cell>
          <cell r="H238">
            <v>0</v>
          </cell>
          <cell r="I238">
            <v>0</v>
          </cell>
          <cell r="J238">
            <v>0</v>
          </cell>
          <cell r="K238">
            <v>523345.72361428884</v>
          </cell>
          <cell r="L238">
            <v>0</v>
          </cell>
          <cell r="M238">
            <v>0.88033905054461314</v>
          </cell>
          <cell r="N238">
            <v>0</v>
          </cell>
          <cell r="O238">
            <v>4.0864721769701753E-3</v>
          </cell>
          <cell r="P238">
            <v>0</v>
          </cell>
          <cell r="Q238">
            <v>1882.7263161577448</v>
          </cell>
        </row>
        <row r="239">
          <cell r="E239">
            <v>0</v>
          </cell>
          <cell r="F239">
            <v>0</v>
          </cell>
          <cell r="G239" t="str">
            <v>Total Adjustment to Distribution Expenses: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109128.34063555746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</row>
        <row r="241">
          <cell r="E241">
            <v>0</v>
          </cell>
          <cell r="F241">
            <v>0</v>
          </cell>
          <cell r="G241" t="str">
            <v>Adjustment to Customer Account Expenses: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</row>
        <row r="242">
          <cell r="E242">
            <v>901001</v>
          </cell>
          <cell r="F242">
            <v>0</v>
          </cell>
          <cell r="G242" t="str">
            <v>Customer Service Mgmt &amp; Admin</v>
          </cell>
          <cell r="H242">
            <v>0</v>
          </cell>
          <cell r="I242">
            <v>0</v>
          </cell>
          <cell r="J242">
            <v>0</v>
          </cell>
          <cell r="K242">
            <v>523345.72361428884</v>
          </cell>
          <cell r="L242">
            <v>0</v>
          </cell>
          <cell r="M242">
            <v>0.89023357983508333</v>
          </cell>
          <cell r="N242">
            <v>0</v>
          </cell>
          <cell r="O242">
            <v>1.5141034140510904E-2</v>
          </cell>
          <cell r="P242">
            <v>0</v>
          </cell>
          <cell r="Q242">
            <v>7054.2068525502964</v>
          </cell>
        </row>
        <row r="243">
          <cell r="E243">
            <v>901201</v>
          </cell>
          <cell r="F243">
            <v>0</v>
          </cell>
          <cell r="G243" t="str">
            <v>Mgmt &amp; Administrative - Accoun</v>
          </cell>
          <cell r="H243">
            <v>0</v>
          </cell>
          <cell r="I243">
            <v>0</v>
          </cell>
          <cell r="J243">
            <v>0</v>
          </cell>
          <cell r="K243">
            <v>523345.72361428884</v>
          </cell>
          <cell r="L243">
            <v>0</v>
          </cell>
          <cell r="M243">
            <v>0.89023357983508333</v>
          </cell>
          <cell r="N243">
            <v>0</v>
          </cell>
          <cell r="O243">
            <v>2.9394409512264398E-3</v>
          </cell>
          <cell r="P243">
            <v>0</v>
          </cell>
          <cell r="Q243">
            <v>1369.4853540637243</v>
          </cell>
        </row>
        <row r="244">
          <cell r="E244">
            <v>902005</v>
          </cell>
          <cell r="F244">
            <v>0</v>
          </cell>
          <cell r="G244" t="str">
            <v>Check Meter Reads - Electric</v>
          </cell>
          <cell r="H244">
            <v>0</v>
          </cell>
          <cell r="I244">
            <v>0</v>
          </cell>
          <cell r="J244">
            <v>0</v>
          </cell>
          <cell r="K244">
            <v>523345.72361428884</v>
          </cell>
          <cell r="L244">
            <v>0</v>
          </cell>
          <cell r="M244">
            <v>0.89023357983508333</v>
          </cell>
          <cell r="N244">
            <v>0</v>
          </cell>
          <cell r="O244">
            <v>1.2577376894538665E-3</v>
          </cell>
          <cell r="P244">
            <v>0</v>
          </cell>
          <cell r="Q244">
            <v>585.97991030993489</v>
          </cell>
        </row>
        <row r="245">
          <cell r="E245">
            <v>902007</v>
          </cell>
          <cell r="F245">
            <v>0</v>
          </cell>
          <cell r="G245" t="str">
            <v>Read Meters - Electric</v>
          </cell>
          <cell r="H245">
            <v>0</v>
          </cell>
          <cell r="I245">
            <v>0</v>
          </cell>
          <cell r="J245">
            <v>0</v>
          </cell>
          <cell r="K245">
            <v>523345.72361428884</v>
          </cell>
          <cell r="L245">
            <v>0</v>
          </cell>
          <cell r="M245">
            <v>0.89023357983508333</v>
          </cell>
          <cell r="N245">
            <v>0</v>
          </cell>
          <cell r="O245">
            <v>4.3443685801619301E-2</v>
          </cell>
          <cell r="P245">
            <v>0</v>
          </cell>
          <cell r="Q245">
            <v>20240.410479087921</v>
          </cell>
        </row>
        <row r="246">
          <cell r="E246">
            <v>903002</v>
          </cell>
          <cell r="F246">
            <v>0</v>
          </cell>
          <cell r="G246" t="str">
            <v>Collection Activities - Gas</v>
          </cell>
          <cell r="H246">
            <v>0</v>
          </cell>
          <cell r="I246">
            <v>0</v>
          </cell>
          <cell r="J246">
            <v>0</v>
          </cell>
          <cell r="K246">
            <v>523345.72361428884</v>
          </cell>
          <cell r="L246">
            <v>0</v>
          </cell>
          <cell r="M246">
            <v>0.89023357983508333</v>
          </cell>
          <cell r="N246">
            <v>0</v>
          </cell>
          <cell r="O246">
            <v>1.5412756235432756E-5</v>
          </cell>
          <cell r="P246">
            <v>0</v>
          </cell>
          <cell r="Q246">
            <v>7.1808021594625604</v>
          </cell>
        </row>
        <row r="247">
          <cell r="E247">
            <v>903013</v>
          </cell>
          <cell r="F247">
            <v>0</v>
          </cell>
          <cell r="G247" t="str">
            <v>Power Billing</v>
          </cell>
          <cell r="H247">
            <v>0</v>
          </cell>
          <cell r="I247">
            <v>0</v>
          </cell>
          <cell r="J247">
            <v>0</v>
          </cell>
          <cell r="K247">
            <v>523345.72361428884</v>
          </cell>
          <cell r="L247">
            <v>0</v>
          </cell>
          <cell r="M247">
            <v>0.89023357983508333</v>
          </cell>
          <cell r="N247">
            <v>0</v>
          </cell>
          <cell r="O247">
            <v>1.531064217077602E-4</v>
          </cell>
          <cell r="P247">
            <v>0</v>
          </cell>
          <cell r="Q247">
            <v>71.332272231696692</v>
          </cell>
        </row>
        <row r="248">
          <cell r="E248">
            <v>903022</v>
          </cell>
          <cell r="F248">
            <v>0</v>
          </cell>
          <cell r="G248" t="str">
            <v>Cust Serv Accounting - Ele/Gas</v>
          </cell>
          <cell r="H248">
            <v>0</v>
          </cell>
          <cell r="I248">
            <v>0</v>
          </cell>
          <cell r="J248">
            <v>0</v>
          </cell>
          <cell r="K248">
            <v>523345.72361428884</v>
          </cell>
          <cell r="L248">
            <v>0</v>
          </cell>
          <cell r="M248">
            <v>0.89023357983508333</v>
          </cell>
          <cell r="N248">
            <v>0</v>
          </cell>
          <cell r="O248">
            <v>5.8060688659243936E-2</v>
          </cell>
          <cell r="P248">
            <v>0</v>
          </cell>
          <cell r="Q248">
            <v>27050.471189942622</v>
          </cell>
        </row>
        <row r="249">
          <cell r="E249">
            <v>903028</v>
          </cell>
          <cell r="F249">
            <v>0</v>
          </cell>
          <cell r="G249" t="str">
            <v>Credit &amp; Collections</v>
          </cell>
          <cell r="H249">
            <v>0</v>
          </cell>
          <cell r="I249">
            <v>0</v>
          </cell>
          <cell r="J249">
            <v>0</v>
          </cell>
          <cell r="K249">
            <v>523345.72361428884</v>
          </cell>
          <cell r="L249">
            <v>0</v>
          </cell>
          <cell r="M249">
            <v>0.89023357983508333</v>
          </cell>
          <cell r="N249">
            <v>0</v>
          </cell>
          <cell r="O249">
            <v>6.4926238678158464E-3</v>
          </cell>
          <cell r="P249">
            <v>0</v>
          </cell>
          <cell r="Q249">
            <v>3024.9130511393664</v>
          </cell>
        </row>
        <row r="250">
          <cell r="E250">
            <v>903110</v>
          </cell>
          <cell r="F250">
            <v>0</v>
          </cell>
          <cell r="G250" t="str">
            <v>Billing Of Metered Accts-Elec</v>
          </cell>
          <cell r="H250">
            <v>0</v>
          </cell>
          <cell r="I250">
            <v>0</v>
          </cell>
          <cell r="J250">
            <v>0</v>
          </cell>
          <cell r="K250">
            <v>523345.72361428884</v>
          </cell>
          <cell r="L250">
            <v>0</v>
          </cell>
          <cell r="M250">
            <v>0.89023357983508333</v>
          </cell>
          <cell r="N250">
            <v>0</v>
          </cell>
          <cell r="O250">
            <v>6.2477113453733432E-3</v>
          </cell>
          <cell r="P250">
            <v>0</v>
          </cell>
          <cell r="Q250">
            <v>2910.8083223568851</v>
          </cell>
        </row>
        <row r="251">
          <cell r="E251">
            <v>905023</v>
          </cell>
          <cell r="F251">
            <v>0</v>
          </cell>
          <cell r="G251" t="str">
            <v>Building Operations-Cust Accts</v>
          </cell>
          <cell r="H251">
            <v>0</v>
          </cell>
          <cell r="I251">
            <v>0</v>
          </cell>
          <cell r="J251">
            <v>0</v>
          </cell>
          <cell r="K251">
            <v>523345.72361428884</v>
          </cell>
          <cell r="L251">
            <v>0</v>
          </cell>
          <cell r="M251">
            <v>0.89023357983508333</v>
          </cell>
          <cell r="N251">
            <v>0</v>
          </cell>
          <cell r="O251">
            <v>1.6600595132064218E-5</v>
          </cell>
          <cell r="P251">
            <v>0</v>
          </cell>
          <cell r="Q251">
            <v>7.7342162265984467</v>
          </cell>
        </row>
        <row r="252">
          <cell r="E252">
            <v>905042</v>
          </cell>
          <cell r="F252">
            <v>0</v>
          </cell>
          <cell r="G252" t="str">
            <v>Outages</v>
          </cell>
          <cell r="H252">
            <v>0</v>
          </cell>
          <cell r="I252">
            <v>0</v>
          </cell>
          <cell r="J252">
            <v>0</v>
          </cell>
          <cell r="K252">
            <v>523345.72361428884</v>
          </cell>
          <cell r="L252">
            <v>0</v>
          </cell>
          <cell r="M252">
            <v>0.89023357983508333</v>
          </cell>
          <cell r="N252">
            <v>0</v>
          </cell>
          <cell r="O252">
            <v>1.2933628362394185E-4</v>
          </cell>
          <cell r="P252">
            <v>0</v>
          </cell>
          <cell r="Q252">
            <v>60.257766395381317</v>
          </cell>
        </row>
        <row r="253">
          <cell r="E253">
            <v>0</v>
          </cell>
          <cell r="F253">
            <v>0</v>
          </cell>
          <cell r="G253" t="str">
            <v>Total Adjustment to Customer Account Expenses: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62382.780216463885</v>
          </cell>
        </row>
        <row r="254"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E255">
            <v>0</v>
          </cell>
          <cell r="F255">
            <v>0</v>
          </cell>
          <cell r="G255" t="str">
            <v>Adjustment to Customer Assistance Expenses: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E256">
            <v>907101</v>
          </cell>
          <cell r="F256">
            <v>0</v>
          </cell>
          <cell r="G256" t="str">
            <v>Customer Service Supervision</v>
          </cell>
          <cell r="H256">
            <v>0</v>
          </cell>
          <cell r="I256">
            <v>0</v>
          </cell>
          <cell r="J256">
            <v>0</v>
          </cell>
          <cell r="K256">
            <v>523345.72361428884</v>
          </cell>
          <cell r="L256">
            <v>0</v>
          </cell>
          <cell r="M256">
            <v>0.89023357983508333</v>
          </cell>
          <cell r="N256">
            <v>0</v>
          </cell>
          <cell r="O256">
            <v>5.0483687512884647E-3</v>
          </cell>
          <cell r="P256">
            <v>0</v>
          </cell>
          <cell r="Q256">
            <v>2352.0346833019034</v>
          </cell>
        </row>
        <row r="257">
          <cell r="E257">
            <v>908043</v>
          </cell>
          <cell r="F257">
            <v>0</v>
          </cell>
          <cell r="G257" t="str">
            <v>Customer Assistance-Cust Serv</v>
          </cell>
          <cell r="H257">
            <v>0</v>
          </cell>
          <cell r="I257">
            <v>0</v>
          </cell>
          <cell r="J257">
            <v>0</v>
          </cell>
          <cell r="K257">
            <v>523345.72361428884</v>
          </cell>
          <cell r="L257">
            <v>0</v>
          </cell>
          <cell r="M257">
            <v>0.89023357983508333</v>
          </cell>
          <cell r="N257">
            <v>0</v>
          </cell>
          <cell r="O257">
            <v>4.1099915085793994E-3</v>
          </cell>
          <cell r="P257">
            <v>0</v>
          </cell>
          <cell r="Q257">
            <v>1914.8447850184973</v>
          </cell>
        </row>
        <row r="258">
          <cell r="E258">
            <v>908101</v>
          </cell>
          <cell r="F258">
            <v>0</v>
          </cell>
          <cell r="G258" t="str">
            <v>Retail Indust Cust Assistance</v>
          </cell>
          <cell r="H258">
            <v>0</v>
          </cell>
          <cell r="I258">
            <v>0</v>
          </cell>
          <cell r="J258">
            <v>0</v>
          </cell>
          <cell r="K258">
            <v>523345.72361428884</v>
          </cell>
          <cell r="L258">
            <v>0</v>
          </cell>
          <cell r="M258">
            <v>0.89025411976656377</v>
          </cell>
          <cell r="N258">
            <v>0</v>
          </cell>
          <cell r="O258">
            <v>1.1763472840420709E-2</v>
          </cell>
          <cell r="P258">
            <v>0</v>
          </cell>
          <cell r="Q258">
            <v>5480.7277068202002</v>
          </cell>
        </row>
        <row r="259">
          <cell r="E259">
            <v>908104</v>
          </cell>
          <cell r="F259">
            <v>0</v>
          </cell>
          <cell r="G259" t="str">
            <v>Wholesale Customer Assistance</v>
          </cell>
          <cell r="H259">
            <v>0</v>
          </cell>
          <cell r="I259">
            <v>0</v>
          </cell>
          <cell r="J259">
            <v>0</v>
          </cell>
          <cell r="K259">
            <v>523345.72361428884</v>
          </cell>
          <cell r="L259">
            <v>0</v>
          </cell>
          <cell r="M259">
            <v>0</v>
          </cell>
          <cell r="N259">
            <v>0</v>
          </cell>
          <cell r="O259">
            <v>2.4573168189427541E-3</v>
          </cell>
          <cell r="P259">
            <v>0</v>
          </cell>
          <cell r="Q259">
            <v>0</v>
          </cell>
        </row>
        <row r="260">
          <cell r="E260">
            <v>908106</v>
          </cell>
          <cell r="F260">
            <v>0</v>
          </cell>
          <cell r="G260" t="str">
            <v>Retail Commercial Cust Assist</v>
          </cell>
          <cell r="H260">
            <v>0</v>
          </cell>
          <cell r="I260">
            <v>0</v>
          </cell>
          <cell r="J260">
            <v>0</v>
          </cell>
          <cell r="K260">
            <v>523345.72361428884</v>
          </cell>
          <cell r="L260">
            <v>0</v>
          </cell>
          <cell r="M260">
            <v>0.89025411976656377</v>
          </cell>
          <cell r="N260">
            <v>0</v>
          </cell>
          <cell r="O260">
            <v>1.4232472200658935E-2</v>
          </cell>
          <cell r="P260">
            <v>0</v>
          </cell>
          <cell r="Q260">
            <v>6631.0608937411334</v>
          </cell>
        </row>
        <row r="261">
          <cell r="E261">
            <v>908107</v>
          </cell>
          <cell r="F261">
            <v>0</v>
          </cell>
          <cell r="G261" t="str">
            <v>Retail Residential Cust Assist</v>
          </cell>
          <cell r="H261">
            <v>0</v>
          </cell>
          <cell r="I261">
            <v>0</v>
          </cell>
          <cell r="J261">
            <v>0</v>
          </cell>
          <cell r="K261">
            <v>523345.72361428884</v>
          </cell>
          <cell r="L261">
            <v>0</v>
          </cell>
          <cell r="M261">
            <v>0.89025411976656377</v>
          </cell>
          <cell r="N261">
            <v>0</v>
          </cell>
          <cell r="O261">
            <v>6.5017300254104245E-3</v>
          </cell>
          <cell r="P261">
            <v>0</v>
          </cell>
          <cell r="Q261">
            <v>3029.2254996405718</v>
          </cell>
        </row>
        <row r="262">
          <cell r="E262">
            <v>0</v>
          </cell>
          <cell r="F262">
            <v>0</v>
          </cell>
          <cell r="G262" t="str">
            <v>Total Adjustment to Customer Assistance Expenses: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19407.893568522308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E264">
            <v>0</v>
          </cell>
          <cell r="F264">
            <v>0</v>
          </cell>
          <cell r="G264" t="str">
            <v>Adjustment to Sales Expenses: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E265">
            <v>912002</v>
          </cell>
          <cell r="F265">
            <v>0</v>
          </cell>
          <cell r="G265" t="str">
            <v>Municipal Activities</v>
          </cell>
          <cell r="H265">
            <v>0</v>
          </cell>
          <cell r="I265">
            <v>0</v>
          </cell>
          <cell r="J265">
            <v>0</v>
          </cell>
          <cell r="K265">
            <v>523345.72361428884</v>
          </cell>
          <cell r="L265">
            <v>0</v>
          </cell>
          <cell r="M265">
            <v>0.90297740896853496</v>
          </cell>
          <cell r="N265">
            <v>0</v>
          </cell>
          <cell r="O265">
            <v>2.0116227825537643E-4</v>
          </cell>
          <cell r="P265">
            <v>0</v>
          </cell>
          <cell r="Q265">
            <v>95.063130198481048</v>
          </cell>
        </row>
        <row r="266">
          <cell r="E266">
            <v>912025</v>
          </cell>
          <cell r="F266">
            <v>0</v>
          </cell>
          <cell r="G266" t="str">
            <v>New Business-Cust Serv</v>
          </cell>
          <cell r="H266">
            <v>0</v>
          </cell>
          <cell r="I266" t="str">
            <v>W/P IS ADJ 4.1</v>
          </cell>
          <cell r="J266">
            <v>0</v>
          </cell>
          <cell r="K266">
            <v>523345.72361428884</v>
          </cell>
          <cell r="L266">
            <v>0</v>
          </cell>
          <cell r="M266">
            <v>0.90297740896853496</v>
          </cell>
          <cell r="N266">
            <v>0</v>
          </cell>
          <cell r="O266">
            <v>2.4241663365251838E-3</v>
          </cell>
          <cell r="P266">
            <v>0</v>
          </cell>
          <cell r="Q266">
            <v>1145.5867475278467</v>
          </cell>
        </row>
        <row r="267">
          <cell r="E267">
            <v>0</v>
          </cell>
          <cell r="F267">
            <v>0</v>
          </cell>
          <cell r="G267" t="str">
            <v>Total Adjustment to Sales Expenses: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1240.6498777263278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E269">
            <v>0</v>
          </cell>
          <cell r="F269">
            <v>0</v>
          </cell>
          <cell r="G269" t="str">
            <v>Adjustment to Other A&amp;G Expenses: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E270">
            <v>920101</v>
          </cell>
          <cell r="F270">
            <v>0</v>
          </cell>
          <cell r="G270" t="str">
            <v>Mgmt &amp; Admin - Executives</v>
          </cell>
          <cell r="H270">
            <v>0</v>
          </cell>
          <cell r="I270">
            <v>0</v>
          </cell>
          <cell r="J270">
            <v>0</v>
          </cell>
          <cell r="K270">
            <v>523345.72361428884</v>
          </cell>
          <cell r="L270">
            <v>0</v>
          </cell>
          <cell r="M270">
            <v>0.85411208828047303</v>
          </cell>
          <cell r="N270">
            <v>0</v>
          </cell>
          <cell r="O270">
            <v>8.0112531241741825E-3</v>
          </cell>
          <cell r="P270">
            <v>0</v>
          </cell>
          <cell r="Q270">
            <v>3580.997371578922</v>
          </cell>
        </row>
        <row r="271">
          <cell r="E271">
            <v>920109</v>
          </cell>
          <cell r="F271">
            <v>0</v>
          </cell>
          <cell r="G271" t="str">
            <v>Mgmt &amp; Adm Salaries-Spec Proj</v>
          </cell>
          <cell r="H271">
            <v>0</v>
          </cell>
          <cell r="I271">
            <v>0</v>
          </cell>
          <cell r="J271">
            <v>0</v>
          </cell>
          <cell r="K271">
            <v>523345.72361428884</v>
          </cell>
          <cell r="L271">
            <v>0</v>
          </cell>
          <cell r="M271">
            <v>0.85411208828047303</v>
          </cell>
          <cell r="N271">
            <v>0</v>
          </cell>
          <cell r="O271">
            <v>2.432306615916747E-5</v>
          </cell>
          <cell r="P271">
            <v>0</v>
          </cell>
          <cell r="Q271">
            <v>10.872311064780826</v>
          </cell>
        </row>
        <row r="272">
          <cell r="E272">
            <v>920201</v>
          </cell>
          <cell r="F272">
            <v>0</v>
          </cell>
          <cell r="G272" t="str">
            <v>Mgmt &amp; Admin - Salaries-Acct</v>
          </cell>
          <cell r="H272">
            <v>0</v>
          </cell>
          <cell r="I272">
            <v>0</v>
          </cell>
          <cell r="J272">
            <v>0</v>
          </cell>
          <cell r="K272">
            <v>523345.72361428884</v>
          </cell>
          <cell r="L272">
            <v>0</v>
          </cell>
          <cell r="M272">
            <v>0.85411208828047303</v>
          </cell>
          <cell r="N272">
            <v>0</v>
          </cell>
          <cell r="O272">
            <v>1.0571454645585459E-2</v>
          </cell>
          <cell r="P272">
            <v>0</v>
          </cell>
          <cell r="Q272">
            <v>4725.3969775807864</v>
          </cell>
        </row>
        <row r="273">
          <cell r="E273">
            <v>920261</v>
          </cell>
          <cell r="F273">
            <v>0</v>
          </cell>
          <cell r="G273" t="str">
            <v>General Recordsaccounting</v>
          </cell>
          <cell r="H273">
            <v>0</v>
          </cell>
          <cell r="I273">
            <v>0</v>
          </cell>
          <cell r="J273">
            <v>0</v>
          </cell>
          <cell r="K273">
            <v>523345.72361428884</v>
          </cell>
          <cell r="L273">
            <v>0</v>
          </cell>
          <cell r="M273">
            <v>0.85411208828047303</v>
          </cell>
          <cell r="N273">
            <v>0</v>
          </cell>
          <cell r="O273">
            <v>1.823383899999529E-2</v>
          </cell>
          <cell r="P273">
            <v>0</v>
          </cell>
          <cell r="Q273">
            <v>8150.4514363359549</v>
          </cell>
        </row>
        <row r="274">
          <cell r="E274">
            <v>920264</v>
          </cell>
          <cell r="F274">
            <v>0</v>
          </cell>
          <cell r="G274" t="str">
            <v>Accounts Payable-Accounting</v>
          </cell>
          <cell r="H274">
            <v>0</v>
          </cell>
          <cell r="I274">
            <v>0</v>
          </cell>
          <cell r="J274">
            <v>0</v>
          </cell>
          <cell r="K274">
            <v>523345.72361428884</v>
          </cell>
          <cell r="L274">
            <v>0</v>
          </cell>
          <cell r="M274">
            <v>0.85411208828047303</v>
          </cell>
          <cell r="N274">
            <v>0</v>
          </cell>
          <cell r="O274">
            <v>5.4241904115176261E-3</v>
          </cell>
          <cell r="P274">
            <v>0</v>
          </cell>
          <cell r="Q274">
            <v>2424.5909229825365</v>
          </cell>
        </row>
        <row r="275">
          <cell r="E275">
            <v>920301</v>
          </cell>
          <cell r="F275">
            <v>0</v>
          </cell>
          <cell r="G275" t="str">
            <v>Mgmt &amp; Admin - Field Safety Ad</v>
          </cell>
          <cell r="H275">
            <v>0</v>
          </cell>
          <cell r="I275">
            <v>0</v>
          </cell>
          <cell r="J275">
            <v>0</v>
          </cell>
          <cell r="K275">
            <v>523345.72361428884</v>
          </cell>
          <cell r="L275">
            <v>0</v>
          </cell>
          <cell r="M275">
            <v>0.85411208828047303</v>
          </cell>
          <cell r="N275">
            <v>0</v>
          </cell>
          <cell r="O275">
            <v>1.3114311350715453E-2</v>
          </cell>
          <cell r="P275">
            <v>0</v>
          </cell>
          <cell r="Q275">
            <v>5862.0435216644883</v>
          </cell>
        </row>
        <row r="276">
          <cell r="E276">
            <v>920504</v>
          </cell>
          <cell r="F276">
            <v>0</v>
          </cell>
          <cell r="G276" t="str">
            <v>Personnel Activi-Lbr Only-Hr</v>
          </cell>
          <cell r="H276">
            <v>0</v>
          </cell>
          <cell r="I276">
            <v>0</v>
          </cell>
          <cell r="J276">
            <v>0</v>
          </cell>
          <cell r="K276">
            <v>523345.72361428884</v>
          </cell>
          <cell r="L276">
            <v>0</v>
          </cell>
          <cell r="M276">
            <v>0.85411208828047303</v>
          </cell>
          <cell r="N276">
            <v>0</v>
          </cell>
          <cell r="O276">
            <v>3.6910044144174326E-3</v>
          </cell>
          <cell r="P276">
            <v>0</v>
          </cell>
          <cell r="Q276">
            <v>1649.8638729352981</v>
          </cell>
        </row>
        <row r="277">
          <cell r="E277">
            <v>920601</v>
          </cell>
          <cell r="F277">
            <v>0</v>
          </cell>
          <cell r="G277" t="str">
            <v>Mgmt &amp; Admin-General Services</v>
          </cell>
          <cell r="H277">
            <v>0</v>
          </cell>
          <cell r="I277">
            <v>0</v>
          </cell>
          <cell r="J277">
            <v>0</v>
          </cell>
          <cell r="K277">
            <v>523345.72361428884</v>
          </cell>
          <cell r="L277">
            <v>0</v>
          </cell>
          <cell r="M277">
            <v>0.85411208828047303</v>
          </cell>
          <cell r="N277">
            <v>0</v>
          </cell>
          <cell r="O277">
            <v>5.442219024627928E-3</v>
          </cell>
          <cell r="P277">
            <v>0</v>
          </cell>
          <cell r="Q277">
            <v>2432.6496392857812</v>
          </cell>
        </row>
        <row r="278">
          <cell r="E278">
            <v>920615</v>
          </cell>
          <cell r="F278">
            <v>0</v>
          </cell>
          <cell r="G278" t="str">
            <v>Purchasing Activities-Gen Serv</v>
          </cell>
          <cell r="H278">
            <v>0</v>
          </cell>
          <cell r="I278">
            <v>0</v>
          </cell>
          <cell r="J278">
            <v>0</v>
          </cell>
          <cell r="K278">
            <v>523345.72361428884</v>
          </cell>
          <cell r="L278">
            <v>0</v>
          </cell>
          <cell r="M278">
            <v>0.85411208828047303</v>
          </cell>
          <cell r="N278">
            <v>0</v>
          </cell>
          <cell r="O278">
            <v>4.5515742620797382E-3</v>
          </cell>
          <cell r="P278">
            <v>0</v>
          </cell>
          <cell r="Q278">
            <v>2034.5350741534544</v>
          </cell>
        </row>
        <row r="279">
          <cell r="E279">
            <v>920620</v>
          </cell>
          <cell r="F279">
            <v>0</v>
          </cell>
          <cell r="G279" t="str">
            <v>Record Retention - Labor</v>
          </cell>
          <cell r="H279">
            <v>0</v>
          </cell>
          <cell r="I279">
            <v>0</v>
          </cell>
          <cell r="J279">
            <v>0</v>
          </cell>
          <cell r="K279">
            <v>523345.72361428884</v>
          </cell>
          <cell r="L279">
            <v>0</v>
          </cell>
          <cell r="M279">
            <v>0.85411208828047303</v>
          </cell>
          <cell r="N279">
            <v>0</v>
          </cell>
          <cell r="O279">
            <v>8.1618378173450051E-5</v>
          </cell>
          <cell r="P279">
            <v>0</v>
          </cell>
          <cell r="Q279">
            <v>36.483081133675633</v>
          </cell>
        </row>
        <row r="280">
          <cell r="E280">
            <v>920666</v>
          </cell>
          <cell r="F280">
            <v>0</v>
          </cell>
          <cell r="G280" t="str">
            <v>Receive &amp; Deliver Company Mail</v>
          </cell>
          <cell r="H280">
            <v>0</v>
          </cell>
          <cell r="I280">
            <v>0</v>
          </cell>
          <cell r="J280">
            <v>0</v>
          </cell>
          <cell r="K280">
            <v>523345.72361428884</v>
          </cell>
          <cell r="L280">
            <v>0</v>
          </cell>
          <cell r="M280">
            <v>0.85411208828047303</v>
          </cell>
          <cell r="N280">
            <v>0</v>
          </cell>
          <cell r="O280">
            <v>4.6868260562824585E-4</v>
          </cell>
          <cell r="P280">
            <v>0</v>
          </cell>
          <cell r="Q280">
            <v>209.49920728319478</v>
          </cell>
        </row>
        <row r="281">
          <cell r="E281">
            <v>920669</v>
          </cell>
          <cell r="F281">
            <v>0</v>
          </cell>
          <cell r="G281" t="str">
            <v>General Service Activities</v>
          </cell>
          <cell r="H281">
            <v>0</v>
          </cell>
          <cell r="I281">
            <v>0</v>
          </cell>
          <cell r="J281">
            <v>0</v>
          </cell>
          <cell r="K281">
            <v>523345.72361428884</v>
          </cell>
          <cell r="L281">
            <v>0</v>
          </cell>
          <cell r="M281">
            <v>0.85411208828047303</v>
          </cell>
          <cell r="N281">
            <v>0</v>
          </cell>
          <cell r="O281">
            <v>1.5572592226022427E-3</v>
          </cell>
          <cell r="P281">
            <v>0</v>
          </cell>
          <cell r="Q281">
            <v>696.08850158264204</v>
          </cell>
        </row>
        <row r="282">
          <cell r="E282">
            <v>920701</v>
          </cell>
          <cell r="F282">
            <v>0</v>
          </cell>
          <cell r="G282" t="str">
            <v>Mgmt &amp; Admin-Sal-Other Gen Off</v>
          </cell>
          <cell r="H282">
            <v>0</v>
          </cell>
          <cell r="I282">
            <v>0</v>
          </cell>
          <cell r="J282">
            <v>0</v>
          </cell>
          <cell r="K282">
            <v>523345.72361428884</v>
          </cell>
          <cell r="L282">
            <v>0</v>
          </cell>
          <cell r="M282">
            <v>0.85411208828047303</v>
          </cell>
          <cell r="N282">
            <v>0</v>
          </cell>
          <cell r="O282">
            <v>6.1332251734358958E-3</v>
          </cell>
          <cell r="P282">
            <v>0</v>
          </cell>
          <cell r="Q282">
            <v>2741.5265608199866</v>
          </cell>
        </row>
        <row r="283">
          <cell r="E283">
            <v>920703</v>
          </cell>
          <cell r="F283">
            <v>0</v>
          </cell>
          <cell r="G283" t="str">
            <v>Reporting Activities - Gen Off</v>
          </cell>
          <cell r="H283">
            <v>0</v>
          </cell>
          <cell r="I283">
            <v>0</v>
          </cell>
          <cell r="J283">
            <v>0</v>
          </cell>
          <cell r="K283">
            <v>523345.72361428884</v>
          </cell>
          <cell r="L283">
            <v>0</v>
          </cell>
          <cell r="M283">
            <v>0.85411208828047303</v>
          </cell>
          <cell r="N283">
            <v>0</v>
          </cell>
          <cell r="O283">
            <v>1.1329522984206536E-2</v>
          </cell>
          <cell r="P283">
            <v>0</v>
          </cell>
          <cell r="Q283">
            <v>5064.2504236025788</v>
          </cell>
        </row>
        <row r="284">
          <cell r="E284">
            <v>920723</v>
          </cell>
          <cell r="F284">
            <v>0</v>
          </cell>
          <cell r="G284" t="str">
            <v>Forecasting - Labor</v>
          </cell>
          <cell r="H284">
            <v>0</v>
          </cell>
          <cell r="I284">
            <v>0</v>
          </cell>
          <cell r="J284">
            <v>0</v>
          </cell>
          <cell r="K284">
            <v>523345.72361428884</v>
          </cell>
          <cell r="L284">
            <v>0</v>
          </cell>
          <cell r="M284">
            <v>0.85411208828047303</v>
          </cell>
          <cell r="N284">
            <v>0</v>
          </cell>
          <cell r="O284">
            <v>1.0888189215341995E-4</v>
          </cell>
          <cell r="P284">
            <v>0</v>
          </cell>
          <cell r="Q284">
            <v>48.669760344656289</v>
          </cell>
        </row>
        <row r="285">
          <cell r="E285">
            <v>920750</v>
          </cell>
          <cell r="F285">
            <v>0</v>
          </cell>
          <cell r="G285" t="str">
            <v>Mgmt &amp; Admin - Land Rights</v>
          </cell>
          <cell r="H285">
            <v>0</v>
          </cell>
          <cell r="I285">
            <v>0</v>
          </cell>
          <cell r="J285">
            <v>0</v>
          </cell>
          <cell r="K285">
            <v>523345.72361428884</v>
          </cell>
          <cell r="L285">
            <v>0</v>
          </cell>
          <cell r="M285">
            <v>0.85411208828047303</v>
          </cell>
          <cell r="N285">
            <v>0</v>
          </cell>
          <cell r="O285">
            <v>2.4288806480561409E-3</v>
          </cell>
          <cell r="P285">
            <v>0</v>
          </cell>
          <cell r="Q285">
            <v>1085.6997128604071</v>
          </cell>
        </row>
        <row r="286">
          <cell r="E286">
            <v>920881</v>
          </cell>
          <cell r="F286">
            <v>0</v>
          </cell>
          <cell r="G286" t="str">
            <v>MO Renewable Energy Std Labor</v>
          </cell>
          <cell r="H286">
            <v>0</v>
          </cell>
          <cell r="I286">
            <v>0</v>
          </cell>
          <cell r="J286">
            <v>0</v>
          </cell>
          <cell r="K286">
            <v>523345.72361428884</v>
          </cell>
          <cell r="L286">
            <v>0</v>
          </cell>
          <cell r="M286">
            <v>0.85411208828047303</v>
          </cell>
          <cell r="N286">
            <v>0</v>
          </cell>
          <cell r="O286">
            <v>3.2222629026680324E-3</v>
          </cell>
          <cell r="P286">
            <v>0</v>
          </cell>
          <cell r="Q286">
            <v>1440.3383348569389</v>
          </cell>
        </row>
        <row r="287">
          <cell r="E287">
            <v>920883</v>
          </cell>
          <cell r="F287">
            <v>0</v>
          </cell>
          <cell r="G287" t="str">
            <v>KS Renewable Energy Std Labor</v>
          </cell>
          <cell r="H287">
            <v>0</v>
          </cell>
          <cell r="I287">
            <v>0</v>
          </cell>
          <cell r="J287">
            <v>0</v>
          </cell>
          <cell r="K287">
            <v>523345.72361428884</v>
          </cell>
          <cell r="L287">
            <v>0</v>
          </cell>
          <cell r="M287">
            <v>0.85411208828047303</v>
          </cell>
          <cell r="N287">
            <v>0</v>
          </cell>
          <cell r="O287">
            <v>1.5319721000788615E-4</v>
          </cell>
          <cell r="P287">
            <v>0</v>
          </cell>
          <cell r="Q287">
            <v>68.478526126711941</v>
          </cell>
        </row>
        <row r="288">
          <cell r="E288">
            <v>922500</v>
          </cell>
          <cell r="F288">
            <v>0</v>
          </cell>
          <cell r="G288" t="str">
            <v>Non-Prod Indirect Work - ELabs</v>
          </cell>
          <cell r="H288">
            <v>0</v>
          </cell>
          <cell r="I288">
            <v>0</v>
          </cell>
          <cell r="J288">
            <v>0</v>
          </cell>
          <cell r="K288">
            <v>523345.72361428884</v>
          </cell>
          <cell r="L288">
            <v>0</v>
          </cell>
          <cell r="M288">
            <v>0.85411208828047303</v>
          </cell>
          <cell r="N288">
            <v>0</v>
          </cell>
          <cell r="O288">
            <v>3.0317932999609372E-3</v>
          </cell>
          <cell r="P288">
            <v>0</v>
          </cell>
          <cell r="Q288">
            <v>1355.1992016791817</v>
          </cell>
        </row>
        <row r="289">
          <cell r="E289">
            <v>922502</v>
          </cell>
          <cell r="F289">
            <v>0</v>
          </cell>
          <cell r="G289" t="str">
            <v>Services for LUC</v>
          </cell>
          <cell r="H289">
            <v>0</v>
          </cell>
          <cell r="I289">
            <v>0</v>
          </cell>
          <cell r="J289">
            <v>0</v>
          </cell>
          <cell r="K289">
            <v>523345.72361428884</v>
          </cell>
          <cell r="L289">
            <v>0</v>
          </cell>
          <cell r="M289">
            <v>0.85411208828047303</v>
          </cell>
          <cell r="N289">
            <v>0</v>
          </cell>
          <cell r="O289">
            <v>3.8282905952784908E-5</v>
          </cell>
          <cell r="P289">
            <v>0</v>
          </cell>
          <cell r="Q289">
            <v>17.112302341271665</v>
          </cell>
        </row>
        <row r="290">
          <cell r="E290">
            <v>922503</v>
          </cell>
          <cell r="F290">
            <v>0</v>
          </cell>
          <cell r="G290" t="str">
            <v>Services for Labs Canada</v>
          </cell>
          <cell r="H290">
            <v>0</v>
          </cell>
          <cell r="I290">
            <v>0</v>
          </cell>
          <cell r="J290">
            <v>0</v>
          </cell>
          <cell r="K290">
            <v>523345.72361428884</v>
          </cell>
          <cell r="L290">
            <v>0</v>
          </cell>
          <cell r="M290">
            <v>0.85411208828047303</v>
          </cell>
          <cell r="N290">
            <v>0</v>
          </cell>
          <cell r="O290">
            <v>3.8333401251483735E-4</v>
          </cell>
          <cell r="P290">
            <v>0</v>
          </cell>
          <cell r="Q290">
            <v>171.34873533208162</v>
          </cell>
        </row>
        <row r="291">
          <cell r="E291">
            <v>922504</v>
          </cell>
          <cell r="F291">
            <v>0</v>
          </cell>
          <cell r="G291" t="str">
            <v>Services for LUSC 8880</v>
          </cell>
          <cell r="H291">
            <v>0</v>
          </cell>
          <cell r="I291">
            <v>0</v>
          </cell>
          <cell r="J291">
            <v>0</v>
          </cell>
          <cell r="K291">
            <v>523345.72361428884</v>
          </cell>
          <cell r="L291">
            <v>0</v>
          </cell>
          <cell r="M291">
            <v>0.85411208828047303</v>
          </cell>
          <cell r="N291">
            <v>0</v>
          </cell>
          <cell r="O291">
            <v>3.1338056452847593E-4</v>
          </cell>
          <cell r="P291">
            <v>0</v>
          </cell>
          <cell r="Q291">
            <v>140.07983026950873</v>
          </cell>
        </row>
        <row r="292">
          <cell r="E292">
            <v>922510</v>
          </cell>
          <cell r="F292">
            <v>0</v>
          </cell>
          <cell r="G292" t="str">
            <v>Services for Sanger Power 5519</v>
          </cell>
          <cell r="H292">
            <v>0</v>
          </cell>
          <cell r="I292">
            <v>0</v>
          </cell>
          <cell r="J292">
            <v>0</v>
          </cell>
          <cell r="K292">
            <v>523345.72361428884</v>
          </cell>
          <cell r="L292">
            <v>0</v>
          </cell>
          <cell r="M292">
            <v>0.85411208828047303</v>
          </cell>
          <cell r="N292">
            <v>0</v>
          </cell>
          <cell r="O292">
            <v>1.2582833301740216E-6</v>
          </cell>
          <cell r="P292">
            <v>0</v>
          </cell>
          <cell r="Q292">
            <v>0.56244750081083261</v>
          </cell>
        </row>
        <row r="293">
          <cell r="E293">
            <v>922512</v>
          </cell>
          <cell r="F293">
            <v>0</v>
          </cell>
          <cell r="G293" t="str">
            <v>Services for O'Dell</v>
          </cell>
          <cell r="H293">
            <v>0</v>
          </cell>
          <cell r="I293">
            <v>0</v>
          </cell>
          <cell r="J293">
            <v>0</v>
          </cell>
          <cell r="K293">
            <v>523345.72361428884</v>
          </cell>
          <cell r="L293">
            <v>0</v>
          </cell>
          <cell r="M293">
            <v>0.85411208828047303</v>
          </cell>
          <cell r="N293">
            <v>0</v>
          </cell>
          <cell r="O293">
            <v>1.8519598666499502E-4</v>
          </cell>
          <cell r="P293">
            <v>0</v>
          </cell>
          <cell r="Q293">
            <v>82.781848381887812</v>
          </cell>
        </row>
        <row r="294">
          <cell r="E294">
            <v>922517</v>
          </cell>
          <cell r="F294">
            <v>0</v>
          </cell>
          <cell r="G294" t="str">
            <v>Services for Senate</v>
          </cell>
          <cell r="H294">
            <v>0</v>
          </cell>
          <cell r="I294">
            <v>0</v>
          </cell>
          <cell r="J294">
            <v>0</v>
          </cell>
          <cell r="K294">
            <v>523345.72361428884</v>
          </cell>
          <cell r="L294">
            <v>0</v>
          </cell>
          <cell r="M294">
            <v>0.85411208828047303</v>
          </cell>
          <cell r="N294">
            <v>0</v>
          </cell>
          <cell r="O294">
            <v>1.4815678933199601E-4</v>
          </cell>
          <cell r="P294">
            <v>0</v>
          </cell>
          <cell r="Q294">
            <v>66.225478705510241</v>
          </cell>
        </row>
        <row r="295">
          <cell r="E295">
            <v>922600</v>
          </cell>
          <cell r="F295">
            <v>0</v>
          </cell>
          <cell r="G295" t="str">
            <v>Services for East 8882</v>
          </cell>
          <cell r="H295">
            <v>0</v>
          </cell>
          <cell r="I295">
            <v>0</v>
          </cell>
          <cell r="J295">
            <v>0</v>
          </cell>
          <cell r="K295">
            <v>523345.72361428884</v>
          </cell>
          <cell r="L295">
            <v>0</v>
          </cell>
          <cell r="M295">
            <v>0.85411208828047303</v>
          </cell>
          <cell r="N295">
            <v>0</v>
          </cell>
          <cell r="O295">
            <v>3.0266815239321062E-5</v>
          </cell>
          <cell r="P295">
            <v>0</v>
          </cell>
          <cell r="Q295">
            <v>13.52914258707138</v>
          </cell>
        </row>
        <row r="296">
          <cell r="E296">
            <v>922605</v>
          </cell>
          <cell r="F296">
            <v>0</v>
          </cell>
          <cell r="G296" t="str">
            <v>Services for N Eng/Mass 8866</v>
          </cell>
          <cell r="H296">
            <v>0</v>
          </cell>
          <cell r="I296">
            <v>0</v>
          </cell>
          <cell r="J296">
            <v>0</v>
          </cell>
          <cell r="K296">
            <v>523345.72361428884</v>
          </cell>
          <cell r="L296">
            <v>0</v>
          </cell>
          <cell r="M296">
            <v>0.85411208828047303</v>
          </cell>
          <cell r="N296">
            <v>0</v>
          </cell>
          <cell r="O296">
            <v>2.5177812195470533E-6</v>
          </cell>
          <cell r="P296">
            <v>0</v>
          </cell>
          <cell r="Q296">
            <v>1.125437904614726</v>
          </cell>
        </row>
        <row r="297">
          <cell r="E297">
            <v>922700</v>
          </cell>
          <cell r="F297">
            <v>0</v>
          </cell>
          <cell r="G297" t="str">
            <v>Services for Central 8883</v>
          </cell>
          <cell r="H297">
            <v>0</v>
          </cell>
          <cell r="I297">
            <v>0</v>
          </cell>
          <cell r="J297">
            <v>0</v>
          </cell>
          <cell r="K297">
            <v>523345.72361428884</v>
          </cell>
          <cell r="L297">
            <v>0</v>
          </cell>
          <cell r="M297">
            <v>0.85411208828047303</v>
          </cell>
          <cell r="N297">
            <v>0</v>
          </cell>
          <cell r="O297">
            <v>3.6308442912564638E-2</v>
          </cell>
          <cell r="P297">
            <v>0</v>
          </cell>
          <cell r="Q297">
            <v>16229.725440040953</v>
          </cell>
        </row>
        <row r="298">
          <cell r="E298">
            <v>922701</v>
          </cell>
          <cell r="F298">
            <v>0</v>
          </cell>
          <cell r="G298" t="str">
            <v>Services for Empire Consol</v>
          </cell>
          <cell r="H298">
            <v>0</v>
          </cell>
          <cell r="I298">
            <v>0</v>
          </cell>
          <cell r="J298">
            <v>0</v>
          </cell>
          <cell r="K298">
            <v>523345.72361428884</v>
          </cell>
          <cell r="L298">
            <v>0</v>
          </cell>
          <cell r="M298">
            <v>0.85411208828047303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</row>
        <row r="299">
          <cell r="E299">
            <v>922705</v>
          </cell>
          <cell r="F299">
            <v>0</v>
          </cell>
          <cell r="G299" t="str">
            <v>Services for Pine Bluff 8606</v>
          </cell>
          <cell r="H299">
            <v>0</v>
          </cell>
          <cell r="I299">
            <v>0</v>
          </cell>
          <cell r="J299">
            <v>0</v>
          </cell>
          <cell r="K299">
            <v>523345.72361428884</v>
          </cell>
          <cell r="L299">
            <v>0</v>
          </cell>
          <cell r="M299">
            <v>0.85411208828047303</v>
          </cell>
          <cell r="N299">
            <v>0</v>
          </cell>
          <cell r="O299">
            <v>8.502439689921286E-4</v>
          </cell>
          <cell r="P299">
            <v>0</v>
          </cell>
          <cell r="Q299">
            <v>380.05557569690438</v>
          </cell>
        </row>
        <row r="300">
          <cell r="E300">
            <v>922706</v>
          </cell>
          <cell r="F300">
            <v>0</v>
          </cell>
          <cell r="G300" t="str">
            <v>Services for WHall Water 8608</v>
          </cell>
          <cell r="H300">
            <v>0</v>
          </cell>
          <cell r="I300">
            <v>0</v>
          </cell>
          <cell r="J300">
            <v>0</v>
          </cell>
          <cell r="K300">
            <v>523345.72361428884</v>
          </cell>
          <cell r="L300">
            <v>0</v>
          </cell>
          <cell r="M300">
            <v>0.85411208828047303</v>
          </cell>
          <cell r="N300">
            <v>0</v>
          </cell>
          <cell r="O300">
            <v>6.3851502570536791E-5</v>
          </cell>
          <cell r="P300">
            <v>0</v>
          </cell>
          <cell r="Q300">
            <v>28.541360425436185</v>
          </cell>
        </row>
        <row r="301">
          <cell r="E301">
            <v>922707</v>
          </cell>
          <cell r="F301">
            <v>0</v>
          </cell>
          <cell r="G301" t="str">
            <v>Services for WHall Sewer 8609</v>
          </cell>
          <cell r="H301">
            <v>0</v>
          </cell>
          <cell r="I301">
            <v>0</v>
          </cell>
          <cell r="J301">
            <v>0</v>
          </cell>
          <cell r="K301">
            <v>523345.72361428884</v>
          </cell>
          <cell r="L301">
            <v>0</v>
          </cell>
          <cell r="M301">
            <v>0.85411208828047303</v>
          </cell>
          <cell r="N301">
            <v>0</v>
          </cell>
          <cell r="O301">
            <v>1.8258772078512174E-5</v>
          </cell>
          <cell r="P301">
            <v>0</v>
          </cell>
          <cell r="Q301">
            <v>8.1615964204290066</v>
          </cell>
        </row>
        <row r="302">
          <cell r="E302">
            <v>922708</v>
          </cell>
          <cell r="F302">
            <v>0</v>
          </cell>
          <cell r="G302" t="str">
            <v>Services for Mid States 8850</v>
          </cell>
          <cell r="H302">
            <v>0</v>
          </cell>
          <cell r="I302">
            <v>0</v>
          </cell>
          <cell r="J302">
            <v>0</v>
          </cell>
          <cell r="K302">
            <v>523345.72361428884</v>
          </cell>
          <cell r="L302">
            <v>0</v>
          </cell>
          <cell r="M302">
            <v>0.85411208828047303</v>
          </cell>
          <cell r="N302">
            <v>0</v>
          </cell>
          <cell r="O302">
            <v>6.3254577088203549E-4</v>
          </cell>
          <cell r="P302">
            <v>0</v>
          </cell>
          <cell r="Q302">
            <v>282.74537176921717</v>
          </cell>
        </row>
        <row r="303">
          <cell r="E303">
            <v>922709</v>
          </cell>
          <cell r="F303">
            <v>0</v>
          </cell>
          <cell r="G303" t="str">
            <v>Services for Mid States Water</v>
          </cell>
          <cell r="H303">
            <v>0</v>
          </cell>
          <cell r="I303">
            <v>0</v>
          </cell>
          <cell r="J303">
            <v>0</v>
          </cell>
          <cell r="K303">
            <v>523345.72361428884</v>
          </cell>
          <cell r="L303">
            <v>0</v>
          </cell>
          <cell r="M303">
            <v>0.85411208828047303</v>
          </cell>
          <cell r="N303">
            <v>0</v>
          </cell>
          <cell r="O303">
            <v>7.545348822713679E-4</v>
          </cell>
          <cell r="P303">
            <v>0</v>
          </cell>
          <cell r="Q303">
            <v>337.27400548923566</v>
          </cell>
        </row>
        <row r="304">
          <cell r="E304">
            <v>922800</v>
          </cell>
          <cell r="F304">
            <v>0</v>
          </cell>
          <cell r="G304" t="str">
            <v>Services for West 8884</v>
          </cell>
          <cell r="H304">
            <v>0</v>
          </cell>
          <cell r="I304">
            <v>0</v>
          </cell>
          <cell r="J304">
            <v>0</v>
          </cell>
          <cell r="K304">
            <v>523345.72361428884</v>
          </cell>
          <cell r="L304">
            <v>0</v>
          </cell>
          <cell r="M304">
            <v>0.85411208828047303</v>
          </cell>
          <cell r="N304">
            <v>0</v>
          </cell>
          <cell r="O304">
            <v>7.0267411539305397E-5</v>
          </cell>
          <cell r="P304">
            <v>0</v>
          </cell>
          <cell r="Q304">
            <v>31.409245486279069</v>
          </cell>
        </row>
        <row r="305">
          <cell r="E305">
            <v>922801</v>
          </cell>
          <cell r="F305">
            <v>0</v>
          </cell>
          <cell r="G305" t="str">
            <v>Services for Liberty Wtr 8020</v>
          </cell>
          <cell r="H305">
            <v>0</v>
          </cell>
          <cell r="I305">
            <v>0</v>
          </cell>
          <cell r="J305">
            <v>0</v>
          </cell>
          <cell r="K305">
            <v>523345.72361428884</v>
          </cell>
          <cell r="L305">
            <v>0</v>
          </cell>
          <cell r="M305">
            <v>0.85411208828047303</v>
          </cell>
          <cell r="N305">
            <v>0</v>
          </cell>
          <cell r="O305">
            <v>1.1684059494473058E-6</v>
          </cell>
          <cell r="P305">
            <v>0</v>
          </cell>
          <cell r="Q305">
            <v>0.52227267932434462</v>
          </cell>
        </row>
        <row r="306">
          <cell r="E306">
            <v>922802</v>
          </cell>
          <cell r="F306">
            <v>0</v>
          </cell>
          <cell r="G306" t="str">
            <v>Services for Calpeco 8800</v>
          </cell>
          <cell r="H306">
            <v>0</v>
          </cell>
          <cell r="I306">
            <v>0</v>
          </cell>
          <cell r="J306">
            <v>0</v>
          </cell>
          <cell r="K306">
            <v>523345.72361428884</v>
          </cell>
          <cell r="L306">
            <v>0</v>
          </cell>
          <cell r="M306">
            <v>0.85411208828047303</v>
          </cell>
          <cell r="N306">
            <v>0</v>
          </cell>
          <cell r="O306">
            <v>1.0735333903748631E-3</v>
          </cell>
          <cell r="P306">
            <v>0</v>
          </cell>
          <cell r="Q306">
            <v>479.86503355314642</v>
          </cell>
        </row>
        <row r="307">
          <cell r="E307">
            <v>922803</v>
          </cell>
          <cell r="F307">
            <v>0</v>
          </cell>
          <cell r="G307" t="str">
            <v>Services for Park Water 8623</v>
          </cell>
          <cell r="H307">
            <v>0</v>
          </cell>
          <cell r="I307">
            <v>0</v>
          </cell>
          <cell r="J307">
            <v>0</v>
          </cell>
          <cell r="K307">
            <v>523345.72361428884</v>
          </cell>
          <cell r="L307">
            <v>0</v>
          </cell>
          <cell r="M307">
            <v>0.85411208828047303</v>
          </cell>
          <cell r="N307">
            <v>0</v>
          </cell>
          <cell r="O307">
            <v>1.3691118570836545E-6</v>
          </cell>
          <cell r="P307">
            <v>0</v>
          </cell>
          <cell r="Q307">
            <v>0.611987398927617</v>
          </cell>
        </row>
        <row r="308">
          <cell r="E308">
            <v>922900</v>
          </cell>
          <cell r="F308">
            <v>0</v>
          </cell>
          <cell r="G308" t="str">
            <v>Indirect Liberty Corp US</v>
          </cell>
          <cell r="H308">
            <v>0</v>
          </cell>
          <cell r="I308" t="str">
            <v>W/P IS ADJ 4.1</v>
          </cell>
          <cell r="J308">
            <v>0</v>
          </cell>
          <cell r="K308">
            <v>523345.72361428884</v>
          </cell>
          <cell r="L308">
            <v>0</v>
          </cell>
          <cell r="M308">
            <v>0.85411208828047303</v>
          </cell>
          <cell r="N308">
            <v>0</v>
          </cell>
          <cell r="O308">
            <v>5.4761437885348654E-5</v>
          </cell>
          <cell r="P308">
            <v>0</v>
          </cell>
          <cell r="Q308">
            <v>24.478138699622026</v>
          </cell>
        </row>
        <row r="309">
          <cell r="E309">
            <v>925000</v>
          </cell>
          <cell r="F309">
            <v>0</v>
          </cell>
          <cell r="G309" t="str">
            <v>Injuries &amp; Damages-Corp</v>
          </cell>
          <cell r="H309">
            <v>0</v>
          </cell>
          <cell r="I309">
            <v>0</v>
          </cell>
          <cell r="J309">
            <v>0</v>
          </cell>
          <cell r="K309">
            <v>523345.72361428884</v>
          </cell>
          <cell r="L309">
            <v>0</v>
          </cell>
          <cell r="M309">
            <v>0.85411208828047303</v>
          </cell>
          <cell r="N309">
            <v>0</v>
          </cell>
          <cell r="O309">
            <v>2.3213566330872134E-5</v>
          </cell>
          <cell r="P309">
            <v>0</v>
          </cell>
          <cell r="Q309">
            <v>10.376369180619923</v>
          </cell>
        </row>
        <row r="310">
          <cell r="E310">
            <v>926437</v>
          </cell>
          <cell r="F310">
            <v>0</v>
          </cell>
          <cell r="G310" t="str">
            <v>Employee Disability Plan Exp</v>
          </cell>
          <cell r="H310">
            <v>0</v>
          </cell>
          <cell r="I310">
            <v>0</v>
          </cell>
          <cell r="J310">
            <v>0</v>
          </cell>
          <cell r="K310">
            <v>523345.72361428884</v>
          </cell>
          <cell r="L310">
            <v>0</v>
          </cell>
          <cell r="M310">
            <v>0.85411208828047303</v>
          </cell>
          <cell r="N310">
            <v>0</v>
          </cell>
          <cell r="O310">
            <v>5.1644593559278043E-3</v>
          </cell>
          <cell r="P310">
            <v>0</v>
          </cell>
          <cell r="Q310">
            <v>2308.4922037225019</v>
          </cell>
        </row>
        <row r="311">
          <cell r="E311">
            <v>930104</v>
          </cell>
          <cell r="F311">
            <v>0</v>
          </cell>
          <cell r="G311" t="str">
            <v>Franchise Elections</v>
          </cell>
          <cell r="H311">
            <v>0</v>
          </cell>
          <cell r="I311">
            <v>0</v>
          </cell>
          <cell r="J311">
            <v>0</v>
          </cell>
          <cell r="K311">
            <v>523345.72361428884</v>
          </cell>
          <cell r="L311">
            <v>0</v>
          </cell>
          <cell r="M311">
            <v>0.85411208828047303</v>
          </cell>
          <cell r="N311">
            <v>0</v>
          </cell>
          <cell r="O311">
            <v>3.6847175523635576E-4</v>
          </cell>
          <cell r="P311">
            <v>0</v>
          </cell>
          <cell r="Q311">
            <v>164.70536713174673</v>
          </cell>
        </row>
        <row r="312">
          <cell r="E312">
            <v>935024</v>
          </cell>
          <cell r="F312">
            <v>0</v>
          </cell>
          <cell r="G312" t="str">
            <v>Building &amp; Grounds Maintenance</v>
          </cell>
          <cell r="H312">
            <v>0</v>
          </cell>
          <cell r="I312">
            <v>0</v>
          </cell>
          <cell r="J312">
            <v>0</v>
          </cell>
          <cell r="K312">
            <v>523345.72361428884</v>
          </cell>
          <cell r="L312">
            <v>0</v>
          </cell>
          <cell r="M312">
            <v>0.85411208828047303</v>
          </cell>
          <cell r="N312">
            <v>0</v>
          </cell>
          <cell r="O312">
            <v>4.1721052805759511E-3</v>
          </cell>
          <cell r="P312">
            <v>0</v>
          </cell>
          <cell r="Q312">
            <v>1864.9139918710407</v>
          </cell>
        </row>
        <row r="313">
          <cell r="E313">
            <v>935515</v>
          </cell>
          <cell r="F313">
            <v>0</v>
          </cell>
          <cell r="G313" t="str">
            <v>Microwave Maintenance Expenses</v>
          </cell>
          <cell r="H313">
            <v>0</v>
          </cell>
          <cell r="I313">
            <v>0</v>
          </cell>
          <cell r="J313">
            <v>0</v>
          </cell>
          <cell r="K313">
            <v>523345.72361428884</v>
          </cell>
          <cell r="L313">
            <v>0</v>
          </cell>
          <cell r="M313">
            <v>0.85411208828047303</v>
          </cell>
          <cell r="N313">
            <v>0</v>
          </cell>
          <cell r="O313">
            <v>2.5320674721254045E-4</v>
          </cell>
          <cell r="P313">
            <v>0</v>
          </cell>
          <cell r="Q313">
            <v>113.1823801070602</v>
          </cell>
        </row>
        <row r="314">
          <cell r="E314">
            <v>935523</v>
          </cell>
          <cell r="F314">
            <v>0</v>
          </cell>
          <cell r="G314" t="str">
            <v>Telecomm Exp Other</v>
          </cell>
          <cell r="H314">
            <v>0</v>
          </cell>
          <cell r="I314">
            <v>0</v>
          </cell>
          <cell r="J314">
            <v>0</v>
          </cell>
          <cell r="K314">
            <v>523345.72361428884</v>
          </cell>
          <cell r="L314">
            <v>0</v>
          </cell>
          <cell r="M314">
            <v>0.85411208828047303</v>
          </cell>
          <cell r="N314">
            <v>0</v>
          </cell>
          <cell r="O314">
            <v>4.6955982100973056E-4</v>
          </cell>
          <cell r="P314">
            <v>0</v>
          </cell>
          <cell r="Q314">
            <v>209.8913189699328</v>
          </cell>
        </row>
        <row r="315">
          <cell r="E315">
            <v>0</v>
          </cell>
          <cell r="F315">
            <v>0</v>
          </cell>
          <cell r="G315" t="str">
            <v>Total Adjustment to Other A&amp;G Expenses: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66585.351319537134</v>
          </cell>
        </row>
        <row r="316"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E317">
            <v>0</v>
          </cell>
          <cell r="F317">
            <v>0</v>
          </cell>
          <cell r="G317" t="str">
            <v>Total Adjustment for Annualized Overtime Expense: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0.99999999999999956</v>
          </cell>
          <cell r="P317">
            <v>0</v>
          </cell>
          <cell r="Q317">
            <v>448824.33656832913</v>
          </cell>
        </row>
        <row r="318"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G319" t="str">
            <v>Total Payroll Taxes Adjustment:</v>
          </cell>
          <cell r="K319">
            <v>0</v>
          </cell>
          <cell r="L319">
            <v>0</v>
          </cell>
          <cell r="M319">
            <v>0</v>
          </cell>
          <cell r="O319">
            <v>0</v>
          </cell>
          <cell r="Q319">
            <v>49917.400737772026</v>
          </cell>
        </row>
        <row r="321">
          <cell r="G321" t="str">
            <v>Total Pro Forma Adjustment:</v>
          </cell>
          <cell r="Q321">
            <v>498741.73730610113</v>
          </cell>
        </row>
        <row r="325"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</sheetData>
      <sheetData sheetId="1"/>
      <sheetData sheetId="2">
        <row r="15">
          <cell r="O15">
            <v>-663.10007986994947</v>
          </cell>
        </row>
        <row r="16">
          <cell r="O16">
            <v>44635.476505445236</v>
          </cell>
        </row>
        <row r="17">
          <cell r="O17">
            <v>3893.0451345973966</v>
          </cell>
        </row>
        <row r="18">
          <cell r="O18">
            <v>342.49123137997088</v>
          </cell>
        </row>
        <row r="19">
          <cell r="O19">
            <v>1709.4879462193692</v>
          </cell>
        </row>
        <row r="20">
          <cell r="O20">
            <v>49917.400737772034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IS ADJ 5"/>
      <sheetName val="WP IS ADJ 5.1"/>
      <sheetName val="WP IS ADJ 5.2"/>
      <sheetName val="WP IS ADJ 5.3"/>
      <sheetName val="WP IS ADJ 5.4"/>
    </sheetNames>
    <sheetDataSet>
      <sheetData sheetId="0">
        <row r="17">
          <cell r="E17">
            <v>500011</v>
          </cell>
          <cell r="F17">
            <v>0</v>
          </cell>
          <cell r="G17" t="str">
            <v>Conv &amp; Seminar-Operations</v>
          </cell>
          <cell r="H17">
            <v>0</v>
          </cell>
          <cell r="I17" t="str">
            <v>W/P IS ADJ 5.3</v>
          </cell>
          <cell r="J17">
            <v>0</v>
          </cell>
          <cell r="K17">
            <v>22873.499999999989</v>
          </cell>
          <cell r="L17">
            <v>0</v>
          </cell>
          <cell r="M17">
            <v>0.83927588220572291</v>
          </cell>
          <cell r="N17">
            <v>0</v>
          </cell>
          <cell r="O17">
            <v>19197.176891632593</v>
          </cell>
          <cell r="P17">
            <v>0</v>
          </cell>
          <cell r="Q17">
            <v>6.7968603239463275E-4</v>
          </cell>
          <cell r="R17">
            <v>0</v>
          </cell>
          <cell r="S17">
            <v>19580.744177570949</v>
          </cell>
          <cell r="T17">
            <v>0</v>
          </cell>
          <cell r="U17">
            <v>383.56728593835578</v>
          </cell>
        </row>
        <row r="18">
          <cell r="E18">
            <v>500036</v>
          </cell>
          <cell r="F18">
            <v>0</v>
          </cell>
          <cell r="G18" t="str">
            <v>Opr Spr &amp; Eng-Air Abate&amp;Monit</v>
          </cell>
          <cell r="H18">
            <v>0</v>
          </cell>
          <cell r="I18">
            <v>0</v>
          </cell>
          <cell r="J18">
            <v>0</v>
          </cell>
          <cell r="K18">
            <v>61651.499999999993</v>
          </cell>
          <cell r="L18">
            <v>0</v>
          </cell>
          <cell r="M18">
            <v>0.83927588220572291</v>
          </cell>
          <cell r="N18">
            <v>0</v>
          </cell>
          <cell r="O18">
            <v>51742.617051806119</v>
          </cell>
          <cell r="P18">
            <v>0</v>
          </cell>
          <cell r="Q18">
            <v>1.8319742683095162E-3</v>
          </cell>
          <cell r="S18">
            <v>52776.45527197481</v>
          </cell>
          <cell r="U18">
            <v>1033.8382201686909</v>
          </cell>
        </row>
        <row r="19">
          <cell r="E19">
            <v>500037</v>
          </cell>
          <cell r="F19">
            <v>0</v>
          </cell>
          <cell r="G19" t="str">
            <v>Op Supv-Water Monit &amp;Complianc</v>
          </cell>
          <cell r="H19">
            <v>0</v>
          </cell>
          <cell r="I19">
            <v>0</v>
          </cell>
          <cell r="J19">
            <v>0</v>
          </cell>
          <cell r="K19">
            <v>3167.0499999999993</v>
          </cell>
          <cell r="L19">
            <v>0</v>
          </cell>
          <cell r="M19">
            <v>0.83927588220572291</v>
          </cell>
          <cell r="N19">
            <v>0</v>
          </cell>
          <cell r="O19">
            <v>2658.028682739634</v>
          </cell>
          <cell r="P19">
            <v>0</v>
          </cell>
          <cell r="Q19">
            <v>9.4108887966223894E-5</v>
          </cell>
          <cell r="S19">
            <v>2711.1371608007557</v>
          </cell>
          <cell r="U19">
            <v>53.108478061121787</v>
          </cell>
        </row>
        <row r="20">
          <cell r="E20">
            <v>500039</v>
          </cell>
          <cell r="G20" t="str">
            <v>Operation Supervision &amp; Eng</v>
          </cell>
          <cell r="H20">
            <v>0</v>
          </cell>
          <cell r="I20">
            <v>0</v>
          </cell>
          <cell r="K20">
            <v>1197804.0000000005</v>
          </cell>
          <cell r="M20">
            <v>0.83927588220572291</v>
          </cell>
          <cell r="O20">
            <v>1005288.0088095441</v>
          </cell>
          <cell r="P20">
            <v>0</v>
          </cell>
          <cell r="Q20">
            <v>3.5592744807153319E-2</v>
          </cell>
          <cell r="S20">
            <v>1025374.0660096274</v>
          </cell>
          <cell r="U20">
            <v>20086.057200083276</v>
          </cell>
        </row>
        <row r="21">
          <cell r="E21">
            <v>501601</v>
          </cell>
          <cell r="G21" t="str">
            <v>Fuel Administration - Asbury</v>
          </cell>
          <cell r="H21">
            <v>0</v>
          </cell>
          <cell r="I21">
            <v>0</v>
          </cell>
          <cell r="K21">
            <v>17805.38</v>
          </cell>
          <cell r="M21">
            <v>0.82465535281045732</v>
          </cell>
          <cell r="O21">
            <v>14683.301925824262</v>
          </cell>
          <cell r="P21">
            <v>0</v>
          </cell>
          <cell r="Q21">
            <v>5.1986994154155691E-4</v>
          </cell>
          <cell r="S21">
            <v>14976.680181392489</v>
          </cell>
          <cell r="U21">
            <v>293.37825556822645</v>
          </cell>
        </row>
        <row r="22">
          <cell r="E22">
            <v>502084</v>
          </cell>
          <cell r="G22" t="str">
            <v>Exp Of Coal Handling System</v>
          </cell>
          <cell r="H22">
            <v>0</v>
          </cell>
          <cell r="I22">
            <v>0</v>
          </cell>
          <cell r="K22">
            <v>914.63</v>
          </cell>
          <cell r="M22">
            <v>0.82465535281045732</v>
          </cell>
          <cell r="O22">
            <v>754.25452534102863</v>
          </cell>
          <cell r="P22">
            <v>0</v>
          </cell>
          <cell r="Q22">
            <v>2.6704773761197693E-5</v>
          </cell>
          <cell r="S22">
            <v>769.32483296099338</v>
          </cell>
          <cell r="U22">
            <v>15.070307619964751</v>
          </cell>
        </row>
        <row r="23">
          <cell r="E23">
            <v>502099</v>
          </cell>
          <cell r="G23" t="str">
            <v>Exp Of Bottom &amp; Fly Ash System</v>
          </cell>
          <cell r="H23">
            <v>0</v>
          </cell>
          <cell r="I23">
            <v>0</v>
          </cell>
          <cell r="K23">
            <v>15963.780000000006</v>
          </cell>
          <cell r="M23">
            <v>0.82465535281045732</v>
          </cell>
          <cell r="O23">
            <v>13164.616628088528</v>
          </cell>
          <cell r="P23">
            <v>0</v>
          </cell>
          <cell r="Q23">
            <v>4.6610009869950983E-4</v>
          </cell>
          <cell r="S23">
            <v>13427.650942923423</v>
          </cell>
          <cell r="U23">
            <v>263.03431483489476</v>
          </cell>
        </row>
        <row r="24">
          <cell r="E24">
            <v>502102</v>
          </cell>
          <cell r="G24" t="str">
            <v>Exp Of Instrmnt &amp; Meter Boiler</v>
          </cell>
          <cell r="H24">
            <v>0</v>
          </cell>
          <cell r="I24">
            <v>0</v>
          </cell>
          <cell r="K24">
            <v>6343.869999999999</v>
          </cell>
          <cell r="M24">
            <v>0.82465535281045732</v>
          </cell>
          <cell r="O24">
            <v>5231.5063530336747</v>
          </cell>
          <cell r="P24">
            <v>0</v>
          </cell>
          <cell r="Q24">
            <v>1.85224203361413E-4</v>
          </cell>
          <cell r="S24">
            <v>5336.0339460505947</v>
          </cell>
          <cell r="U24">
            <v>104.52759301692004</v>
          </cell>
        </row>
        <row r="25">
          <cell r="E25">
            <v>502105</v>
          </cell>
          <cell r="G25" t="str">
            <v>Exp Of Draft Equipment</v>
          </cell>
          <cell r="H25">
            <v>0</v>
          </cell>
          <cell r="I25">
            <v>0</v>
          </cell>
          <cell r="K25">
            <v>328.79999999999995</v>
          </cell>
          <cell r="M25">
            <v>0.82465535281045732</v>
          </cell>
          <cell r="O25">
            <v>271.14668000407835</v>
          </cell>
          <cell r="P25">
            <v>0</v>
          </cell>
          <cell r="Q25">
            <v>9.6000892302699451E-6</v>
          </cell>
          <cell r="S25">
            <v>276.56429930963839</v>
          </cell>
          <cell r="U25">
            <v>5.4176193055600379</v>
          </cell>
        </row>
        <row r="26">
          <cell r="E26">
            <v>502108</v>
          </cell>
          <cell r="G26" t="str">
            <v>Exp Of Steam Boiler</v>
          </cell>
          <cell r="H26">
            <v>0</v>
          </cell>
          <cell r="I26">
            <v>0</v>
          </cell>
          <cell r="K26">
            <v>154941.55999999976</v>
          </cell>
          <cell r="M26">
            <v>0.82465535281045732</v>
          </cell>
          <cell r="O26">
            <v>127773.38682680245</v>
          </cell>
          <cell r="P26">
            <v>0</v>
          </cell>
          <cell r="Q26">
            <v>4.5238832161716008E-3</v>
          </cell>
          <cell r="S26">
            <v>130326.3502899703</v>
          </cell>
          <cell r="U26">
            <v>2552.9634631678491</v>
          </cell>
        </row>
        <row r="27">
          <cell r="E27">
            <v>505112</v>
          </cell>
          <cell r="G27" t="str">
            <v>Exp-Condens &amp; Cooling H2O Sys</v>
          </cell>
          <cell r="H27">
            <v>0</v>
          </cell>
          <cell r="I27">
            <v>0</v>
          </cell>
          <cell r="K27">
            <v>240619.34999999989</v>
          </cell>
          <cell r="M27">
            <v>0.83927588220572291</v>
          </cell>
          <cell r="O27">
            <v>201946.01724701753</v>
          </cell>
          <cell r="P27">
            <v>0</v>
          </cell>
          <cell r="Q27">
            <v>7.1500037737502135E-3</v>
          </cell>
          <cell r="S27">
            <v>205980.97958438398</v>
          </cell>
          <cell r="U27">
            <v>4034.9623373664508</v>
          </cell>
        </row>
        <row r="28">
          <cell r="E28">
            <v>505117</v>
          </cell>
          <cell r="G28" t="str">
            <v>Exp Of Lube Oil System</v>
          </cell>
          <cell r="H28">
            <v>0</v>
          </cell>
          <cell r="I28">
            <v>0</v>
          </cell>
          <cell r="K28">
            <v>2917.3099999999995</v>
          </cell>
          <cell r="M28">
            <v>0.83927588220572291</v>
          </cell>
          <cell r="O28">
            <v>2448.4279239175771</v>
          </cell>
          <cell r="P28">
            <v>0</v>
          </cell>
          <cell r="Q28">
            <v>8.668786408574056E-5</v>
          </cell>
          <cell r="S28">
            <v>2497.3484948376731</v>
          </cell>
          <cell r="U28">
            <v>48.920570920095997</v>
          </cell>
        </row>
        <row r="29">
          <cell r="E29">
            <v>505120</v>
          </cell>
          <cell r="G29" t="str">
            <v>Exp Of Turbine Plant</v>
          </cell>
          <cell r="H29">
            <v>0</v>
          </cell>
          <cell r="I29">
            <v>0</v>
          </cell>
          <cell r="K29">
            <v>420708.26999999996</v>
          </cell>
          <cell r="M29">
            <v>0.83927588220572291</v>
          </cell>
          <cell r="O29">
            <v>353090.30445549346</v>
          </cell>
          <cell r="P29">
            <v>0</v>
          </cell>
          <cell r="Q29">
            <v>1.2501345873255517E-2</v>
          </cell>
          <cell r="S29">
            <v>360145.19020956353</v>
          </cell>
          <cell r="U29">
            <v>7054.8857540700701</v>
          </cell>
        </row>
        <row r="30">
          <cell r="E30">
            <v>506025</v>
          </cell>
          <cell r="G30" t="str">
            <v>Safety Expenses-Prod</v>
          </cell>
          <cell r="H30">
            <v>0</v>
          </cell>
          <cell r="I30">
            <v>0</v>
          </cell>
          <cell r="K30">
            <v>9264.1</v>
          </cell>
          <cell r="M30">
            <v>0.83927588220572291</v>
          </cell>
          <cell r="O30">
            <v>7775.135700342038</v>
          </cell>
          <cell r="P30">
            <v>0</v>
          </cell>
          <cell r="Q30">
            <v>2.7528272335703417E-4</v>
          </cell>
          <cell r="S30">
            <v>7930.4860268623133</v>
          </cell>
          <cell r="U30">
            <v>155.3503265202753</v>
          </cell>
        </row>
        <row r="31">
          <cell r="E31">
            <v>506126</v>
          </cell>
          <cell r="G31" t="str">
            <v>Misc Steam Power Expenses</v>
          </cell>
          <cell r="H31">
            <v>0</v>
          </cell>
          <cell r="I31">
            <v>0</v>
          </cell>
          <cell r="K31">
            <v>119652.88000000002</v>
          </cell>
          <cell r="M31">
            <v>0.83927588220572291</v>
          </cell>
          <cell r="O31">
            <v>100421.77642045551</v>
          </cell>
          <cell r="P31">
            <v>0</v>
          </cell>
          <cell r="Q31">
            <v>3.5554852240274187E-3</v>
          </cell>
          <cell r="S31">
            <v>102428.24374886209</v>
          </cell>
          <cell r="U31">
            <v>2006.4673284065793</v>
          </cell>
        </row>
        <row r="32">
          <cell r="E32">
            <v>506168</v>
          </cell>
          <cell r="G32" t="str">
            <v>Exp of Catalytic Reducer - Opr</v>
          </cell>
          <cell r="H32">
            <v>0</v>
          </cell>
          <cell r="I32">
            <v>0</v>
          </cell>
          <cell r="K32">
            <v>380.15</v>
          </cell>
          <cell r="M32">
            <v>0.83927588220572291</v>
          </cell>
          <cell r="O32">
            <v>319.05072662050554</v>
          </cell>
          <cell r="P32">
            <v>0</v>
          </cell>
          <cell r="Q32">
            <v>1.1296156915855455E-5</v>
          </cell>
          <cell r="S32">
            <v>325.42548797095327</v>
          </cell>
          <cell r="U32">
            <v>6.3747613504477272</v>
          </cell>
        </row>
        <row r="33">
          <cell r="E33">
            <v>506205</v>
          </cell>
          <cell r="G33" t="str">
            <v>Ash and FGD By product Disposa</v>
          </cell>
          <cell r="H33">
            <v>0</v>
          </cell>
          <cell r="I33">
            <v>0</v>
          </cell>
          <cell r="K33">
            <v>18525.320000000003</v>
          </cell>
          <cell r="M33">
            <v>0.83927588220572291</v>
          </cell>
          <cell r="O33">
            <v>15547.854286143325</v>
          </cell>
          <cell r="P33">
            <v>0</v>
          </cell>
          <cell r="Q33">
            <v>5.5047986751659988E-4</v>
          </cell>
          <cell r="S33">
            <v>15858.506644266898</v>
          </cell>
          <cell r="U33">
            <v>310.65235812357241</v>
          </cell>
        </row>
        <row r="34">
          <cell r="E34">
            <v>510030</v>
          </cell>
          <cell r="G34" t="str">
            <v>Mtce Supervision &amp; Engineer</v>
          </cell>
          <cell r="H34">
            <v>0</v>
          </cell>
          <cell r="I34">
            <v>0</v>
          </cell>
          <cell r="K34">
            <v>503572.9</v>
          </cell>
          <cell r="M34">
            <v>0.82465535281045732</v>
          </cell>
          <cell r="O34">
            <v>415274.08751528518</v>
          </cell>
          <cell r="P34">
            <v>0</v>
          </cell>
          <cell r="Q34">
            <v>1.4702995054579698E-2</v>
          </cell>
          <cell r="S34">
            <v>423571.43016977684</v>
          </cell>
          <cell r="U34">
            <v>8297.3426544916583</v>
          </cell>
        </row>
        <row r="35">
          <cell r="E35">
            <v>511127</v>
          </cell>
          <cell r="G35" t="str">
            <v>Mtce Of Structures</v>
          </cell>
          <cell r="H35">
            <v>0</v>
          </cell>
          <cell r="I35">
            <v>0</v>
          </cell>
          <cell r="K35">
            <v>140051.57999999987</v>
          </cell>
          <cell r="M35">
            <v>0.83927588220572291</v>
          </cell>
          <cell r="O35">
            <v>117541.91335880526</v>
          </cell>
          <cell r="P35">
            <v>0</v>
          </cell>
          <cell r="Q35">
            <v>4.161632576597349E-3</v>
          </cell>
          <cell r="S35">
            <v>119890.44788268568</v>
          </cell>
          <cell r="U35">
            <v>2348.5345238804148</v>
          </cell>
        </row>
        <row r="36">
          <cell r="E36">
            <v>511132</v>
          </cell>
          <cell r="G36" t="str">
            <v>Mtce Of Structures - Environ</v>
          </cell>
          <cell r="H36">
            <v>0</v>
          </cell>
          <cell r="I36">
            <v>0</v>
          </cell>
          <cell r="K36">
            <v>956.07999999999993</v>
          </cell>
          <cell r="M36">
            <v>0.83927588220572291</v>
          </cell>
          <cell r="O36">
            <v>802.41488545924744</v>
          </cell>
          <cell r="P36">
            <v>0</v>
          </cell>
          <cell r="Q36">
            <v>2.8409916359624051E-5</v>
          </cell>
          <cell r="S36">
            <v>818.44745637056155</v>
          </cell>
          <cell r="U36">
            <v>16.03257091131411</v>
          </cell>
        </row>
        <row r="37">
          <cell r="E37">
            <v>511135</v>
          </cell>
          <cell r="G37" t="str">
            <v>Mtce Of Structures - Other</v>
          </cell>
          <cell r="H37">
            <v>0</v>
          </cell>
          <cell r="I37">
            <v>0</v>
          </cell>
          <cell r="K37">
            <v>96763.370000000039</v>
          </cell>
          <cell r="M37">
            <v>0.83927588220572291</v>
          </cell>
          <cell r="O37">
            <v>81211.162721948815</v>
          </cell>
          <cell r="P37">
            <v>0</v>
          </cell>
          <cell r="Q37">
            <v>2.8753234544968585E-3</v>
          </cell>
          <cell r="S37">
            <v>82833.794291632017</v>
          </cell>
          <cell r="U37">
            <v>1622.6315696832025</v>
          </cell>
        </row>
        <row r="38">
          <cell r="E38">
            <v>512138</v>
          </cell>
          <cell r="G38" t="str">
            <v>Mtce Coalhandling</v>
          </cell>
          <cell r="H38">
            <v>0</v>
          </cell>
          <cell r="I38">
            <v>0</v>
          </cell>
          <cell r="K38">
            <v>30189.870000000003</v>
          </cell>
          <cell r="M38">
            <v>0.82465535281045732</v>
          </cell>
          <cell r="O38">
            <v>24896.237896151844</v>
          </cell>
          <cell r="P38">
            <v>0</v>
          </cell>
          <cell r="Q38">
            <v>8.8146425136937279E-4</v>
          </cell>
          <cell r="S38">
            <v>25393.674704376746</v>
          </cell>
          <cell r="U38">
            <v>497.43680822490205</v>
          </cell>
        </row>
        <row r="39">
          <cell r="E39">
            <v>512139</v>
          </cell>
          <cell r="G39" t="str">
            <v>Mtce Of Rotary Dumper</v>
          </cell>
          <cell r="H39">
            <v>0</v>
          </cell>
          <cell r="I39">
            <v>0</v>
          </cell>
          <cell r="K39">
            <v>1815.8499999999997</v>
          </cell>
          <cell r="M39">
            <v>0.82465535281045732</v>
          </cell>
          <cell r="O39">
            <v>1497.4504224008688</v>
          </cell>
          <cell r="P39">
            <v>0</v>
          </cell>
          <cell r="Q39">
            <v>5.3018011036452798E-5</v>
          </cell>
          <cell r="S39">
            <v>1527.3700818169309</v>
          </cell>
          <cell r="U39">
            <v>29.919659416062132</v>
          </cell>
        </row>
        <row r="40">
          <cell r="E40">
            <v>512147</v>
          </cell>
          <cell r="G40" t="str">
            <v>Mtce Of Coal Dozers</v>
          </cell>
          <cell r="H40">
            <v>0</v>
          </cell>
          <cell r="I40">
            <v>0</v>
          </cell>
          <cell r="K40">
            <v>4067.59</v>
          </cell>
          <cell r="M40">
            <v>0.82465535281045732</v>
          </cell>
          <cell r="O40">
            <v>3354.3598665382883</v>
          </cell>
          <cell r="P40">
            <v>0</v>
          </cell>
          <cell r="Q40">
            <v>1.1876285569389821E-4</v>
          </cell>
          <cell r="S40">
            <v>3421.3813206474824</v>
          </cell>
          <cell r="U40">
            <v>67.02145410919411</v>
          </cell>
        </row>
        <row r="41">
          <cell r="E41">
            <v>512150</v>
          </cell>
          <cell r="G41" t="str">
            <v>Mtce Of Feeders</v>
          </cell>
          <cell r="H41">
            <v>0</v>
          </cell>
          <cell r="I41">
            <v>0</v>
          </cell>
          <cell r="K41">
            <v>19403.21</v>
          </cell>
          <cell r="M41">
            <v>0.82465535281045732</v>
          </cell>
          <cell r="O41">
            <v>16000.960988205394</v>
          </cell>
          <cell r="P41">
            <v>0</v>
          </cell>
          <cell r="Q41">
            <v>5.6652234596613787E-4</v>
          </cell>
          <cell r="S41">
            <v>16320.666599780321</v>
          </cell>
          <cell r="U41">
            <v>319.70561157492739</v>
          </cell>
        </row>
        <row r="42">
          <cell r="E42">
            <v>512153</v>
          </cell>
          <cell r="G42" t="str">
            <v>Mtce Of Bottom &amp; Fly Ash Syste</v>
          </cell>
          <cell r="H42">
            <v>0</v>
          </cell>
          <cell r="I42">
            <v>0</v>
          </cell>
          <cell r="K42">
            <v>170432.91999999966</v>
          </cell>
          <cell r="M42">
            <v>0.82465535281045732</v>
          </cell>
          <cell r="O42">
            <v>140548.41977311618</v>
          </cell>
          <cell r="P42">
            <v>0</v>
          </cell>
          <cell r="Q42">
            <v>4.9761899019934797E-3</v>
          </cell>
          <cell r="S42">
            <v>143356.63351306439</v>
          </cell>
          <cell r="U42">
            <v>2808.2137399482017</v>
          </cell>
        </row>
        <row r="43">
          <cell r="E43">
            <v>512156</v>
          </cell>
          <cell r="G43" t="str">
            <v>Mtce Instrmnt &amp; Meters Boiler</v>
          </cell>
          <cell r="H43">
            <v>0</v>
          </cell>
          <cell r="I43">
            <v>0</v>
          </cell>
          <cell r="K43">
            <v>9086.0000000000036</v>
          </cell>
          <cell r="M43">
            <v>0.82465535281045732</v>
          </cell>
          <cell r="O43">
            <v>7492.8185356358181</v>
          </cell>
          <cell r="P43">
            <v>0</v>
          </cell>
          <cell r="Q43">
            <v>2.6528713730606074E-4</v>
          </cell>
          <cell r="S43">
            <v>7642.528052090559</v>
          </cell>
          <cell r="U43">
            <v>149.70951645474088</v>
          </cell>
        </row>
        <row r="44">
          <cell r="E44">
            <v>512160</v>
          </cell>
          <cell r="G44" t="str">
            <v>Mtce Of Furnace</v>
          </cell>
          <cell r="H44">
            <v>0</v>
          </cell>
          <cell r="I44">
            <v>0</v>
          </cell>
          <cell r="K44">
            <v>167999.83999999991</v>
          </cell>
          <cell r="M44">
            <v>0.82465535281045732</v>
          </cell>
          <cell r="O44">
            <v>138541.96732730031</v>
          </cell>
          <cell r="P44">
            <v>0</v>
          </cell>
          <cell r="Q44">
            <v>4.9051504095835559E-3</v>
          </cell>
          <cell r="S44">
            <v>141310.09134346514</v>
          </cell>
          <cell r="U44">
            <v>2768.1240161648311</v>
          </cell>
        </row>
        <row r="45">
          <cell r="E45">
            <v>512161</v>
          </cell>
          <cell r="G45" t="str">
            <v>Mtce Of Cyclones</v>
          </cell>
          <cell r="H45">
            <v>0</v>
          </cell>
          <cell r="I45">
            <v>0</v>
          </cell>
          <cell r="K45">
            <v>45107.62</v>
          </cell>
          <cell r="M45">
            <v>0.82465535281045732</v>
          </cell>
          <cell r="O45">
            <v>37198.240285540043</v>
          </cell>
          <cell r="P45">
            <v>0</v>
          </cell>
          <cell r="Q45">
            <v>1.3170230442977775E-3</v>
          </cell>
          <cell r="S45">
            <v>37941.47603049098</v>
          </cell>
          <cell r="U45">
            <v>743.23574495093635</v>
          </cell>
        </row>
        <row r="46">
          <cell r="E46">
            <v>512162</v>
          </cell>
          <cell r="G46" t="str">
            <v>Mtce Of Draft Systems</v>
          </cell>
          <cell r="H46">
            <v>0</v>
          </cell>
          <cell r="I46">
            <v>0</v>
          </cell>
          <cell r="K46">
            <v>48096.45</v>
          </cell>
          <cell r="M46">
            <v>0.82465535281045732</v>
          </cell>
          <cell r="O46">
            <v>39662.994943680518</v>
          </cell>
          <cell r="P46">
            <v>0</v>
          </cell>
          <cell r="Q46">
            <v>1.4042889649002947E-3</v>
          </cell>
          <cell r="S46">
            <v>40455.477474242878</v>
          </cell>
          <cell r="U46">
            <v>792.4825305623599</v>
          </cell>
        </row>
        <row r="47">
          <cell r="E47">
            <v>512163</v>
          </cell>
          <cell r="G47" t="str">
            <v>Mtce Of Feedwater System Equip</v>
          </cell>
          <cell r="H47">
            <v>0</v>
          </cell>
          <cell r="I47">
            <v>0</v>
          </cell>
          <cell r="K47">
            <v>95222.839999999982</v>
          </cell>
          <cell r="M47">
            <v>0.82465535281045732</v>
          </cell>
          <cell r="O47">
            <v>78526.024715813706</v>
          </cell>
          <cell r="P47">
            <v>0</v>
          </cell>
          <cell r="Q47">
            <v>2.7802547468361253E-3</v>
          </cell>
          <cell r="S47">
            <v>80095.006152292583</v>
          </cell>
          <cell r="U47">
            <v>1568.9814364788763</v>
          </cell>
        </row>
        <row r="48">
          <cell r="E48">
            <v>512164</v>
          </cell>
          <cell r="G48" t="str">
            <v>Mtce Of Fuel Oil &amp; Igniter Sys</v>
          </cell>
          <cell r="H48">
            <v>0</v>
          </cell>
          <cell r="I48">
            <v>0</v>
          </cell>
          <cell r="K48">
            <v>1314.2600000000002</v>
          </cell>
          <cell r="M48">
            <v>0.82465535281045732</v>
          </cell>
          <cell r="O48">
            <v>1083.8115439846717</v>
          </cell>
          <cell r="P48">
            <v>0</v>
          </cell>
          <cell r="Q48">
            <v>3.8372911410506634E-5</v>
          </cell>
          <cell r="S48">
            <v>1105.4665328792137</v>
          </cell>
          <cell r="U48">
            <v>21.65498889454193</v>
          </cell>
        </row>
        <row r="49">
          <cell r="E49">
            <v>512165</v>
          </cell>
          <cell r="G49" t="str">
            <v>Mtce Of Boiler Plant-Other</v>
          </cell>
          <cell r="H49">
            <v>0</v>
          </cell>
          <cell r="I49">
            <v>0</v>
          </cell>
          <cell r="K49">
            <v>5328.0000000000009</v>
          </cell>
          <cell r="M49">
            <v>0.82465535281045732</v>
          </cell>
          <cell r="O49">
            <v>4393.7637197741169</v>
          </cell>
          <cell r="P49">
            <v>0</v>
          </cell>
          <cell r="Q49">
            <v>1.5556348971678308E-4</v>
          </cell>
          <cell r="S49">
            <v>4481.5528793240683</v>
          </cell>
          <cell r="U49">
            <v>87.789159549951364</v>
          </cell>
        </row>
        <row r="50">
          <cell r="E50">
            <v>512167</v>
          </cell>
          <cell r="G50" t="str">
            <v>Mtce Of Boiler Drums &amp; Headers</v>
          </cell>
          <cell r="H50">
            <v>0</v>
          </cell>
          <cell r="I50">
            <v>0</v>
          </cell>
          <cell r="K50">
            <v>517.96</v>
          </cell>
          <cell r="M50">
            <v>0.82465535281045732</v>
          </cell>
          <cell r="O50">
            <v>427.13848654170448</v>
          </cell>
          <cell r="P50">
            <v>0</v>
          </cell>
          <cell r="Q50">
            <v>1.5123060272842522E-5</v>
          </cell>
          <cell r="S50">
            <v>435.67288464239755</v>
          </cell>
          <cell r="U50">
            <v>8.5343981006930676</v>
          </cell>
        </row>
        <row r="51">
          <cell r="E51">
            <v>512168</v>
          </cell>
          <cell r="G51" t="str">
            <v>Sel Catalytic Reduction - Mtce</v>
          </cell>
          <cell r="H51">
            <v>0</v>
          </cell>
          <cell r="I51">
            <v>0</v>
          </cell>
          <cell r="K51">
            <v>17168.02</v>
          </cell>
          <cell r="M51">
            <v>0.82465535281045732</v>
          </cell>
          <cell r="O51">
            <v>14157.699590156988</v>
          </cell>
          <cell r="P51">
            <v>0</v>
          </cell>
          <cell r="Q51">
            <v>5.0126071747889E-4</v>
          </cell>
          <cell r="S51">
            <v>14440.576100467939</v>
          </cell>
          <cell r="U51">
            <v>282.87651031095083</v>
          </cell>
        </row>
        <row r="52">
          <cell r="E52">
            <v>512169</v>
          </cell>
          <cell r="G52" t="str">
            <v>Mtce - Water Supply System</v>
          </cell>
          <cell r="H52">
            <v>0</v>
          </cell>
          <cell r="I52">
            <v>0</v>
          </cell>
          <cell r="K52">
            <v>3642.22</v>
          </cell>
          <cell r="M52">
            <v>0.82465535281045732</v>
          </cell>
          <cell r="O52">
            <v>3003.5762191133035</v>
          </cell>
          <cell r="P52">
            <v>0</v>
          </cell>
          <cell r="Q52">
            <v>1.0634317821251156E-4</v>
          </cell>
          <cell r="S52">
            <v>3063.5888754000948</v>
          </cell>
          <cell r="U52">
            <v>60.012656286791298</v>
          </cell>
        </row>
        <row r="53">
          <cell r="E53">
            <v>513122</v>
          </cell>
          <cell r="G53" t="str">
            <v>Mtce Of Electrical Equipment</v>
          </cell>
          <cell r="H53">
            <v>0</v>
          </cell>
          <cell r="I53">
            <v>0</v>
          </cell>
          <cell r="K53">
            <v>6820.88</v>
          </cell>
          <cell r="M53">
            <v>0.82465535281045732</v>
          </cell>
          <cell r="O53">
            <v>5624.8752028777926</v>
          </cell>
          <cell r="P53">
            <v>0</v>
          </cell>
          <cell r="Q53">
            <v>1.9915163208322284E-4</v>
          </cell>
          <cell r="S53">
            <v>5737.2624631238641</v>
          </cell>
          <cell r="U53">
            <v>112.38726024607149</v>
          </cell>
        </row>
        <row r="54">
          <cell r="E54">
            <v>513168</v>
          </cell>
          <cell r="G54" t="str">
            <v>Mtce Of Turbine Plant</v>
          </cell>
          <cell r="H54">
            <v>0</v>
          </cell>
          <cell r="I54">
            <v>0</v>
          </cell>
          <cell r="K54">
            <v>65539.12</v>
          </cell>
          <cell r="M54">
            <v>0.82465535281045732</v>
          </cell>
          <cell r="O54">
            <v>54047.186126486893</v>
          </cell>
          <cell r="P54">
            <v>0</v>
          </cell>
          <cell r="Q54">
            <v>1.9135687350163308E-3</v>
          </cell>
          <cell r="S54">
            <v>55127.070560128675</v>
          </cell>
          <cell r="U54">
            <v>1079.8844336417824</v>
          </cell>
        </row>
        <row r="55">
          <cell r="E55">
            <v>513172</v>
          </cell>
          <cell r="G55" t="str">
            <v>Mtce Of Turbine Inst. &amp; Meters</v>
          </cell>
          <cell r="H55">
            <v>0</v>
          </cell>
          <cell r="I55">
            <v>0</v>
          </cell>
          <cell r="K55">
            <v>1475.76</v>
          </cell>
          <cell r="M55">
            <v>0.82465535281045732</v>
          </cell>
          <cell r="O55">
            <v>1216.9933834635606</v>
          </cell>
          <cell r="P55">
            <v>0</v>
          </cell>
          <cell r="Q55">
            <v>4.3088283705788251E-5</v>
          </cell>
          <cell r="S55">
            <v>1241.3093988722385</v>
          </cell>
          <cell r="U55">
            <v>24.316015408677913</v>
          </cell>
        </row>
        <row r="56">
          <cell r="E56">
            <v>513174</v>
          </cell>
          <cell r="G56" t="str">
            <v>Mtce Of Cooling Tower</v>
          </cell>
          <cell r="H56">
            <v>0</v>
          </cell>
          <cell r="I56">
            <v>0</v>
          </cell>
          <cell r="K56">
            <v>55355.94000000001</v>
          </cell>
          <cell r="M56">
            <v>0.82465535281045732</v>
          </cell>
          <cell r="O56">
            <v>45649.572230854516</v>
          </cell>
          <cell r="P56">
            <v>0</v>
          </cell>
          <cell r="Q56">
            <v>1.6162468474010627E-3</v>
          </cell>
          <cell r="S56">
            <v>46561.668974228676</v>
          </cell>
          <cell r="U56">
            <v>912.09674337416072</v>
          </cell>
        </row>
        <row r="57">
          <cell r="E57">
            <v>513178</v>
          </cell>
          <cell r="G57" t="str">
            <v>Mtce Of Electrical Equipment</v>
          </cell>
          <cell r="H57">
            <v>0</v>
          </cell>
          <cell r="I57">
            <v>0</v>
          </cell>
          <cell r="K57">
            <v>17920.18</v>
          </cell>
          <cell r="M57">
            <v>0.82465535281045732</v>
          </cell>
          <cell r="O57">
            <v>14777.972360326901</v>
          </cell>
          <cell r="P57">
            <v>0</v>
          </cell>
          <cell r="Q57">
            <v>5.2322179751368273E-4</v>
          </cell>
          <cell r="S57">
            <v>15073.242169107652</v>
          </cell>
          <cell r="U57">
            <v>295.26980878075119</v>
          </cell>
        </row>
        <row r="58">
          <cell r="E58">
            <v>513181</v>
          </cell>
          <cell r="G58" t="str">
            <v>Mtce Of Condensing Equipment</v>
          </cell>
          <cell r="H58">
            <v>0</v>
          </cell>
          <cell r="I58">
            <v>0</v>
          </cell>
          <cell r="K58">
            <v>3719.83</v>
          </cell>
          <cell r="M58">
            <v>0.82465535281045732</v>
          </cell>
          <cell r="O58">
            <v>3067.5777210449232</v>
          </cell>
          <cell r="P58">
            <v>0</v>
          </cell>
          <cell r="Q58">
            <v>1.0860918467589735E-4</v>
          </cell>
          <cell r="S58">
            <v>3128.8691529834919</v>
          </cell>
          <cell r="U58">
            <v>61.291431938568621</v>
          </cell>
        </row>
        <row r="59">
          <cell r="E59">
            <v>513182</v>
          </cell>
          <cell r="G59" t="str">
            <v>Mtce Of Lube/Control Oil Equip</v>
          </cell>
          <cell r="H59">
            <v>0</v>
          </cell>
          <cell r="I59">
            <v>0</v>
          </cell>
          <cell r="K59">
            <v>11676.000000000004</v>
          </cell>
          <cell r="M59">
            <v>0.82465535281045732</v>
          </cell>
          <cell r="O59">
            <v>9628.6758994149022</v>
          </cell>
          <cell r="P59">
            <v>0</v>
          </cell>
          <cell r="Q59">
            <v>3.4090827814060805E-4</v>
          </cell>
          <cell r="S59">
            <v>9821.0607017619805</v>
          </cell>
          <cell r="U59">
            <v>192.38480234707822</v>
          </cell>
        </row>
        <row r="60">
          <cell r="E60">
            <v>514144</v>
          </cell>
          <cell r="G60" t="str">
            <v>Mtce of C.E.M. Equipment</v>
          </cell>
          <cell r="H60">
            <v>0</v>
          </cell>
          <cell r="I60">
            <v>0</v>
          </cell>
          <cell r="K60">
            <v>25511.109999999993</v>
          </cell>
          <cell r="M60">
            <v>0.83927588220572291</v>
          </cell>
          <cell r="O60">
            <v>21410.859351297233</v>
          </cell>
          <cell r="P60">
            <v>0</v>
          </cell>
          <cell r="Q60">
            <v>7.5806261122622436E-4</v>
          </cell>
          <cell r="S60">
            <v>21838.656899725538</v>
          </cell>
          <cell r="U60">
            <v>427.79754842830516</v>
          </cell>
        </row>
        <row r="61">
          <cell r="E61">
            <v>514158</v>
          </cell>
          <cell r="G61" t="str">
            <v>Mtc Of Auxiliary Plant Equip</v>
          </cell>
          <cell r="H61">
            <v>0</v>
          </cell>
          <cell r="I61">
            <v>0</v>
          </cell>
          <cell r="K61">
            <v>116120.65999999999</v>
          </cell>
          <cell r="M61">
            <v>0.83927588220572291</v>
          </cell>
          <cell r="O61">
            <v>97457.269363810788</v>
          </cell>
          <cell r="P61">
            <v>0</v>
          </cell>
          <cell r="Q61">
            <v>3.4505253098321711E-3</v>
          </cell>
          <cell r="S61">
            <v>99404.504653450349</v>
          </cell>
          <cell r="U61">
            <v>1947.2352896395605</v>
          </cell>
        </row>
        <row r="62">
          <cell r="E62">
            <v>514168</v>
          </cell>
          <cell r="G62" t="str">
            <v>Mtce of SCR Catalytic Reducer</v>
          </cell>
          <cell r="H62">
            <v>0</v>
          </cell>
          <cell r="I62" t="str">
            <v>W/P IS ADJ 5.3</v>
          </cell>
          <cell r="K62">
            <v>14705.500000000005</v>
          </cell>
          <cell r="M62">
            <v>0.83927588220572291</v>
          </cell>
          <cell r="O62">
            <v>12341.971485776263</v>
          </cell>
          <cell r="P62">
            <v>0</v>
          </cell>
          <cell r="Q62">
            <v>4.3697391957414828E-4</v>
          </cell>
          <cell r="S62">
            <v>12588.569021062358</v>
          </cell>
          <cell r="U62">
            <v>246.59753528609508</v>
          </cell>
        </row>
        <row r="63">
          <cell r="E63">
            <v>514173</v>
          </cell>
          <cell r="G63" t="str">
            <v>Mtce of Scrubber</v>
          </cell>
          <cell r="H63">
            <v>0</v>
          </cell>
          <cell r="I63">
            <v>0</v>
          </cell>
          <cell r="K63">
            <v>115442.28999999988</v>
          </cell>
          <cell r="M63">
            <v>0.83927588220572291</v>
          </cell>
          <cell r="O63">
            <v>96887.929783598796</v>
          </cell>
          <cell r="P63">
            <v>0</v>
          </cell>
          <cell r="Q63">
            <v>3.430367545878442E-3</v>
          </cell>
          <cell r="S63">
            <v>98823.789440311084</v>
          </cell>
          <cell r="U63">
            <v>1935.8596567122877</v>
          </cell>
        </row>
        <row r="64">
          <cell r="E64">
            <v>514174</v>
          </cell>
          <cell r="G64" t="str">
            <v>Mtce of PAC System</v>
          </cell>
          <cell r="H64">
            <v>0</v>
          </cell>
          <cell r="I64">
            <v>0</v>
          </cell>
          <cell r="K64">
            <v>1170.1599999999999</v>
          </cell>
          <cell r="M64">
            <v>0.83927588220572291</v>
          </cell>
          <cell r="O64">
            <v>982.08706632184862</v>
          </cell>
          <cell r="P64">
            <v>0</v>
          </cell>
          <cell r="Q64">
            <v>3.4771303371451844E-5</v>
          </cell>
          <cell r="S64">
            <v>1001.709559395214</v>
          </cell>
          <cell r="U64">
            <v>19.622493073365376</v>
          </cell>
        </row>
        <row r="65">
          <cell r="E65">
            <v>514175</v>
          </cell>
          <cell r="G65" t="str">
            <v>Mtce of Baghouse</v>
          </cell>
          <cell r="H65">
            <v>0</v>
          </cell>
          <cell r="I65">
            <v>0</v>
          </cell>
          <cell r="K65">
            <v>143532.32000000004</v>
          </cell>
          <cell r="M65">
            <v>0.83927588220572291</v>
          </cell>
          <cell r="O65">
            <v>120463.21449303416</v>
          </cell>
          <cell r="P65">
            <v>0</v>
          </cell>
          <cell r="Q65">
            <v>4.2650627626378505E-3</v>
          </cell>
          <cell r="S65">
            <v>122870.11778404059</v>
          </cell>
          <cell r="U65">
            <v>2406.903291006427</v>
          </cell>
        </row>
        <row r="66">
          <cell r="E66">
            <v>514176</v>
          </cell>
          <cell r="G66" t="str">
            <v>Mtce of Hydrator</v>
          </cell>
          <cell r="H66">
            <v>0</v>
          </cell>
          <cell r="I66">
            <v>0</v>
          </cell>
          <cell r="K66">
            <v>17993.130000000008</v>
          </cell>
          <cell r="M66">
            <v>0.83927588220572291</v>
          </cell>
          <cell r="O66">
            <v>15101.200054392266</v>
          </cell>
          <cell r="P66">
            <v>0</v>
          </cell>
          <cell r="Q66">
            <v>5.3466584213438483E-4</v>
          </cell>
          <cell r="S66">
            <v>15402.928082006581</v>
          </cell>
          <cell r="U66">
            <v>301.72802761431558</v>
          </cell>
        </row>
        <row r="67">
          <cell r="E67">
            <v>535011</v>
          </cell>
          <cell r="G67" t="str">
            <v>Conv &amp; Seminar-Hydro</v>
          </cell>
          <cell r="H67">
            <v>0</v>
          </cell>
          <cell r="I67">
            <v>0</v>
          </cell>
          <cell r="K67">
            <v>161.91999999999999</v>
          </cell>
          <cell r="M67">
            <v>0.83927588220572291</v>
          </cell>
          <cell r="O67">
            <v>135.89555084675064</v>
          </cell>
          <cell r="P67">
            <v>0</v>
          </cell>
          <cell r="Q67">
            <v>4.8114526576754318E-6</v>
          </cell>
          <cell r="S67">
            <v>138.61079840130674</v>
          </cell>
          <cell r="U67">
            <v>2.7152475545561003</v>
          </cell>
        </row>
        <row r="68">
          <cell r="E68">
            <v>535301</v>
          </cell>
          <cell r="G68" t="str">
            <v>Oper Supervision &amp; Eng-Hydro</v>
          </cell>
          <cell r="H68">
            <v>0</v>
          </cell>
          <cell r="I68">
            <v>0</v>
          </cell>
          <cell r="K68">
            <v>36453.219999999994</v>
          </cell>
          <cell r="M68">
            <v>0.83927588220572291</v>
          </cell>
          <cell r="O68">
            <v>30594.308374739296</v>
          </cell>
          <cell r="P68">
            <v>0</v>
          </cell>
          <cell r="Q68">
            <v>1.0832074002583201E-3</v>
          </cell>
          <cell r="S68">
            <v>31205.594914145764</v>
          </cell>
          <cell r="U68">
            <v>611.28653940646836</v>
          </cell>
        </row>
        <row r="69">
          <cell r="E69">
            <v>537316</v>
          </cell>
          <cell r="G69" t="str">
            <v>Other Expenses - Hydro</v>
          </cell>
          <cell r="H69">
            <v>0</v>
          </cell>
          <cell r="I69">
            <v>0</v>
          </cell>
          <cell r="K69">
            <v>2859.1099999999997</v>
          </cell>
          <cell r="M69">
            <v>0.83927588220572291</v>
          </cell>
          <cell r="O69">
            <v>2399.5820675732043</v>
          </cell>
          <cell r="P69">
            <v>0</v>
          </cell>
          <cell r="Q69">
            <v>8.4958451136897257E-5</v>
          </cell>
          <cell r="S69">
            <v>2447.526678712698</v>
          </cell>
          <cell r="U69">
            <v>47.944611139493645</v>
          </cell>
        </row>
        <row r="70">
          <cell r="E70">
            <v>538325</v>
          </cell>
          <cell r="G70" t="str">
            <v>Electric Expenses - Hydro</v>
          </cell>
          <cell r="H70">
            <v>0</v>
          </cell>
          <cell r="I70">
            <v>0</v>
          </cell>
          <cell r="K70">
            <v>20165.16</v>
          </cell>
          <cell r="M70">
            <v>0.83927588220572291</v>
          </cell>
          <cell r="O70">
            <v>16924.132448819557</v>
          </cell>
          <cell r="P70">
            <v>0</v>
          </cell>
          <cell r="Q70">
            <v>5.9920771167521196E-4</v>
          </cell>
          <cell r="S70">
            <v>17262.283396060368</v>
          </cell>
          <cell r="U70">
            <v>338.15094724081064</v>
          </cell>
        </row>
        <row r="71">
          <cell r="E71">
            <v>539025</v>
          </cell>
          <cell r="G71" t="str">
            <v>Safety Expenses-Hydro</v>
          </cell>
          <cell r="H71">
            <v>0</v>
          </cell>
          <cell r="I71">
            <v>0</v>
          </cell>
          <cell r="K71">
            <v>34267.360000000008</v>
          </cell>
          <cell r="M71">
            <v>0.83927588220572291</v>
          </cell>
          <cell r="O71">
            <v>28759.768794861109</v>
          </cell>
          <cell r="P71">
            <v>0</v>
          </cell>
          <cell r="Q71">
            <v>1.0182545722796494E-3</v>
          </cell>
          <cell r="S71">
            <v>29334.40049842517</v>
          </cell>
          <cell r="U71">
            <v>574.63170356406044</v>
          </cell>
        </row>
        <row r="72">
          <cell r="E72">
            <v>539332</v>
          </cell>
          <cell r="G72" t="str">
            <v>Misc Hydro Generation Exp</v>
          </cell>
          <cell r="H72">
            <v>0</v>
          </cell>
          <cell r="I72">
            <v>0</v>
          </cell>
          <cell r="K72">
            <v>65375.160000000011</v>
          </cell>
          <cell r="M72">
            <v>0.83927588220572291</v>
          </cell>
          <cell r="O72">
            <v>54867.795083340294</v>
          </cell>
          <cell r="P72">
            <v>0</v>
          </cell>
          <cell r="Q72">
            <v>1.9426228219364911E-3</v>
          </cell>
          <cell r="S72">
            <v>55964.075612729575</v>
          </cell>
          <cell r="U72">
            <v>1096.2805293892816</v>
          </cell>
        </row>
        <row r="73">
          <cell r="E73">
            <v>541304</v>
          </cell>
          <cell r="G73" t="str">
            <v>Maint Supervision &amp; Eng-Hydro</v>
          </cell>
          <cell r="H73">
            <v>0</v>
          </cell>
          <cell r="I73">
            <v>0</v>
          </cell>
          <cell r="K73">
            <v>33169.089999999997</v>
          </cell>
          <cell r="M73">
            <v>0.83927588220572291</v>
          </cell>
          <cell r="O73">
            <v>27838.017271711018</v>
          </cell>
          <cell r="P73">
            <v>0</v>
          </cell>
          <cell r="Q73">
            <v>9.8561948019500732E-4</v>
          </cell>
          <cell r="S73">
            <v>28394.232010528649</v>
          </cell>
          <cell r="U73">
            <v>556.21473881763086</v>
          </cell>
        </row>
        <row r="74">
          <cell r="E74">
            <v>542307</v>
          </cell>
          <cell r="G74" t="str">
            <v>House Expenses - Hydro</v>
          </cell>
          <cell r="H74">
            <v>0</v>
          </cell>
          <cell r="I74">
            <v>0</v>
          </cell>
          <cell r="K74">
            <v>28948.68</v>
          </cell>
          <cell r="M74">
            <v>0.83927588220572291</v>
          </cell>
          <cell r="O74">
            <v>24295.928945691168</v>
          </cell>
          <cell r="P74">
            <v>0</v>
          </cell>
          <cell r="Q74">
            <v>8.6021000075466676E-4</v>
          </cell>
          <cell r="S74">
            <v>24781.371340562873</v>
          </cell>
          <cell r="U74">
            <v>485.44239487170489</v>
          </cell>
        </row>
        <row r="75">
          <cell r="E75">
            <v>542337</v>
          </cell>
          <cell r="G75" t="str">
            <v>Maint Of Structures - Hydro</v>
          </cell>
          <cell r="H75">
            <v>0</v>
          </cell>
          <cell r="I75">
            <v>0</v>
          </cell>
          <cell r="K75">
            <v>7175.369999999999</v>
          </cell>
          <cell r="M75">
            <v>0.83927588220572291</v>
          </cell>
          <cell r="O75">
            <v>6022.1149869024775</v>
          </cell>
          <cell r="P75">
            <v>0</v>
          </cell>
          <cell r="Q75">
            <v>2.1321611324298767E-4</v>
          </cell>
          <cell r="S75">
            <v>6142.4392571935787</v>
          </cell>
          <cell r="U75">
            <v>120.32427029110113</v>
          </cell>
        </row>
        <row r="76">
          <cell r="E76">
            <v>543334</v>
          </cell>
          <cell r="G76" t="str">
            <v>Maint Reservoirs Dam &amp; Waterwy</v>
          </cell>
          <cell r="H76">
            <v>0</v>
          </cell>
          <cell r="I76">
            <v>0</v>
          </cell>
          <cell r="K76">
            <v>60614.310000000019</v>
          </cell>
          <cell r="M76">
            <v>0.83927588220572291</v>
          </cell>
          <cell r="O76">
            <v>50872.128499541192</v>
          </cell>
          <cell r="P76">
            <v>0</v>
          </cell>
          <cell r="Q76">
            <v>1.8011541683711871E-3</v>
          </cell>
          <cell r="S76">
            <v>51888.574009661032</v>
          </cell>
          <cell r="U76">
            <v>1016.44551011984</v>
          </cell>
        </row>
        <row r="77">
          <cell r="E77">
            <v>544340</v>
          </cell>
          <cell r="G77" t="str">
            <v>Maint Of Electric Plant- Hydro</v>
          </cell>
          <cell r="H77">
            <v>0</v>
          </cell>
          <cell r="I77">
            <v>0</v>
          </cell>
          <cell r="K77">
            <v>35472.000000000007</v>
          </cell>
          <cell r="M77">
            <v>0.83927588220572291</v>
          </cell>
          <cell r="O77">
            <v>29770.794093601409</v>
          </cell>
          <cell r="P77">
            <v>0</v>
          </cell>
          <cell r="Q77">
            <v>1.0540504488207941E-3</v>
          </cell>
          <cell r="S77">
            <v>30365.626487717105</v>
          </cell>
          <cell r="U77">
            <v>594.83239411569593</v>
          </cell>
        </row>
        <row r="78">
          <cell r="E78">
            <v>545343</v>
          </cell>
          <cell r="G78" t="str">
            <v>Maint-Hydro Plt Not Recreation</v>
          </cell>
          <cell r="H78">
            <v>0</v>
          </cell>
          <cell r="I78">
            <v>0</v>
          </cell>
          <cell r="K78">
            <v>51151.47</v>
          </cell>
          <cell r="M78">
            <v>0.83927588220572291</v>
          </cell>
          <cell r="O78">
            <v>42930.195110369568</v>
          </cell>
          <cell r="P78">
            <v>0</v>
          </cell>
          <cell r="Q78">
            <v>1.519965886088841E-3</v>
          </cell>
          <cell r="S78">
            <v>43787.957609316269</v>
          </cell>
          <cell r="U78">
            <v>857.76249894670036</v>
          </cell>
        </row>
        <row r="79">
          <cell r="E79">
            <v>545346</v>
          </cell>
          <cell r="G79" t="str">
            <v>Maint-Misc Hydro Plt-Recreatn</v>
          </cell>
          <cell r="H79">
            <v>0</v>
          </cell>
          <cell r="I79">
            <v>0</v>
          </cell>
          <cell r="K79">
            <v>26405.880000000012</v>
          </cell>
          <cell r="M79">
            <v>0.83927588220572291</v>
          </cell>
          <cell r="O79">
            <v>22161.818232418464</v>
          </cell>
          <cell r="P79">
            <v>0</v>
          </cell>
          <cell r="Q79">
            <v>7.8465070098973936E-4</v>
          </cell>
          <cell r="S79">
            <v>22604.620240174772</v>
          </cell>
          <cell r="U79">
            <v>442.80200775630874</v>
          </cell>
        </row>
        <row r="80">
          <cell r="E80">
            <v>546204</v>
          </cell>
          <cell r="G80" t="str">
            <v>Oper Super&amp;Eng-Air Abate&amp;Monit</v>
          </cell>
          <cell r="H80">
            <v>0</v>
          </cell>
          <cell r="I80">
            <v>0</v>
          </cell>
          <cell r="K80">
            <v>51671.72</v>
          </cell>
          <cell r="M80">
            <v>0.83927588220572291</v>
          </cell>
          <cell r="O80">
            <v>43366.828388087095</v>
          </cell>
          <cell r="P80">
            <v>0</v>
          </cell>
          <cell r="Q80">
            <v>1.5354251143815511E-3</v>
          </cell>
          <cell r="S80">
            <v>44233.314994866407</v>
          </cell>
          <cell r="U80">
            <v>866.48660677931184</v>
          </cell>
        </row>
        <row r="81">
          <cell r="E81">
            <v>546205</v>
          </cell>
          <cell r="G81" t="str">
            <v>Op Supv - Environmental</v>
          </cell>
          <cell r="H81">
            <v>0</v>
          </cell>
          <cell r="I81">
            <v>0</v>
          </cell>
          <cell r="K81">
            <v>37079.839999999997</v>
          </cell>
          <cell r="M81">
            <v>0.83927588220572291</v>
          </cell>
          <cell r="O81">
            <v>31120.215428047049</v>
          </cell>
          <cell r="P81">
            <v>0</v>
          </cell>
          <cell r="Q81">
            <v>1.1018274130075332E-3</v>
          </cell>
          <cell r="S81">
            <v>31742.009801091335</v>
          </cell>
          <cell r="U81">
            <v>621.79437304428575</v>
          </cell>
        </row>
        <row r="82">
          <cell r="E82">
            <v>546207</v>
          </cell>
          <cell r="G82" t="str">
            <v>Oper Supervision &amp; Eng</v>
          </cell>
          <cell r="H82">
            <v>0</v>
          </cell>
          <cell r="I82">
            <v>0</v>
          </cell>
          <cell r="K82">
            <v>793219.85000000137</v>
          </cell>
          <cell r="M82">
            <v>0.83927588220572291</v>
          </cell>
          <cell r="O82">
            <v>665730.28939184232</v>
          </cell>
          <cell r="P82">
            <v>0</v>
          </cell>
          <cell r="Q82">
            <v>2.3570527145525037E-2</v>
          </cell>
          <cell r="S82">
            <v>679031.84730894864</v>
          </cell>
          <cell r="U82">
            <v>13301.557917106315</v>
          </cell>
        </row>
        <row r="83">
          <cell r="E83">
            <v>548123</v>
          </cell>
          <cell r="G83" t="str">
            <v>Exp Of Prime Movers</v>
          </cell>
          <cell r="H83">
            <v>0</v>
          </cell>
          <cell r="I83">
            <v>0</v>
          </cell>
          <cell r="K83">
            <v>1902888.4399999948</v>
          </cell>
          <cell r="M83">
            <v>0.83927588220572291</v>
          </cell>
          <cell r="O83">
            <v>1597048.3742200674</v>
          </cell>
          <cell r="P83">
            <v>0</v>
          </cell>
          <cell r="Q83">
            <v>5.6544328321997475E-2</v>
          </cell>
          <cell r="S83">
            <v>1628958.0406189249</v>
          </cell>
          <cell r="U83">
            <v>31909.666398857487</v>
          </cell>
        </row>
        <row r="84">
          <cell r="E84">
            <v>548124</v>
          </cell>
          <cell r="G84" t="str">
            <v>Exp of Environmental Devices</v>
          </cell>
          <cell r="H84">
            <v>0</v>
          </cell>
          <cell r="I84">
            <v>0</v>
          </cell>
          <cell r="K84">
            <v>13911.069999999992</v>
          </cell>
          <cell r="M84">
            <v>0.83927588220572291</v>
          </cell>
          <cell r="O84">
            <v>11675.22554667556</v>
          </cell>
          <cell r="P84">
            <v>0</v>
          </cell>
          <cell r="Q84">
            <v>4.1336743282243662E-4</v>
          </cell>
          <cell r="S84">
            <v>11908.50123095643</v>
          </cell>
          <cell r="U84">
            <v>233.27568428087034</v>
          </cell>
        </row>
        <row r="85">
          <cell r="E85">
            <v>548125</v>
          </cell>
          <cell r="G85" t="str">
            <v>Exp of Generators</v>
          </cell>
          <cell r="H85">
            <v>0</v>
          </cell>
          <cell r="I85">
            <v>0</v>
          </cell>
          <cell r="K85">
            <v>38732.179999999978</v>
          </cell>
          <cell r="M85">
            <v>0.83927588220572291</v>
          </cell>
          <cell r="O85">
            <v>32506.98453925084</v>
          </cell>
          <cell r="P85">
            <v>0</v>
          </cell>
          <cell r="Q85">
            <v>1.1509266946551576E-3</v>
          </cell>
          <cell r="S85">
            <v>33156.487114767304</v>
          </cell>
          <cell r="U85">
            <v>649.50257551646428</v>
          </cell>
        </row>
        <row r="86">
          <cell r="E86">
            <v>548126</v>
          </cell>
          <cell r="G86" t="str">
            <v>Exp of Accessory Elec Equip</v>
          </cell>
          <cell r="H86">
            <v>0</v>
          </cell>
          <cell r="I86">
            <v>0</v>
          </cell>
          <cell r="K86">
            <v>43305.26999999999</v>
          </cell>
          <cell r="M86">
            <v>0.83927588220572291</v>
          </cell>
          <cell r="O86">
            <v>36345.068683407015</v>
          </cell>
          <cell r="P86">
            <v>0</v>
          </cell>
          <cell r="Q86">
            <v>1.2868160599854995E-3</v>
          </cell>
          <cell r="S86">
            <v>37071.25771791103</v>
          </cell>
          <cell r="U86">
            <v>726.18903450401558</v>
          </cell>
        </row>
        <row r="87">
          <cell r="E87">
            <v>548219</v>
          </cell>
          <cell r="G87" t="str">
            <v>Generation Expense - Other</v>
          </cell>
          <cell r="H87">
            <v>0</v>
          </cell>
          <cell r="I87">
            <v>0</v>
          </cell>
          <cell r="K87">
            <v>385215.11000000004</v>
          </cell>
          <cell r="M87">
            <v>0.83927588220572291</v>
          </cell>
          <cell r="O87">
            <v>323301.75128422462</v>
          </cell>
          <cell r="P87">
            <v>0</v>
          </cell>
          <cell r="Q87">
            <v>1.1446666655053324E-2</v>
          </cell>
          <cell r="S87">
            <v>329761.4498106917</v>
          </cell>
          <cell r="U87">
            <v>6459.6985264670802</v>
          </cell>
        </row>
        <row r="88">
          <cell r="E88">
            <v>549025</v>
          </cell>
          <cell r="G88" t="str">
            <v>Safety Expenses-Comb Turbine</v>
          </cell>
          <cell r="H88">
            <v>0</v>
          </cell>
          <cell r="I88">
            <v>0</v>
          </cell>
          <cell r="K88">
            <v>7018.0099999999993</v>
          </cell>
          <cell r="M88">
            <v>0.83927588220572291</v>
          </cell>
          <cell r="O88">
            <v>5890.046534078585</v>
          </cell>
          <cell r="P88">
            <v>0</v>
          </cell>
          <cell r="Q88">
            <v>2.0854016098130408E-4</v>
          </cell>
          <cell r="S88">
            <v>6007.7320237670119</v>
          </cell>
          <cell r="U88">
            <v>117.68548968842697</v>
          </cell>
        </row>
        <row r="89">
          <cell r="E89">
            <v>549120</v>
          </cell>
          <cell r="G89" t="str">
            <v>Exp of Misc Other Power</v>
          </cell>
          <cell r="H89">
            <v>0</v>
          </cell>
          <cell r="I89">
            <v>0</v>
          </cell>
          <cell r="K89">
            <v>178635.04000000024</v>
          </cell>
          <cell r="M89">
            <v>0.83927588220572291</v>
          </cell>
          <cell r="O89">
            <v>149924.0807888548</v>
          </cell>
          <cell r="P89">
            <v>0</v>
          </cell>
          <cell r="Q89">
            <v>5.3081400565832401E-3</v>
          </cell>
          <cell r="S89">
            <v>152919.62399239992</v>
          </cell>
          <cell r="U89">
            <v>2995.5432035451231</v>
          </cell>
        </row>
        <row r="90">
          <cell r="E90">
            <v>549222</v>
          </cell>
          <cell r="G90" t="str">
            <v>Misc Other Power Expense</v>
          </cell>
          <cell r="H90">
            <v>0</v>
          </cell>
          <cell r="I90">
            <v>0</v>
          </cell>
          <cell r="K90">
            <v>22448.440000000002</v>
          </cell>
          <cell r="M90">
            <v>0.83927588220572291</v>
          </cell>
          <cell r="O90">
            <v>18840.434285142241</v>
          </cell>
          <cell r="P90">
            <v>0</v>
          </cell>
          <cell r="Q90">
            <v>6.6705537486825282E-4</v>
          </cell>
          <cell r="S90">
            <v>19216.87371086852</v>
          </cell>
          <cell r="U90">
            <v>376.4394257262793</v>
          </cell>
        </row>
        <row r="91">
          <cell r="E91">
            <v>551201</v>
          </cell>
          <cell r="G91" t="str">
            <v>Maint Supervision &amp; Engineer</v>
          </cell>
          <cell r="H91">
            <v>0</v>
          </cell>
          <cell r="I91">
            <v>0</v>
          </cell>
          <cell r="K91">
            <v>1034085.4900000005</v>
          </cell>
          <cell r="M91">
            <v>0.83927588220572291</v>
          </cell>
          <cell r="O91">
            <v>867883.01189588767</v>
          </cell>
          <cell r="P91">
            <v>0</v>
          </cell>
          <cell r="Q91">
            <v>3.0727849426408743E-2</v>
          </cell>
          <cell r="S91">
            <v>885223.66220421542</v>
          </cell>
          <cell r="U91">
            <v>17340.650308327749</v>
          </cell>
        </row>
        <row r="92">
          <cell r="E92">
            <v>551225</v>
          </cell>
          <cell r="G92" t="str">
            <v>Maint Of Structures-Turbine</v>
          </cell>
          <cell r="H92">
            <v>0</v>
          </cell>
          <cell r="I92">
            <v>0</v>
          </cell>
          <cell r="K92">
            <v>2395.09</v>
          </cell>
          <cell r="M92">
            <v>0.83927588220572291</v>
          </cell>
          <cell r="O92">
            <v>2010.1412727121051</v>
          </cell>
          <cell r="P92">
            <v>0</v>
          </cell>
          <cell r="Q92">
            <v>7.1170097244761937E-5</v>
          </cell>
          <cell r="S92">
            <v>2050.3047007348432</v>
          </cell>
          <cell r="U92">
            <v>40.163428022738117</v>
          </cell>
        </row>
        <row r="93">
          <cell r="E93">
            <v>552121</v>
          </cell>
          <cell r="G93" t="str">
            <v>Exp of Structures</v>
          </cell>
          <cell r="H93">
            <v>0</v>
          </cell>
          <cell r="I93">
            <v>0</v>
          </cell>
          <cell r="K93">
            <v>43002.430000000008</v>
          </cell>
          <cell r="M93">
            <v>0.83927588220572291</v>
          </cell>
          <cell r="O93">
            <v>36090.90237523985</v>
          </cell>
          <cell r="P93">
            <v>0</v>
          </cell>
          <cell r="Q93">
            <v>1.2778171696516908E-3</v>
          </cell>
          <cell r="S93">
            <v>36812.013065071063</v>
          </cell>
          <cell r="U93">
            <v>721.11068983121368</v>
          </cell>
        </row>
        <row r="94">
          <cell r="E94">
            <v>552135</v>
          </cell>
          <cell r="G94" t="str">
            <v>Mtce Of Structures - SL</v>
          </cell>
          <cell r="H94">
            <v>0</v>
          </cell>
          <cell r="I94">
            <v>0</v>
          </cell>
          <cell r="K94">
            <v>40859.78</v>
          </cell>
          <cell r="M94">
            <v>0.83927588220572291</v>
          </cell>
          <cell r="O94">
            <v>34292.627906231755</v>
          </cell>
          <cell r="P94">
            <v>0</v>
          </cell>
          <cell r="Q94">
            <v>1.2141483267850389E-3</v>
          </cell>
          <cell r="S94">
            <v>34977.808351665917</v>
          </cell>
          <cell r="U94">
            <v>685.18044543416181</v>
          </cell>
        </row>
        <row r="95">
          <cell r="E95">
            <v>552136</v>
          </cell>
          <cell r="G95" t="str">
            <v>Mtce of Structures Fires</v>
          </cell>
          <cell r="H95">
            <v>0</v>
          </cell>
          <cell r="I95">
            <v>0</v>
          </cell>
          <cell r="K95">
            <v>12726.579999999998</v>
          </cell>
          <cell r="M95">
            <v>0.83927588220572291</v>
          </cell>
          <cell r="O95">
            <v>10681.111656961708</v>
          </cell>
          <cell r="P95">
            <v>0</v>
          </cell>
          <cell r="Q95">
            <v>3.7817031351358076E-4</v>
          </cell>
          <cell r="S95">
            <v>10894.524547419109</v>
          </cell>
          <cell r="U95">
            <v>213.41289045740086</v>
          </cell>
        </row>
        <row r="96">
          <cell r="E96">
            <v>552137</v>
          </cell>
          <cell r="G96" t="str">
            <v>Mtce of Structures Fuel</v>
          </cell>
          <cell r="H96">
            <v>0</v>
          </cell>
          <cell r="I96">
            <v>0</v>
          </cell>
          <cell r="K96">
            <v>13527.390000000001</v>
          </cell>
          <cell r="M96">
            <v>0.83927588220572291</v>
          </cell>
          <cell r="O96">
            <v>11353.212176190875</v>
          </cell>
          <cell r="P96">
            <v>0</v>
          </cell>
          <cell r="Q96">
            <v>4.0196638195968423E-4</v>
          </cell>
          <cell r="S96">
            <v>11580.053904309862</v>
          </cell>
          <cell r="U96">
            <v>226.84172811898679</v>
          </cell>
        </row>
        <row r="97">
          <cell r="E97">
            <v>553157</v>
          </cell>
          <cell r="G97" t="str">
            <v>Mtce of Duct Burners</v>
          </cell>
          <cell r="H97">
            <v>0</v>
          </cell>
          <cell r="I97">
            <v>0</v>
          </cell>
          <cell r="K97">
            <v>2751.47</v>
          </cell>
          <cell r="M97">
            <v>0.83927588220572291</v>
          </cell>
          <cell r="O97">
            <v>2309.2424116125803</v>
          </cell>
          <cell r="P97">
            <v>0</v>
          </cell>
          <cell r="Q97">
            <v>8.1759928631510746E-5</v>
          </cell>
          <cell r="S97">
            <v>2355.3820002300113</v>
          </cell>
          <cell r="U97">
            <v>46.139588617430945</v>
          </cell>
        </row>
        <row r="98">
          <cell r="E98">
            <v>553160</v>
          </cell>
          <cell r="G98" t="str">
            <v>Mtce of Turbines</v>
          </cell>
          <cell r="H98">
            <v>0</v>
          </cell>
          <cell r="I98">
            <v>0</v>
          </cell>
          <cell r="K98">
            <v>198905.60000000003</v>
          </cell>
          <cell r="M98">
            <v>0.83927588220572291</v>
          </cell>
          <cell r="O98">
            <v>166936.67291565868</v>
          </cell>
          <cell r="P98">
            <v>0</v>
          </cell>
          <cell r="Q98">
            <v>5.9104797291658021E-3</v>
          </cell>
          <cell r="S98">
            <v>170272.13452625347</v>
          </cell>
          <cell r="U98">
            <v>3335.4616105947935</v>
          </cell>
        </row>
        <row r="99">
          <cell r="E99">
            <v>553161</v>
          </cell>
          <cell r="G99" t="str">
            <v>Mtce of Turbine Aux Equip</v>
          </cell>
          <cell r="H99">
            <v>0</v>
          </cell>
          <cell r="I99">
            <v>0</v>
          </cell>
          <cell r="K99">
            <v>48602.090000000004</v>
          </cell>
          <cell r="M99">
            <v>0.83927588220572291</v>
          </cell>
          <cell r="O99">
            <v>40790.561961791944</v>
          </cell>
          <cell r="P99">
            <v>0</v>
          </cell>
          <cell r="Q99">
            <v>1.4442110616296969E-3</v>
          </cell>
          <cell r="S99">
            <v>41605.5737331532</v>
          </cell>
          <cell r="U99">
            <v>815.01177136125625</v>
          </cell>
        </row>
        <row r="100">
          <cell r="E100">
            <v>553162</v>
          </cell>
          <cell r="G100" t="str">
            <v>Mtce Of Hrsg Enclosure&amp;Structr</v>
          </cell>
          <cell r="H100">
            <v>0</v>
          </cell>
          <cell r="I100">
            <v>0</v>
          </cell>
          <cell r="K100">
            <v>19127.850000000002</v>
          </cell>
          <cell r="M100">
            <v>0.83927588220572291</v>
          </cell>
          <cell r="O100">
            <v>16053.543183448739</v>
          </cell>
          <cell r="P100">
            <v>0</v>
          </cell>
          <cell r="Q100">
            <v>5.6838404593698752E-4</v>
          </cell>
          <cell r="S100">
            <v>16374.29940835249</v>
          </cell>
          <cell r="U100">
            <v>320.75622490375099</v>
          </cell>
        </row>
        <row r="101">
          <cell r="E101">
            <v>553163</v>
          </cell>
          <cell r="G101" t="str">
            <v>Mtce Of Hrsg Pressure Parts</v>
          </cell>
          <cell r="H101">
            <v>0</v>
          </cell>
          <cell r="I101">
            <v>0</v>
          </cell>
          <cell r="K101">
            <v>105652.04999999999</v>
          </cell>
          <cell r="M101">
            <v>0.83927588220572291</v>
          </cell>
          <cell r="O101">
            <v>88671.217470593139</v>
          </cell>
          <cell r="P101">
            <v>0</v>
          </cell>
          <cell r="Q101">
            <v>3.1394505728838786E-3</v>
          </cell>
          <cell r="S101">
            <v>90442.903923139689</v>
          </cell>
          <cell r="U101">
            <v>1771.6864525465498</v>
          </cell>
        </row>
        <row r="102">
          <cell r="E102">
            <v>553164</v>
          </cell>
          <cell r="G102" t="str">
            <v>Mtce of Environmental Devices</v>
          </cell>
          <cell r="H102">
            <v>0</v>
          </cell>
          <cell r="I102">
            <v>0</v>
          </cell>
          <cell r="K102">
            <v>15605.789999999997</v>
          </cell>
          <cell r="M102">
            <v>0.83927588220572291</v>
          </cell>
          <cell r="O102">
            <v>13097.563169767247</v>
          </cell>
          <cell r="P102">
            <v>0</v>
          </cell>
          <cell r="Q102">
            <v>4.6372603613281047E-4</v>
          </cell>
          <cell r="S102">
            <v>13359.257729638886</v>
          </cell>
          <cell r="U102">
            <v>261.69455987163929</v>
          </cell>
        </row>
        <row r="103">
          <cell r="E103">
            <v>553165</v>
          </cell>
          <cell r="G103" t="str">
            <v>Mtce of Cooling Systems</v>
          </cell>
          <cell r="H103">
            <v>0</v>
          </cell>
          <cell r="I103">
            <v>0</v>
          </cell>
          <cell r="K103">
            <v>67323.690000000061</v>
          </cell>
          <cell r="M103">
            <v>0.83927588220572291</v>
          </cell>
          <cell r="O103">
            <v>56503.149318094656</v>
          </cell>
          <cell r="P103">
            <v>0</v>
          </cell>
          <cell r="Q103">
            <v>2.0005233891737723E-3</v>
          </cell>
          <cell r="S103">
            <v>57632.104880324106</v>
          </cell>
          <cell r="U103">
            <v>1128.9555622294502</v>
          </cell>
        </row>
        <row r="104">
          <cell r="E104">
            <v>553166</v>
          </cell>
          <cell r="G104" t="str">
            <v>Mtce of Feedwater Systems</v>
          </cell>
          <cell r="H104">
            <v>0</v>
          </cell>
          <cell r="I104">
            <v>0</v>
          </cell>
          <cell r="K104">
            <v>47419.739999999983</v>
          </cell>
          <cell r="M104">
            <v>0.83927588220572291</v>
          </cell>
          <cell r="O104">
            <v>39798.244122465992</v>
          </cell>
          <cell r="P104">
            <v>0</v>
          </cell>
          <cell r="Q104">
            <v>1.4090775324189595E-3</v>
          </cell>
          <cell r="S104">
            <v>40593.428985810147</v>
          </cell>
          <cell r="U104">
            <v>795.18486334415502</v>
          </cell>
        </row>
        <row r="105">
          <cell r="E105">
            <v>553167</v>
          </cell>
          <cell r="G105" t="str">
            <v>Mtce of Steam &amp; Wtr Systems</v>
          </cell>
          <cell r="H105">
            <v>0</v>
          </cell>
          <cell r="I105">
            <v>0</v>
          </cell>
          <cell r="K105">
            <v>6275.1500000000015</v>
          </cell>
          <cell r="M105">
            <v>0.83927588220572291</v>
          </cell>
          <cell r="O105">
            <v>5266.5820522232434</v>
          </cell>
          <cell r="P105">
            <v>0</v>
          </cell>
          <cell r="Q105">
            <v>1.8646607673426381E-4</v>
          </cell>
          <cell r="S105">
            <v>5371.8104717635879</v>
          </cell>
          <cell r="U105">
            <v>105.22841954034448</v>
          </cell>
        </row>
        <row r="106">
          <cell r="E106">
            <v>553170</v>
          </cell>
          <cell r="G106" t="str">
            <v>Mtce of Generators</v>
          </cell>
          <cell r="H106">
            <v>0</v>
          </cell>
          <cell r="I106">
            <v>0</v>
          </cell>
          <cell r="K106">
            <v>10537.36</v>
          </cell>
          <cell r="M106">
            <v>0.83927588220572291</v>
          </cell>
          <cell r="O106">
            <v>8843.752110119296</v>
          </cell>
          <cell r="P106">
            <v>0</v>
          </cell>
          <cell r="Q106">
            <v>3.1311764313786308E-4</v>
          </cell>
          <cell r="S106">
            <v>9020.4538206644847</v>
          </cell>
          <cell r="U106">
            <v>176.70171054518869</v>
          </cell>
        </row>
        <row r="107">
          <cell r="E107">
            <v>553171</v>
          </cell>
          <cell r="G107" t="str">
            <v>Mtce of Gen Excitation Sys</v>
          </cell>
          <cell r="H107">
            <v>0</v>
          </cell>
          <cell r="I107">
            <v>0</v>
          </cell>
          <cell r="K107">
            <v>1085.8499999999999</v>
          </cell>
          <cell r="M107">
            <v>0.83927588220572291</v>
          </cell>
          <cell r="O107">
            <v>911.3277166930842</v>
          </cell>
          <cell r="P107">
            <v>0</v>
          </cell>
          <cell r="Q107">
            <v>3.2266031795558718E-5</v>
          </cell>
          <cell r="S107">
            <v>929.5364096100476</v>
          </cell>
          <cell r="U107">
            <v>18.2086929169634</v>
          </cell>
        </row>
        <row r="108">
          <cell r="E108">
            <v>553172</v>
          </cell>
          <cell r="G108" t="str">
            <v>Mtce of Generator Aux Equip</v>
          </cell>
          <cell r="H108">
            <v>0</v>
          </cell>
          <cell r="I108">
            <v>0</v>
          </cell>
          <cell r="K108">
            <v>12460.3</v>
          </cell>
          <cell r="M108">
            <v>0.83927588220572291</v>
          </cell>
          <cell r="O108">
            <v>10457.629275047968</v>
          </cell>
          <cell r="P108">
            <v>0</v>
          </cell>
          <cell r="Q108">
            <v>3.7025780354763574E-4</v>
          </cell>
          <cell r="S108">
            <v>10666.576897973086</v>
          </cell>
          <cell r="U108">
            <v>208.94762292511768</v>
          </cell>
        </row>
        <row r="109">
          <cell r="E109">
            <v>553173</v>
          </cell>
          <cell r="G109" t="str">
            <v>Mtce of Station Transformers</v>
          </cell>
          <cell r="H109">
            <v>0</v>
          </cell>
          <cell r="I109">
            <v>0</v>
          </cell>
          <cell r="K109">
            <v>1019.7699999999999</v>
          </cell>
          <cell r="M109">
            <v>0.83927588220572291</v>
          </cell>
          <cell r="O109">
            <v>855.8683663969299</v>
          </cell>
          <cell r="P109">
            <v>0</v>
          </cell>
          <cell r="Q109">
            <v>3.0302464653641764E-5</v>
          </cell>
          <cell r="S109">
            <v>872.96895927433638</v>
          </cell>
          <cell r="U109">
            <v>17.100592877406484</v>
          </cell>
        </row>
        <row r="110">
          <cell r="E110">
            <v>553174</v>
          </cell>
          <cell r="G110" t="str">
            <v>Mtce of Accessory Elec Equip</v>
          </cell>
          <cell r="H110">
            <v>0</v>
          </cell>
          <cell r="I110" t="str">
            <v>W/P IS ADJ 5.3</v>
          </cell>
          <cell r="K110">
            <v>40240.800000000003</v>
          </cell>
          <cell r="M110">
            <v>0.83927588220572291</v>
          </cell>
          <cell r="O110">
            <v>33773.132920664058</v>
          </cell>
          <cell r="P110">
            <v>0</v>
          </cell>
          <cell r="Q110">
            <v>1.1957553366291104E-3</v>
          </cell>
          <cell r="S110">
            <v>34447.933648142942</v>
          </cell>
          <cell r="U110">
            <v>674.80072747888335</v>
          </cell>
        </row>
        <row r="111">
          <cell r="E111">
            <v>553175</v>
          </cell>
          <cell r="G111" t="str">
            <v>Mtce of Elec Control System</v>
          </cell>
          <cell r="H111">
            <v>0</v>
          </cell>
          <cell r="I111">
            <v>0</v>
          </cell>
          <cell r="K111">
            <v>9909.0400000000009</v>
          </cell>
          <cell r="M111">
            <v>0.83927588220572291</v>
          </cell>
          <cell r="O111">
            <v>8316.4182878117972</v>
          </cell>
          <cell r="P111">
            <v>0</v>
          </cell>
          <cell r="Q111">
            <v>2.9444711489014431E-4</v>
          </cell>
          <cell r="S111">
            <v>8482.5836573028937</v>
          </cell>
          <cell r="U111">
            <v>166.1653694910965</v>
          </cell>
        </row>
        <row r="112">
          <cell r="E112">
            <v>553181</v>
          </cell>
          <cell r="G112" t="str">
            <v>Mtce of Condenser</v>
          </cell>
          <cell r="H112">
            <v>0</v>
          </cell>
          <cell r="I112">
            <v>0</v>
          </cell>
          <cell r="K112">
            <v>3548.8100000000013</v>
          </cell>
          <cell r="M112">
            <v>0.83927588220572291</v>
          </cell>
          <cell r="O112">
            <v>2978.4306435304925</v>
          </cell>
          <cell r="P112">
            <v>0</v>
          </cell>
          <cell r="Q112">
            <v>1.0545288603066425E-4</v>
          </cell>
          <cell r="S112">
            <v>3037.9408811421781</v>
          </cell>
          <cell r="U112">
            <v>59.510237611685625</v>
          </cell>
        </row>
        <row r="113">
          <cell r="E113">
            <v>553182</v>
          </cell>
          <cell r="G113" t="str">
            <v>Mtce of Auxiliary steam system</v>
          </cell>
          <cell r="H113">
            <v>0</v>
          </cell>
          <cell r="I113">
            <v>0</v>
          </cell>
          <cell r="K113">
            <v>8100.46</v>
          </cell>
          <cell r="M113">
            <v>0.83927588220572291</v>
          </cell>
          <cell r="O113">
            <v>6798.5207127721706</v>
          </cell>
          <cell r="P113">
            <v>0</v>
          </cell>
          <cell r="Q113">
            <v>2.4070516177985136E-4</v>
          </cell>
          <cell r="S113">
            <v>6934.357880545017</v>
          </cell>
          <cell r="U113">
            <v>135.83716777284644</v>
          </cell>
        </row>
        <row r="114">
          <cell r="E114">
            <v>553184</v>
          </cell>
          <cell r="G114" t="str">
            <v>Mtce of Cooling Water Supply</v>
          </cell>
          <cell r="H114">
            <v>0</v>
          </cell>
          <cell r="I114">
            <v>0</v>
          </cell>
          <cell r="K114">
            <v>14625.54</v>
          </cell>
          <cell r="M114">
            <v>0.83927588220572291</v>
          </cell>
          <cell r="O114">
            <v>12274.86298623509</v>
          </cell>
          <cell r="P114">
            <v>0</v>
          </cell>
          <cell r="Q114">
            <v>4.3459790824443149E-4</v>
          </cell>
          <cell r="S114">
            <v>12520.119666812301</v>
          </cell>
          <cell r="U114">
            <v>245.25668057721123</v>
          </cell>
        </row>
        <row r="115">
          <cell r="E115">
            <v>553228</v>
          </cell>
          <cell r="G115" t="str">
            <v>Mtc Oth Gen&amp;Elec Equip Wat Inj</v>
          </cell>
          <cell r="H115">
            <v>0</v>
          </cell>
          <cell r="I115">
            <v>0</v>
          </cell>
          <cell r="K115">
            <v>21097.1</v>
          </cell>
          <cell r="M115">
            <v>0.83927588220572291</v>
          </cell>
          <cell r="O115">
            <v>17706.287214482356</v>
          </cell>
          <cell r="P115">
            <v>0</v>
          </cell>
          <cell r="Q115">
            <v>6.2690030795605454E-4</v>
          </cell>
          <cell r="S115">
            <v>18060.06592732342</v>
          </cell>
          <cell r="U115">
            <v>353.77871284106368</v>
          </cell>
        </row>
        <row r="116">
          <cell r="E116">
            <v>553231</v>
          </cell>
          <cell r="G116" t="str">
            <v>Maint Of Gen &amp; Elect Eq-Other</v>
          </cell>
          <cell r="H116">
            <v>0</v>
          </cell>
          <cell r="I116">
            <v>0</v>
          </cell>
          <cell r="K116">
            <v>238927.81999999942</v>
          </cell>
          <cell r="M116">
            <v>0.83927588220572291</v>
          </cell>
          <cell r="O116">
            <v>200526.35691398967</v>
          </cell>
          <cell r="P116">
            <v>0</v>
          </cell>
          <cell r="Q116">
            <v>7.0997399612870212E-3</v>
          </cell>
          <cell r="S116">
            <v>204532.95386909353</v>
          </cell>
          <cell r="U116">
            <v>4006.5969551038579</v>
          </cell>
        </row>
        <row r="117">
          <cell r="E117">
            <v>553232</v>
          </cell>
          <cell r="G117" t="str">
            <v>Unit #12 Combustion Turbine</v>
          </cell>
          <cell r="H117">
            <v>0</v>
          </cell>
          <cell r="I117">
            <v>0</v>
          </cell>
          <cell r="K117">
            <v>266.26</v>
          </cell>
          <cell r="M117">
            <v>0.83927588220572291</v>
          </cell>
          <cell r="O117">
            <v>223.46559639609578</v>
          </cell>
          <cell r="P117">
            <v>0</v>
          </cell>
          <cell r="Q117">
            <v>7.9119156659625775E-6</v>
          </cell>
          <cell r="S117">
            <v>227.93052854701045</v>
          </cell>
          <cell r="U117">
            <v>4.4649321509146773</v>
          </cell>
        </row>
        <row r="118">
          <cell r="E118">
            <v>553260</v>
          </cell>
          <cell r="G118" t="str">
            <v>Mtce of Turbines - Unit 10,11</v>
          </cell>
          <cell r="H118">
            <v>0</v>
          </cell>
          <cell r="I118">
            <v>0</v>
          </cell>
          <cell r="K118">
            <v>45181.850000000028</v>
          </cell>
          <cell r="M118">
            <v>0.83927588220572291</v>
          </cell>
          <cell r="O118">
            <v>37920.037018436662</v>
          </cell>
          <cell r="P118">
            <v>0</v>
          </cell>
          <cell r="Q118">
            <v>1.342578633036023E-3</v>
          </cell>
          <cell r="S118">
            <v>38677.694551309811</v>
          </cell>
          <cell r="U118">
            <v>757.65753287314874</v>
          </cell>
        </row>
        <row r="119">
          <cell r="E119">
            <v>554110</v>
          </cell>
          <cell r="G119" t="str">
            <v>Exp of Misc Power Plant Equip</v>
          </cell>
          <cell r="H119">
            <v>0</v>
          </cell>
          <cell r="I119">
            <v>0</v>
          </cell>
          <cell r="K119">
            <v>42220.649999999994</v>
          </cell>
          <cell r="M119">
            <v>0.83927588220572291</v>
          </cell>
          <cell r="O119">
            <v>35434.773276049047</v>
          </cell>
          <cell r="P119">
            <v>0</v>
          </cell>
          <cell r="Q119">
            <v>1.2545865776388599E-3</v>
          </cell>
          <cell r="S119">
            <v>36142.774243590233</v>
          </cell>
          <cell r="U119">
            <v>708.00096754118567</v>
          </cell>
        </row>
        <row r="120">
          <cell r="E120">
            <v>554130</v>
          </cell>
          <cell r="G120" t="str">
            <v>Mtce of Misc Plant Systems</v>
          </cell>
          <cell r="H120">
            <v>0</v>
          </cell>
          <cell r="I120">
            <v>0</v>
          </cell>
          <cell r="K120">
            <v>289568.39000000007</v>
          </cell>
          <cell r="M120">
            <v>0.83927588220572291</v>
          </cell>
          <cell r="O120">
            <v>243027.76597614089</v>
          </cell>
          <cell r="P120">
            <v>0</v>
          </cell>
          <cell r="Q120">
            <v>8.6045244543249532E-3</v>
          </cell>
          <cell r="S120">
            <v>247883.55811314832</v>
          </cell>
          <cell r="U120">
            <v>4855.7921370074328</v>
          </cell>
        </row>
        <row r="121">
          <cell r="E121">
            <v>554131</v>
          </cell>
          <cell r="G121" t="str">
            <v>Mtce Of Misc Plant Tools</v>
          </cell>
          <cell r="H121">
            <v>0</v>
          </cell>
          <cell r="I121">
            <v>0</v>
          </cell>
          <cell r="K121">
            <v>2574.5600000000004</v>
          </cell>
          <cell r="M121">
            <v>0.83927588220572291</v>
          </cell>
          <cell r="O121">
            <v>2160.7661152915662</v>
          </cell>
          <cell r="P121">
            <v>0</v>
          </cell>
          <cell r="Q121">
            <v>7.6503048137011246E-5</v>
          </cell>
          <cell r="S121">
            <v>2203.9390880191963</v>
          </cell>
          <cell r="U121">
            <v>43.172972727630167</v>
          </cell>
        </row>
        <row r="122">
          <cell r="E122">
            <v>554234</v>
          </cell>
          <cell r="G122" t="str">
            <v>Maint- Misc Oth Power Gen Plt</v>
          </cell>
          <cell r="H122">
            <v>0</v>
          </cell>
          <cell r="I122">
            <v>0</v>
          </cell>
          <cell r="K122">
            <v>206855.7499999998</v>
          </cell>
          <cell r="M122">
            <v>0.83927588220572291</v>
          </cell>
          <cell r="O122">
            <v>173609.04207057631</v>
          </cell>
          <cell r="P122">
            <v>0</v>
          </cell>
          <cell r="Q122">
            <v>6.1467184294277657E-3</v>
          </cell>
          <cell r="S122">
            <v>177077.82029027346</v>
          </cell>
          <cell r="U122">
            <v>3468.778219697153</v>
          </cell>
        </row>
        <row r="123">
          <cell r="E123">
            <v>556001</v>
          </cell>
          <cell r="G123" t="str">
            <v>Mgmt &amp; Admin- Trans Operations</v>
          </cell>
          <cell r="H123">
            <v>0</v>
          </cell>
          <cell r="I123">
            <v>0</v>
          </cell>
          <cell r="K123">
            <v>2500</v>
          </cell>
          <cell r="M123">
            <v>0.83927588220572291</v>
          </cell>
          <cell r="O123">
            <v>2098.1897055143072</v>
          </cell>
          <cell r="P123">
            <v>0</v>
          </cell>
          <cell r="Q123">
            <v>7.4287497802548046E-5</v>
          </cell>
          <cell r="S123">
            <v>2140.112376502389</v>
          </cell>
          <cell r="U123">
            <v>41.922670988081791</v>
          </cell>
        </row>
        <row r="124">
          <cell r="E124">
            <v>556012</v>
          </cell>
          <cell r="G124" t="str">
            <v>Sys Control/Load Disp Training</v>
          </cell>
          <cell r="H124">
            <v>0</v>
          </cell>
          <cell r="I124">
            <v>0</v>
          </cell>
          <cell r="K124">
            <v>99787.439999999973</v>
          </cell>
          <cell r="M124">
            <v>0.83927588220572291</v>
          </cell>
          <cell r="O124">
            <v>83749.191739050613</v>
          </cell>
          <cell r="P124">
            <v>0</v>
          </cell>
          <cell r="Q124">
            <v>2.9651836918887569E-3</v>
          </cell>
          <cell r="S124">
            <v>85422.534145395795</v>
          </cell>
          <cell r="U124">
            <v>1673.3424063451821</v>
          </cell>
        </row>
        <row r="125">
          <cell r="E125">
            <v>556023</v>
          </cell>
          <cell r="G125" t="str">
            <v>Building Operations-Sys Cntrl</v>
          </cell>
          <cell r="H125">
            <v>0</v>
          </cell>
          <cell r="I125">
            <v>0</v>
          </cell>
          <cell r="K125">
            <v>790.83999999999992</v>
          </cell>
          <cell r="M125">
            <v>0.83927588220572291</v>
          </cell>
          <cell r="O125">
            <v>663.73293868357382</v>
          </cell>
          <cell r="P125">
            <v>0</v>
          </cell>
          <cell r="Q125">
            <v>2.3499809904866835E-5</v>
          </cell>
          <cell r="S125">
            <v>676.99458873325966</v>
          </cell>
          <cell r="U125">
            <v>13.261650049685841</v>
          </cell>
        </row>
        <row r="126">
          <cell r="E126">
            <v>556025</v>
          </cell>
          <cell r="G126" t="str">
            <v>Safety Exp</v>
          </cell>
          <cell r="H126">
            <v>0</v>
          </cell>
          <cell r="I126">
            <v>0</v>
          </cell>
          <cell r="K126">
            <v>944.20999999999992</v>
          </cell>
          <cell r="M126">
            <v>0.83927588220572291</v>
          </cell>
          <cell r="O126">
            <v>792.45268073746558</v>
          </cell>
          <cell r="P126">
            <v>0</v>
          </cell>
          <cell r="Q126">
            <v>2.8057199320057556E-5</v>
          </cell>
          <cell r="S126">
            <v>808.28620280692826</v>
          </cell>
          <cell r="U126">
            <v>15.833522069462674</v>
          </cell>
        </row>
        <row r="127">
          <cell r="E127">
            <v>556401</v>
          </cell>
          <cell r="G127" t="str">
            <v>Sys Control &amp; Generation Disp</v>
          </cell>
          <cell r="H127">
            <v>0</v>
          </cell>
          <cell r="I127">
            <v>0</v>
          </cell>
          <cell r="K127">
            <v>246134.7</v>
          </cell>
          <cell r="M127">
            <v>0.83927588220572291</v>
          </cell>
          <cell r="O127">
            <v>206574.91748394095</v>
          </cell>
          <cell r="P127">
            <v>0</v>
          </cell>
          <cell r="Q127">
            <v>7.3138923941523295E-3</v>
          </cell>
          <cell r="S127">
            <v>210702.36710268105</v>
          </cell>
          <cell r="U127">
            <v>4127.4496187400946</v>
          </cell>
        </row>
        <row r="128">
          <cell r="E128">
            <v>556410</v>
          </cell>
          <cell r="G128" t="str">
            <v>EMS System Maintenance</v>
          </cell>
          <cell r="H128">
            <v>0</v>
          </cell>
          <cell r="I128">
            <v>0</v>
          </cell>
          <cell r="K128">
            <v>112571.99000000003</v>
          </cell>
          <cell r="M128">
            <v>0.83927588220572291</v>
          </cell>
          <cell r="O128">
            <v>94478.956218903841</v>
          </cell>
          <cell r="P128">
            <v>0</v>
          </cell>
          <cell r="Q128">
            <v>3.3450765839013854E-3</v>
          </cell>
          <cell r="S128">
            <v>96366.683618601295</v>
          </cell>
          <cell r="U128">
            <v>1887.7273996974545</v>
          </cell>
        </row>
        <row r="129">
          <cell r="E129">
            <v>556412</v>
          </cell>
          <cell r="G129" t="str">
            <v>Energy Trading</v>
          </cell>
          <cell r="H129">
            <v>0</v>
          </cell>
          <cell r="I129">
            <v>0</v>
          </cell>
          <cell r="K129">
            <v>601663.3899999999</v>
          </cell>
          <cell r="M129">
            <v>0.83927588220572291</v>
          </cell>
          <cell r="O129">
            <v>504961.57243313582</v>
          </cell>
          <cell r="P129">
            <v>0</v>
          </cell>
          <cell r="Q129">
            <v>1.7878427104999442E-2</v>
          </cell>
          <cell r="S129">
            <v>515050.90697095345</v>
          </cell>
          <cell r="U129">
            <v>10089.334537817631</v>
          </cell>
        </row>
        <row r="130">
          <cell r="E130">
            <v>556413</v>
          </cell>
          <cell r="G130" t="str">
            <v>Energy Accounting</v>
          </cell>
          <cell r="H130">
            <v>0</v>
          </cell>
          <cell r="I130">
            <v>0</v>
          </cell>
          <cell r="K130">
            <v>521375.01</v>
          </cell>
          <cell r="M130">
            <v>0.83927588220572291</v>
          </cell>
          <cell r="O130">
            <v>437577.47147776763</v>
          </cell>
          <cell r="P130">
            <v>0</v>
          </cell>
          <cell r="Q130">
            <v>1.5492657963871387E-2</v>
          </cell>
          <cell r="S130">
            <v>446320.44468002277</v>
          </cell>
          <cell r="U130">
            <v>8742.973202255147</v>
          </cell>
        </row>
        <row r="131">
          <cell r="E131">
            <v>0</v>
          </cell>
          <cell r="G131" t="str">
            <v>Total Adjustment to Production Expenses:</v>
          </cell>
          <cell r="H131">
            <v>0</v>
          </cell>
          <cell r="I131">
            <v>0</v>
          </cell>
          <cell r="K131">
            <v>12320172.689999996</v>
          </cell>
          <cell r="M131">
            <v>0</v>
          </cell>
          <cell r="O131">
            <v>10318359.522770299</v>
          </cell>
          <cell r="P131">
            <v>0</v>
          </cell>
          <cell r="Q131">
            <v>0</v>
          </cell>
          <cell r="S131">
            <v>10524524.480244352</v>
          </cell>
          <cell r="U131">
            <v>206164.95747404674</v>
          </cell>
        </row>
        <row r="132">
          <cell r="E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M132">
            <v>0</v>
          </cell>
          <cell r="O132">
            <v>0</v>
          </cell>
          <cell r="P132">
            <v>0</v>
          </cell>
          <cell r="Q132">
            <v>0</v>
          </cell>
          <cell r="S132">
            <v>0</v>
          </cell>
          <cell r="U132">
            <v>0</v>
          </cell>
        </row>
        <row r="133">
          <cell r="E133">
            <v>0</v>
          </cell>
          <cell r="G133" t="str">
            <v>Adjustment to Transmission Expenses:</v>
          </cell>
          <cell r="H133">
            <v>0</v>
          </cell>
          <cell r="I133">
            <v>0</v>
          </cell>
          <cell r="K133">
            <v>0</v>
          </cell>
          <cell r="M133">
            <v>0</v>
          </cell>
          <cell r="O133">
            <v>0</v>
          </cell>
          <cell r="P133">
            <v>0</v>
          </cell>
          <cell r="Q133">
            <v>0</v>
          </cell>
          <cell r="S133">
            <v>0</v>
          </cell>
          <cell r="U133">
            <v>0</v>
          </cell>
        </row>
        <row r="134">
          <cell r="E134">
            <v>560011</v>
          </cell>
          <cell r="G134" t="str">
            <v>Conv &amp; Seminar-Transm Op</v>
          </cell>
          <cell r="H134">
            <v>0</v>
          </cell>
          <cell r="I134">
            <v>0</v>
          </cell>
          <cell r="K134">
            <v>20863.909999999996</v>
          </cell>
          <cell r="M134">
            <v>0.83927588220572291</v>
          </cell>
          <cell r="O134">
            <v>17510.576471510802</v>
          </cell>
          <cell r="P134">
            <v>0</v>
          </cell>
          <cell r="Q134">
            <v>6.1997106731102403E-4</v>
          </cell>
          <cell r="S134">
            <v>17860.44480529278</v>
          </cell>
          <cell r="U134">
            <v>349.86833378197844</v>
          </cell>
        </row>
        <row r="135">
          <cell r="E135">
            <v>560628</v>
          </cell>
          <cell r="G135" t="str">
            <v>T &amp; D Eng-Oper Supervision</v>
          </cell>
          <cell r="H135">
            <v>0</v>
          </cell>
          <cell r="I135">
            <v>0</v>
          </cell>
          <cell r="K135">
            <v>37911.03</v>
          </cell>
          <cell r="M135">
            <v>0.83927588220572291</v>
          </cell>
          <cell r="O135">
            <v>31817.813148577625</v>
          </cell>
          <cell r="P135">
            <v>0</v>
          </cell>
          <cell r="Q135">
            <v>1.1265262231269333E-3</v>
          </cell>
          <cell r="S135">
            <v>32453.545803581346</v>
          </cell>
          <cell r="U135">
            <v>635.73265500372145</v>
          </cell>
        </row>
        <row r="136">
          <cell r="E136">
            <v>560629</v>
          </cell>
          <cell r="G136" t="str">
            <v>Transmission System Planning</v>
          </cell>
          <cell r="H136">
            <v>0</v>
          </cell>
          <cell r="I136">
            <v>0</v>
          </cell>
          <cell r="K136">
            <v>99170.449999999968</v>
          </cell>
          <cell r="M136">
            <v>0.83927588220572291</v>
          </cell>
          <cell r="O136">
            <v>83231.366912488505</v>
          </cell>
          <cell r="P136">
            <v>0</v>
          </cell>
          <cell r="Q136">
            <v>2.9468498345810797E-3</v>
          </cell>
          <cell r="S136">
            <v>84894.362971324517</v>
          </cell>
          <cell r="U136">
            <v>1662.9960588360118</v>
          </cell>
        </row>
        <row r="137">
          <cell r="E137">
            <v>561404</v>
          </cell>
          <cell r="G137" t="str">
            <v>Transm System Operations</v>
          </cell>
          <cell r="H137">
            <v>0</v>
          </cell>
          <cell r="I137">
            <v>0</v>
          </cell>
          <cell r="K137">
            <v>462971.73000000004</v>
          </cell>
          <cell r="M137">
            <v>0.83927588220572291</v>
          </cell>
          <cell r="O137">
            <v>388561.00713205978</v>
          </cell>
          <cell r="P137">
            <v>0</v>
          </cell>
          <cell r="Q137">
            <v>1.3757204550006749E-2</v>
          </cell>
          <cell r="S137">
            <v>396324.611737489</v>
          </cell>
          <cell r="U137">
            <v>7763.6046054292237</v>
          </cell>
        </row>
        <row r="138">
          <cell r="E138">
            <v>561505</v>
          </cell>
          <cell r="G138" t="str">
            <v>Power Line Carrier Expenses</v>
          </cell>
          <cell r="H138">
            <v>0</v>
          </cell>
          <cell r="I138">
            <v>0</v>
          </cell>
          <cell r="K138">
            <v>7677.8600000000006</v>
          </cell>
          <cell r="M138">
            <v>0.83927588220572291</v>
          </cell>
          <cell r="O138">
            <v>6443.8427249520319</v>
          </cell>
          <cell r="P138">
            <v>0</v>
          </cell>
          <cell r="Q138">
            <v>2.2814760315130862E-4</v>
          </cell>
          <cell r="S138">
            <v>6572.5932844210529</v>
          </cell>
          <cell r="U138">
            <v>128.75055946902103</v>
          </cell>
        </row>
        <row r="139">
          <cell r="E139">
            <v>562010</v>
          </cell>
          <cell r="G139" t="str">
            <v>Transm Substation Operations</v>
          </cell>
          <cell r="H139">
            <v>0</v>
          </cell>
          <cell r="I139">
            <v>0</v>
          </cell>
          <cell r="K139">
            <v>66646.98</v>
          </cell>
          <cell r="M139">
            <v>0.83927588220572291</v>
          </cell>
          <cell r="O139">
            <v>55935.20293584717</v>
          </cell>
          <cell r="P139">
            <v>0</v>
          </cell>
          <cell r="Q139">
            <v>1.9804149521185856E-3</v>
          </cell>
          <cell r="S139">
            <v>57052.810701802882</v>
          </cell>
          <cell r="U139">
            <v>1117.6077659557122</v>
          </cell>
        </row>
        <row r="140">
          <cell r="E140">
            <v>562111</v>
          </cell>
          <cell r="G140" t="str">
            <v>Exp of Substation &amp; Switchyard</v>
          </cell>
          <cell r="H140">
            <v>0</v>
          </cell>
          <cell r="I140">
            <v>0</v>
          </cell>
          <cell r="K140">
            <v>4193.43</v>
          </cell>
          <cell r="M140">
            <v>0.83927588220572291</v>
          </cell>
          <cell r="O140">
            <v>3519.444662717945</v>
          </cell>
          <cell r="P140">
            <v>0</v>
          </cell>
          <cell r="Q140">
            <v>1.2460776876405564E-4</v>
          </cell>
          <cell r="S140">
            <v>3589.7645771985658</v>
          </cell>
          <cell r="U140">
            <v>70.31991448062081</v>
          </cell>
        </row>
        <row r="141">
          <cell r="E141">
            <v>562121</v>
          </cell>
          <cell r="G141" t="str">
            <v>Substation Expenses</v>
          </cell>
          <cell r="H141">
            <v>0</v>
          </cell>
          <cell r="I141">
            <v>0</v>
          </cell>
          <cell r="K141">
            <v>3386.9699999999993</v>
          </cell>
          <cell r="M141">
            <v>0.83927588220572291</v>
          </cell>
          <cell r="O141">
            <v>2842.6022347543167</v>
          </cell>
          <cell r="P141">
            <v>0</v>
          </cell>
          <cell r="Q141">
            <v>1.0064381057291844E-4</v>
          </cell>
          <cell r="S141">
            <v>2899.3985663369181</v>
          </cell>
          <cell r="U141">
            <v>56.796331582601397</v>
          </cell>
        </row>
        <row r="142">
          <cell r="E142">
            <v>562134</v>
          </cell>
          <cell r="G142" t="str">
            <v>Mtce Of Substation Switchyard</v>
          </cell>
          <cell r="H142">
            <v>0</v>
          </cell>
          <cell r="I142">
            <v>0</v>
          </cell>
          <cell r="K142">
            <v>17060.18</v>
          </cell>
          <cell r="M142">
            <v>0.83927588220572291</v>
          </cell>
          <cell r="O142">
            <v>14318.197620088431</v>
          </cell>
          <cell r="P142">
            <v>0</v>
          </cell>
          <cell r="Q142">
            <v>5.0694323370442977E-4</v>
          </cell>
          <cell r="S142">
            <v>14604.280945343415</v>
          </cell>
          <cell r="U142">
            <v>286.08332525498372</v>
          </cell>
        </row>
        <row r="143">
          <cell r="E143">
            <v>563011</v>
          </cell>
          <cell r="G143" t="str">
            <v>Overhead Trans Line Oper-161Kv</v>
          </cell>
          <cell r="H143">
            <v>0</v>
          </cell>
          <cell r="I143">
            <v>0</v>
          </cell>
          <cell r="K143">
            <v>3236.7</v>
          </cell>
          <cell r="M143">
            <v>0.83927588220572291</v>
          </cell>
          <cell r="O143">
            <v>2716.4842479352633</v>
          </cell>
          <cell r="P143">
            <v>0</v>
          </cell>
          <cell r="Q143">
            <v>9.6178537655002903E-5</v>
          </cell>
          <cell r="S143">
            <v>2770.7606916101131</v>
          </cell>
          <cell r="U143">
            <v>54.276443674849816</v>
          </cell>
        </row>
        <row r="144">
          <cell r="E144">
            <v>563012</v>
          </cell>
          <cell r="G144" t="str">
            <v>Overhead Trans Line Oper-69 Kv</v>
          </cell>
          <cell r="H144">
            <v>0</v>
          </cell>
          <cell r="I144">
            <v>0</v>
          </cell>
          <cell r="K144">
            <v>10877.510000000004</v>
          </cell>
          <cell r="M144">
            <v>0.83927588220572291</v>
          </cell>
          <cell r="O144">
            <v>9129.2318014515768</v>
          </cell>
          <cell r="P144">
            <v>0</v>
          </cell>
          <cell r="Q144">
            <v>3.2322520008887793E-4</v>
          </cell>
          <cell r="S144">
            <v>9311.6375106114047</v>
          </cell>
          <cell r="U144">
            <v>182.40570915982789</v>
          </cell>
        </row>
        <row r="145">
          <cell r="E145">
            <v>563014</v>
          </cell>
          <cell r="G145" t="str">
            <v>Overhead Trans Ln Oper-34.5 Kv</v>
          </cell>
          <cell r="H145">
            <v>0</v>
          </cell>
          <cell r="I145">
            <v>0</v>
          </cell>
          <cell r="K145">
            <v>1058.29</v>
          </cell>
          <cell r="M145">
            <v>0.83927588220572291</v>
          </cell>
          <cell r="O145">
            <v>888.1972733794945</v>
          </cell>
          <cell r="P145">
            <v>0</v>
          </cell>
          <cell r="Q145">
            <v>3.1447086419783431E-5</v>
          </cell>
          <cell r="S145">
            <v>905.94381077148535</v>
          </cell>
          <cell r="U145">
            <v>17.746537391990842</v>
          </cell>
        </row>
        <row r="146">
          <cell r="E146">
            <v>563015</v>
          </cell>
          <cell r="G146" t="str">
            <v>Overhead Trans Line Oper-Other</v>
          </cell>
          <cell r="H146">
            <v>0</v>
          </cell>
          <cell r="I146">
            <v>0</v>
          </cell>
          <cell r="K146">
            <v>766.16</v>
          </cell>
          <cell r="M146">
            <v>0.83927588220572291</v>
          </cell>
          <cell r="O146">
            <v>643.01960991073668</v>
          </cell>
          <cell r="P146">
            <v>0</v>
          </cell>
          <cell r="Q146">
            <v>2.2766443726560085E-5</v>
          </cell>
          <cell r="S146">
            <v>655.86739935242815</v>
          </cell>
          <cell r="U146">
            <v>12.847789441691475</v>
          </cell>
        </row>
        <row r="147">
          <cell r="E147">
            <v>566450</v>
          </cell>
          <cell r="G147" t="str">
            <v>RTO/ISO Development</v>
          </cell>
          <cell r="H147">
            <v>0</v>
          </cell>
          <cell r="I147">
            <v>0</v>
          </cell>
          <cell r="K147">
            <v>12876.670000000004</v>
          </cell>
          <cell r="M147">
            <v>0.83927588220572291</v>
          </cell>
          <cell r="O147">
            <v>10807.07857412197</v>
          </cell>
          <cell r="P147">
            <v>0</v>
          </cell>
          <cell r="Q147">
            <v>3.8263023773165469E-4</v>
          </cell>
          <cell r="S147">
            <v>11023.008334054812</v>
          </cell>
          <cell r="U147">
            <v>215.92975993284199</v>
          </cell>
        </row>
        <row r="148">
          <cell r="E148">
            <v>566459</v>
          </cell>
          <cell r="G148" t="str">
            <v>NERC Compliance/CIPS (706)</v>
          </cell>
          <cell r="H148">
            <v>0</v>
          </cell>
          <cell r="I148">
            <v>0</v>
          </cell>
          <cell r="K148">
            <v>1976.78</v>
          </cell>
          <cell r="M148">
            <v>0.83927588220572291</v>
          </cell>
          <cell r="O148">
            <v>1659.0637784266289</v>
          </cell>
          <cell r="P148">
            <v>0</v>
          </cell>
          <cell r="Q148">
            <v>5.8740015962448374E-5</v>
          </cell>
          <cell r="S148">
            <v>1692.2125374489572</v>
          </cell>
          <cell r="U148">
            <v>33.14875902232825</v>
          </cell>
        </row>
        <row r="149">
          <cell r="E149">
            <v>568631</v>
          </cell>
          <cell r="G149" t="str">
            <v>T &amp; D Eng-Maint Supervision</v>
          </cell>
          <cell r="H149">
            <v>0</v>
          </cell>
          <cell r="I149">
            <v>0</v>
          </cell>
          <cell r="K149">
            <v>98912.729999999967</v>
          </cell>
          <cell r="M149">
            <v>0.83927588220572291</v>
          </cell>
          <cell r="O149">
            <v>83015.068732126441</v>
          </cell>
          <cell r="P149">
            <v>0</v>
          </cell>
          <cell r="Q149">
            <v>2.9391916850076104E-3</v>
          </cell>
          <cell r="S149">
            <v>84673.743066655632</v>
          </cell>
          <cell r="U149">
            <v>1658.6743345291907</v>
          </cell>
        </row>
        <row r="150">
          <cell r="E150">
            <v>569037</v>
          </cell>
          <cell r="G150" t="str">
            <v>Trans Substa Structure Maint</v>
          </cell>
          <cell r="H150">
            <v>0</v>
          </cell>
          <cell r="I150">
            <v>0</v>
          </cell>
          <cell r="K150">
            <v>2344.6999999999998</v>
          </cell>
          <cell r="M150">
            <v>0.83927588220572291</v>
          </cell>
          <cell r="O150">
            <v>1967.8501610077583</v>
          </cell>
          <cell r="P150">
            <v>0</v>
          </cell>
          <cell r="Q150">
            <v>6.9672758439053755E-5</v>
          </cell>
          <cell r="S150">
            <v>2007.1685956740603</v>
          </cell>
          <cell r="U150">
            <v>39.318434666301982</v>
          </cell>
        </row>
        <row r="151">
          <cell r="E151">
            <v>570040</v>
          </cell>
          <cell r="G151" t="str">
            <v>Trans Substa Equip Maintenance</v>
          </cell>
          <cell r="H151">
            <v>0</v>
          </cell>
          <cell r="I151">
            <v>0</v>
          </cell>
          <cell r="K151">
            <v>190968.6400000001</v>
          </cell>
          <cell r="M151">
            <v>0.83927588220572291</v>
          </cell>
          <cell r="O151">
            <v>160275.3738096272</v>
          </cell>
          <cell r="P151">
            <v>0</v>
          </cell>
          <cell r="Q151">
            <v>5.6746329697422394E-3</v>
          </cell>
          <cell r="S151">
            <v>163477.73999513179</v>
          </cell>
          <cell r="U151">
            <v>3202.3661855045939</v>
          </cell>
        </row>
        <row r="152">
          <cell r="E152">
            <v>570043</v>
          </cell>
          <cell r="G152" t="str">
            <v>Trans Sub Breaker Routine Mtce</v>
          </cell>
          <cell r="H152">
            <v>0</v>
          </cell>
          <cell r="I152">
            <v>0</v>
          </cell>
          <cell r="K152">
            <v>69025.069999999992</v>
          </cell>
          <cell r="M152">
            <v>0.83927588220572291</v>
          </cell>
          <cell r="O152">
            <v>57931.076518561771</v>
          </cell>
          <cell r="P152">
            <v>0</v>
          </cell>
          <cell r="Q152">
            <v>2.0510798943782897E-3</v>
          </cell>
          <cell r="S152">
            <v>59088.562638377494</v>
          </cell>
          <cell r="U152">
            <v>1157.4861198157232</v>
          </cell>
        </row>
        <row r="153">
          <cell r="E153">
            <v>570044</v>
          </cell>
          <cell r="G153" t="str">
            <v>TransSub Trnsfrmr Routine Mtce</v>
          </cell>
          <cell r="H153">
            <v>0</v>
          </cell>
          <cell r="I153">
            <v>0</v>
          </cell>
          <cell r="K153">
            <v>14977.16</v>
          </cell>
          <cell r="M153">
            <v>0.83927588220572291</v>
          </cell>
          <cell r="O153">
            <v>12569.969171936265</v>
          </cell>
          <cell r="P153">
            <v>0</v>
          </cell>
          <cell r="Q153">
            <v>4.4504629623536425E-4</v>
          </cell>
          <cell r="S153">
            <v>12821.122192342609</v>
          </cell>
          <cell r="U153">
            <v>251.15302040634378</v>
          </cell>
        </row>
        <row r="154">
          <cell r="E154">
            <v>570060</v>
          </cell>
          <cell r="G154" t="str">
            <v>Trans Substation Inspections</v>
          </cell>
          <cell r="H154">
            <v>0</v>
          </cell>
          <cell r="I154">
            <v>0</v>
          </cell>
          <cell r="K154">
            <v>53499.78</v>
          </cell>
          <cell r="M154">
            <v>0.83927588220572291</v>
          </cell>
          <cell r="O154">
            <v>44901.075057312089</v>
          </cell>
          <cell r="P154">
            <v>0</v>
          </cell>
          <cell r="Q154">
            <v>1.5897459156747216E-3</v>
          </cell>
          <cell r="S154">
            <v>45798.216527261997</v>
          </cell>
          <cell r="U154">
            <v>897.14146994990733</v>
          </cell>
        </row>
        <row r="155">
          <cell r="E155">
            <v>570177</v>
          </cell>
          <cell r="G155" t="str">
            <v>Substation Maintenance - Plant</v>
          </cell>
          <cell r="H155">
            <v>0</v>
          </cell>
          <cell r="I155">
            <v>0</v>
          </cell>
          <cell r="K155">
            <v>786.15</v>
          </cell>
          <cell r="M155">
            <v>0.83927588220572291</v>
          </cell>
          <cell r="O155">
            <v>659.796734796029</v>
          </cell>
          <cell r="P155">
            <v>0</v>
          </cell>
          <cell r="Q155">
            <v>2.3360446558989256E-5</v>
          </cell>
          <cell r="S155">
            <v>672.97973791494121</v>
          </cell>
          <cell r="U155">
            <v>13.183003118912211</v>
          </cell>
        </row>
        <row r="156">
          <cell r="E156">
            <v>570472</v>
          </cell>
          <cell r="G156" t="str">
            <v>Transmission-Relays &amp; Misc Eq</v>
          </cell>
          <cell r="H156">
            <v>0</v>
          </cell>
          <cell r="I156">
            <v>0</v>
          </cell>
          <cell r="K156">
            <v>346507.66999999993</v>
          </cell>
          <cell r="M156">
            <v>0.83927588220572291</v>
          </cell>
          <cell r="O156">
            <v>290815.53043029946</v>
          </cell>
          <cell r="P156">
            <v>0</v>
          </cell>
          <cell r="Q156">
            <v>1.0296475109476417E-2</v>
          </cell>
          <cell r="S156">
            <v>296626.14124800218</v>
          </cell>
          <cell r="U156">
            <v>5810.6108177027199</v>
          </cell>
        </row>
        <row r="157">
          <cell r="E157">
            <v>570475</v>
          </cell>
          <cell r="G157" t="str">
            <v>Generation - Relays &amp; Misc Eq</v>
          </cell>
          <cell r="H157">
            <v>0</v>
          </cell>
          <cell r="I157">
            <v>0</v>
          </cell>
          <cell r="K157">
            <v>12769.96</v>
          </cell>
          <cell r="M157">
            <v>0.83927588220572291</v>
          </cell>
          <cell r="O157">
            <v>10717.519444731792</v>
          </cell>
          <cell r="P157">
            <v>0</v>
          </cell>
          <cell r="Q157">
            <v>3.7945935017545055E-4</v>
          </cell>
          <cell r="S157">
            <v>10931.659777376179</v>
          </cell>
          <cell r="U157">
            <v>214.14033264438694</v>
          </cell>
        </row>
        <row r="158">
          <cell r="E158">
            <v>570511</v>
          </cell>
          <cell r="G158" t="str">
            <v>Protection Relaying Channel Eq</v>
          </cell>
          <cell r="H158">
            <v>0</v>
          </cell>
          <cell r="I158" t="str">
            <v>W/P IS ADJ 5.3</v>
          </cell>
          <cell r="K158">
            <v>4781.0200000000004</v>
          </cell>
          <cell r="M158">
            <v>0.83927588220572291</v>
          </cell>
          <cell r="O158">
            <v>4012.5947783432057</v>
          </cell>
          <cell r="P158">
            <v>0</v>
          </cell>
          <cell r="Q158">
            <v>1.4206800509757533E-4</v>
          </cell>
          <cell r="S158">
            <v>4092.7680297221814</v>
          </cell>
          <cell r="U158">
            <v>80.173251378975692</v>
          </cell>
        </row>
        <row r="159">
          <cell r="E159">
            <v>570517</v>
          </cell>
          <cell r="G159" t="str">
            <v>Scada</v>
          </cell>
          <cell r="H159">
            <v>0</v>
          </cell>
          <cell r="I159">
            <v>0</v>
          </cell>
          <cell r="K159">
            <v>247004.51999999993</v>
          </cell>
          <cell r="M159">
            <v>0.83927588220572291</v>
          </cell>
          <cell r="O159">
            <v>207304.93643180106</v>
          </cell>
          <cell r="P159">
            <v>0</v>
          </cell>
          <cell r="Q159">
            <v>7.339739094687772E-3</v>
          </cell>
          <cell r="S159">
            <v>211446.97212161269</v>
          </cell>
          <cell r="U159">
            <v>4142.0356898116297</v>
          </cell>
        </row>
        <row r="160">
          <cell r="E160">
            <v>571001</v>
          </cell>
          <cell r="G160" t="str">
            <v>OH Trans Tree Trimming Superv</v>
          </cell>
          <cell r="H160">
            <v>0</v>
          </cell>
          <cell r="I160">
            <v>0</v>
          </cell>
          <cell r="K160">
            <v>127690.24000000002</v>
          </cell>
          <cell r="M160">
            <v>0.83927588220572291</v>
          </cell>
          <cell r="O160">
            <v>107167.33882506051</v>
          </cell>
          <cell r="P160">
            <v>0</v>
          </cell>
          <cell r="Q160">
            <v>3.7943153693627339E-3</v>
          </cell>
          <cell r="S160">
            <v>109308.58519302419</v>
          </cell>
          <cell r="U160">
            <v>2141.2463679636858</v>
          </cell>
        </row>
        <row r="161">
          <cell r="E161">
            <v>571041</v>
          </cell>
          <cell r="G161" t="str">
            <v>Oh Trans Line Maint-161Kv</v>
          </cell>
          <cell r="H161">
            <v>0</v>
          </cell>
          <cell r="I161">
            <v>0</v>
          </cell>
          <cell r="K161">
            <v>2110.0700000000002</v>
          </cell>
          <cell r="M161">
            <v>0.83927588220572291</v>
          </cell>
          <cell r="O161">
            <v>1770.9308607658299</v>
          </cell>
          <cell r="P161">
            <v>0</v>
          </cell>
          <cell r="Q161">
            <v>6.2700728195289027E-5</v>
          </cell>
          <cell r="S161">
            <v>1806.3147689145585</v>
          </cell>
          <cell r="U161">
            <v>35.383908148728551</v>
          </cell>
        </row>
        <row r="162">
          <cell r="E162">
            <v>571042</v>
          </cell>
          <cell r="G162" t="str">
            <v>Overhead Trans Line Maint-69Kv</v>
          </cell>
          <cell r="H162">
            <v>0</v>
          </cell>
          <cell r="I162">
            <v>0</v>
          </cell>
          <cell r="K162">
            <v>6017.01</v>
          </cell>
          <cell r="M162">
            <v>0.83927588220572291</v>
          </cell>
          <cell r="O162">
            <v>5049.9313759906572</v>
          </cell>
          <cell r="P162">
            <v>0</v>
          </cell>
          <cell r="Q162">
            <v>1.7879544686116386E-4</v>
          </cell>
          <cell r="S162">
            <v>5150.8310282154562</v>
          </cell>
          <cell r="U162">
            <v>100.89965222479896</v>
          </cell>
        </row>
        <row r="163">
          <cell r="E163">
            <v>571044</v>
          </cell>
          <cell r="G163" t="str">
            <v>Oh Trans Line Maint-34.5Kv</v>
          </cell>
          <cell r="H163">
            <v>0</v>
          </cell>
          <cell r="I163">
            <v>0</v>
          </cell>
          <cell r="K163">
            <v>44.75</v>
          </cell>
          <cell r="M163">
            <v>0.83927588220572291</v>
          </cell>
          <cell r="O163">
            <v>37.557595728706097</v>
          </cell>
          <cell r="P163">
            <v>0</v>
          </cell>
          <cell r="Q163">
            <v>1.32974621066561E-6</v>
          </cell>
          <cell r="S163">
            <v>38.308011539392758</v>
          </cell>
          <cell r="U163">
            <v>0.75041581068666119</v>
          </cell>
        </row>
        <row r="164">
          <cell r="E164">
            <v>571062</v>
          </cell>
          <cell r="G164" t="str">
            <v>Trans OH reliab - labor&amp;other</v>
          </cell>
          <cell r="H164">
            <v>0</v>
          </cell>
          <cell r="I164">
            <v>0</v>
          </cell>
          <cell r="K164">
            <v>24777.98000000001</v>
          </cell>
          <cell r="M164">
            <v>0.83927588220572291</v>
          </cell>
          <cell r="O164">
            <v>20795.561023775768</v>
          </cell>
          <cell r="P164">
            <v>0</v>
          </cell>
          <cell r="Q164">
            <v>7.3627765392063219E-4</v>
          </cell>
          <cell r="S164">
            <v>21211.064665091479</v>
          </cell>
          <cell r="U164">
            <v>415.50364131571041</v>
          </cell>
        </row>
        <row r="165">
          <cell r="E165">
            <v>571911</v>
          </cell>
          <cell r="G165" t="str">
            <v>Transm Maint 69KV Reliability</v>
          </cell>
          <cell r="H165">
            <v>0</v>
          </cell>
          <cell r="I165">
            <v>0</v>
          </cell>
          <cell r="K165">
            <v>4975.9799999999996</v>
          </cell>
          <cell r="M165">
            <v>0.83927588220572291</v>
          </cell>
          <cell r="O165">
            <v>4176.2200043380326</v>
          </cell>
          <cell r="P165">
            <v>0</v>
          </cell>
          <cell r="Q165">
            <v>1.4786124132620921E-4</v>
          </cell>
          <cell r="S165">
            <v>4259.6625532913431</v>
          </cell>
          <cell r="U165">
            <v>83.442548953310506</v>
          </cell>
        </row>
        <row r="166">
          <cell r="E166">
            <v>0</v>
          </cell>
          <cell r="G166" t="str">
            <v>Total Adjustment to Transmission Expenses:</v>
          </cell>
          <cell r="H166">
            <v>0</v>
          </cell>
          <cell r="I166">
            <v>0</v>
          </cell>
          <cell r="K166">
            <v>1957868.08</v>
          </cell>
          <cell r="M166">
            <v>0</v>
          </cell>
          <cell r="O166">
            <v>1643191.4600844246</v>
          </cell>
          <cell r="P166">
            <v>0</v>
          </cell>
          <cell r="Q166">
            <v>0</v>
          </cell>
          <cell r="S166">
            <v>1676023.0838267878</v>
          </cell>
          <cell r="U166">
            <v>32831.623742363015</v>
          </cell>
        </row>
        <row r="167">
          <cell r="E167">
            <v>0</v>
          </cell>
          <cell r="G167">
            <v>0</v>
          </cell>
          <cell r="H167">
            <v>0</v>
          </cell>
          <cell r="I167">
            <v>0</v>
          </cell>
          <cell r="K167">
            <v>0</v>
          </cell>
          <cell r="M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0</v>
          </cell>
          <cell r="U167">
            <v>0</v>
          </cell>
        </row>
        <row r="168">
          <cell r="E168">
            <v>0</v>
          </cell>
          <cell r="G168" t="str">
            <v>Adjustment to Distribution Expenses:</v>
          </cell>
          <cell r="H168">
            <v>0</v>
          </cell>
          <cell r="I168">
            <v>0</v>
          </cell>
          <cell r="K168">
            <v>0</v>
          </cell>
          <cell r="M168">
            <v>0</v>
          </cell>
          <cell r="O168">
            <v>0</v>
          </cell>
          <cell r="P168">
            <v>0</v>
          </cell>
          <cell r="Q168">
            <v>0</v>
          </cell>
          <cell r="S168">
            <v>0</v>
          </cell>
          <cell r="U168">
            <v>0</v>
          </cell>
        </row>
        <row r="169">
          <cell r="E169">
            <v>580001</v>
          </cell>
          <cell r="G169" t="str">
            <v>Supervision Distribution Oper</v>
          </cell>
          <cell r="H169">
            <v>0</v>
          </cell>
          <cell r="I169">
            <v>0</v>
          </cell>
          <cell r="K169">
            <v>657058.71</v>
          </cell>
          <cell r="M169">
            <v>0.88033905054461314</v>
          </cell>
          <cell r="O169">
            <v>578434.44091346825</v>
          </cell>
          <cell r="P169">
            <v>0</v>
          </cell>
          <cell r="Q169">
            <v>2.0479772227146871E-2</v>
          </cell>
          <cell r="S169">
            <v>589991.79280155525</v>
          </cell>
          <cell r="U169">
            <v>11557.351888086996</v>
          </cell>
        </row>
        <row r="170">
          <cell r="E170">
            <v>580002</v>
          </cell>
          <cell r="G170" t="str">
            <v>System Perform Mgmt &amp; Admin</v>
          </cell>
          <cell r="H170">
            <v>0</v>
          </cell>
          <cell r="I170">
            <v>0</v>
          </cell>
          <cell r="K170">
            <v>9272.44</v>
          </cell>
          <cell r="M170">
            <v>0.88033905054461314</v>
          </cell>
          <cell r="O170">
            <v>8162.8910258318929</v>
          </cell>
          <cell r="P170">
            <v>0</v>
          </cell>
          <cell r="Q170">
            <v>2.8901140232945967E-4</v>
          </cell>
          <cell r="S170">
            <v>8325.9888591155777</v>
          </cell>
          <cell r="U170">
            <v>163.09783328368485</v>
          </cell>
        </row>
        <row r="171">
          <cell r="E171">
            <v>580011</v>
          </cell>
          <cell r="G171" t="str">
            <v>Conv &amp; Seminar-Distrib Op</v>
          </cell>
          <cell r="H171">
            <v>0</v>
          </cell>
          <cell r="I171">
            <v>0</v>
          </cell>
          <cell r="K171">
            <v>15541.619999999999</v>
          </cell>
          <cell r="M171">
            <v>0.88033905054461314</v>
          </cell>
          <cell r="O171">
            <v>13681.894994725169</v>
          </cell>
          <cell r="P171">
            <v>0</v>
          </cell>
          <cell r="Q171">
            <v>4.8441460830930979E-4</v>
          </cell>
          <cell r="S171">
            <v>13955.264738580981</v>
          </cell>
          <cell r="U171">
            <v>273.36974385581198</v>
          </cell>
        </row>
        <row r="172">
          <cell r="E172">
            <v>580627</v>
          </cell>
          <cell r="G172" t="str">
            <v>Line Eng - Distrib Operations</v>
          </cell>
          <cell r="H172">
            <v>0</v>
          </cell>
          <cell r="I172">
            <v>0</v>
          </cell>
          <cell r="K172">
            <v>71245.220000000016</v>
          </cell>
          <cell r="M172">
            <v>0.88033905054461314</v>
          </cell>
          <cell r="O172">
            <v>62719.949330642099</v>
          </cell>
          <cell r="P172">
            <v>0</v>
          </cell>
          <cell r="Q172">
            <v>2.2206324270063619E-3</v>
          </cell>
          <cell r="S172">
            <v>63973.119047978573</v>
          </cell>
          <cell r="U172">
            <v>1253.1697173364737</v>
          </cell>
        </row>
        <row r="173">
          <cell r="E173">
            <v>580628</v>
          </cell>
          <cell r="G173" t="str">
            <v>Distribution System Planning</v>
          </cell>
          <cell r="H173">
            <v>0</v>
          </cell>
          <cell r="I173">
            <v>0</v>
          </cell>
          <cell r="K173">
            <v>38152.059999999976</v>
          </cell>
          <cell r="M173">
            <v>0.88033905054461314</v>
          </cell>
          <cell r="O173">
            <v>33586.748276721089</v>
          </cell>
          <cell r="P173">
            <v>0</v>
          </cell>
          <cell r="Q173">
            <v>1.189156291370737E-3</v>
          </cell>
          <cell r="S173">
            <v>34257.82496433612</v>
          </cell>
          <cell r="U173">
            <v>671.0766876150301</v>
          </cell>
        </row>
        <row r="174">
          <cell r="E174">
            <v>580686</v>
          </cell>
          <cell r="G174" t="str">
            <v>Maintain Construction Standard</v>
          </cell>
          <cell r="H174">
            <v>0</v>
          </cell>
          <cell r="I174">
            <v>0</v>
          </cell>
          <cell r="K174">
            <v>55494.99000000002</v>
          </cell>
          <cell r="M174">
            <v>0.88033905054461314</v>
          </cell>
          <cell r="O174">
            <v>48854.406806582818</v>
          </cell>
          <cell r="P174">
            <v>0</v>
          </cell>
          <cell r="Q174">
            <v>1.7297156824049923E-3</v>
          </cell>
          <cell r="S174">
            <v>49830.53742884619</v>
          </cell>
          <cell r="U174">
            <v>976.13062226337206</v>
          </cell>
        </row>
        <row r="175">
          <cell r="E175">
            <v>582016</v>
          </cell>
          <cell r="G175" t="str">
            <v>Distribution Substa Operations</v>
          </cell>
          <cell r="H175">
            <v>0</v>
          </cell>
          <cell r="I175">
            <v>0</v>
          </cell>
          <cell r="K175">
            <v>119724.17000000001</v>
          </cell>
          <cell r="M175">
            <v>0.88033905054461314</v>
          </cell>
          <cell r="O175">
            <v>105397.86214504187</v>
          </cell>
          <cell r="P175">
            <v>0</v>
          </cell>
          <cell r="Q175">
            <v>3.7316661271931261E-3</v>
          </cell>
          <cell r="S175">
            <v>107503.7536599708</v>
          </cell>
          <cell r="U175">
            <v>2105.8915149289242</v>
          </cell>
        </row>
        <row r="176">
          <cell r="E176">
            <v>583019</v>
          </cell>
          <cell r="G176" t="str">
            <v>Oh Distribution Line Oper</v>
          </cell>
          <cell r="H176">
            <v>0</v>
          </cell>
          <cell r="I176">
            <v>0</v>
          </cell>
          <cell r="K176">
            <v>500574.11000000098</v>
          </cell>
          <cell r="M176">
            <v>0.88033905054461314</v>
          </cell>
          <cell r="O176">
            <v>440674.93672461557</v>
          </cell>
          <cell r="P176">
            <v>0</v>
          </cell>
          <cell r="Q176">
            <v>1.5602325331942991E-2</v>
          </cell>
          <cell r="S176">
            <v>449479.79852354975</v>
          </cell>
          <cell r="U176">
            <v>8804.8617989341728</v>
          </cell>
        </row>
        <row r="177">
          <cell r="E177">
            <v>583020</v>
          </cell>
          <cell r="G177" t="str">
            <v>Truck Down Time - Line Oper</v>
          </cell>
          <cell r="H177">
            <v>0</v>
          </cell>
          <cell r="I177">
            <v>0</v>
          </cell>
          <cell r="K177">
            <v>70330.11</v>
          </cell>
          <cell r="M177">
            <v>0.88033905054461314</v>
          </cell>
          <cell r="O177">
            <v>61914.342262098202</v>
          </cell>
          <cell r="P177">
            <v>0</v>
          </cell>
          <cell r="Q177">
            <v>2.1921094897443556E-3</v>
          </cell>
          <cell r="S177">
            <v>63151.41562742633</v>
          </cell>
          <cell r="U177">
            <v>1237.0733653281277</v>
          </cell>
        </row>
        <row r="178">
          <cell r="E178">
            <v>583021</v>
          </cell>
          <cell r="G178" t="str">
            <v>Truck Traveling Time - Line Op</v>
          </cell>
          <cell r="H178">
            <v>0</v>
          </cell>
          <cell r="I178">
            <v>0</v>
          </cell>
          <cell r="K178">
            <v>1664.6300000000003</v>
          </cell>
          <cell r="M178">
            <v>0.88033905054461314</v>
          </cell>
          <cell r="O178">
            <v>1465.4387937080796</v>
          </cell>
          <cell r="P178">
            <v>0</v>
          </cell>
          <cell r="Q178">
            <v>5.1884622673178637E-5</v>
          </cell>
          <cell r="S178">
            <v>1494.7188479569095</v>
          </cell>
          <cell r="U178">
            <v>29.280054248829856</v>
          </cell>
        </row>
        <row r="179">
          <cell r="E179">
            <v>583172</v>
          </cell>
          <cell r="G179" t="str">
            <v>Electric Testing-Oh Dis Lines</v>
          </cell>
          <cell r="H179">
            <v>0</v>
          </cell>
          <cell r="I179">
            <v>0</v>
          </cell>
          <cell r="K179">
            <v>36018.6</v>
          </cell>
          <cell r="M179">
            <v>0.88033905054461314</v>
          </cell>
          <cell r="O179">
            <v>31708.580125946202</v>
          </cell>
          <cell r="P179">
            <v>0</v>
          </cell>
          <cell r="Q179">
            <v>1.1226587711480338E-3</v>
          </cell>
          <cell r="S179">
            <v>32342.130261391856</v>
          </cell>
          <cell r="U179">
            <v>633.55013544565372</v>
          </cell>
        </row>
        <row r="180">
          <cell r="E180">
            <v>583500</v>
          </cell>
          <cell r="G180" t="str">
            <v>Training Dist Operations-Ovhd</v>
          </cell>
          <cell r="H180">
            <v>0</v>
          </cell>
          <cell r="I180">
            <v>0</v>
          </cell>
          <cell r="K180">
            <v>672.83</v>
          </cell>
          <cell r="M180">
            <v>0.88033905054461314</v>
          </cell>
          <cell r="O180">
            <v>592.31852337793214</v>
          </cell>
          <cell r="P180">
            <v>0</v>
          </cell>
          <cell r="Q180">
            <v>2.0971345387980982E-5</v>
          </cell>
          <cell r="S180">
            <v>604.15328479652987</v>
          </cell>
          <cell r="U180">
            <v>11.834761418597736</v>
          </cell>
        </row>
        <row r="181">
          <cell r="E181">
            <v>583501</v>
          </cell>
          <cell r="G181" t="str">
            <v>Distr OH Training Stipend</v>
          </cell>
          <cell r="H181">
            <v>0</v>
          </cell>
          <cell r="I181">
            <v>0</v>
          </cell>
          <cell r="K181">
            <v>974.56999999999994</v>
          </cell>
          <cell r="M181">
            <v>0.88033905054461314</v>
          </cell>
          <cell r="O181">
            <v>857.95202848926363</v>
          </cell>
          <cell r="P181">
            <v>0</v>
          </cell>
          <cell r="Q181">
            <v>3.037623779374377E-5</v>
          </cell>
          <cell r="S181">
            <v>875.0942537701261</v>
          </cell>
          <cell r="U181">
            <v>17.142225280862476</v>
          </cell>
        </row>
        <row r="182">
          <cell r="E182">
            <v>584022</v>
          </cell>
          <cell r="G182" t="str">
            <v>Underground Distrib Line Oper</v>
          </cell>
          <cell r="H182">
            <v>0</v>
          </cell>
          <cell r="I182">
            <v>0</v>
          </cell>
          <cell r="K182">
            <v>82356.51999999999</v>
          </cell>
          <cell r="M182">
            <v>0.88033905054461314</v>
          </cell>
          <cell r="O182">
            <v>72501.660622958429</v>
          </cell>
          <cell r="P182">
            <v>0</v>
          </cell>
          <cell r="Q182">
            <v>2.5669590028271076E-3</v>
          </cell>
          <cell r="S182">
            <v>73950.272851108137</v>
          </cell>
          <cell r="U182">
            <v>1448.6122281497082</v>
          </cell>
        </row>
        <row r="183">
          <cell r="E183">
            <v>584025</v>
          </cell>
          <cell r="G183" t="str">
            <v>URG Dist Line Locates</v>
          </cell>
          <cell r="H183">
            <v>0</v>
          </cell>
          <cell r="I183">
            <v>0</v>
          </cell>
          <cell r="K183">
            <v>347.68</v>
          </cell>
          <cell r="M183">
            <v>0.88033905054461314</v>
          </cell>
          <cell r="O183">
            <v>306.0762810933511</v>
          </cell>
          <cell r="P183">
            <v>0</v>
          </cell>
          <cell r="Q183">
            <v>1.0836789923893445E-5</v>
          </cell>
          <cell r="S183">
            <v>312.19180782375554</v>
          </cell>
          <cell r="U183">
            <v>6.1155267304044401</v>
          </cell>
        </row>
        <row r="184">
          <cell r="E184">
            <v>585025</v>
          </cell>
          <cell r="G184" t="str">
            <v>Street Lightg &amp; Signal Sys Exp</v>
          </cell>
          <cell r="H184">
            <v>0</v>
          </cell>
          <cell r="I184">
            <v>0</v>
          </cell>
          <cell r="K184">
            <v>2079.6200000000022</v>
          </cell>
          <cell r="M184">
            <v>0.88033905054461314</v>
          </cell>
          <cell r="O184">
            <v>1830.7706962935904</v>
          </cell>
          <cell r="P184">
            <v>0</v>
          </cell>
          <cell r="Q184">
            <v>6.4819388695142971E-5</v>
          </cell>
          <cell r="S184">
            <v>1867.3502283319121</v>
          </cell>
          <cell r="U184">
            <v>36.579532038321759</v>
          </cell>
        </row>
        <row r="185">
          <cell r="E185">
            <v>586028</v>
          </cell>
          <cell r="G185" t="str">
            <v>Meter Expense</v>
          </cell>
          <cell r="H185">
            <v>0</v>
          </cell>
          <cell r="I185">
            <v>0</v>
          </cell>
          <cell r="K185">
            <v>958876.88000000012</v>
          </cell>
          <cell r="M185">
            <v>0.88033905054461314</v>
          </cell>
          <cell r="O185">
            <v>844136.76212838106</v>
          </cell>
          <cell r="P185">
            <v>0</v>
          </cell>
          <cell r="Q185">
            <v>2.9887101102848552E-2</v>
          </cell>
          <cell r="S185">
            <v>861002.95285205462</v>
          </cell>
          <cell r="U185">
            <v>16866.190723673557</v>
          </cell>
        </row>
        <row r="186">
          <cell r="E186">
            <v>586029</v>
          </cell>
          <cell r="G186" t="str">
            <v>Disconnects &amp; Reconnects</v>
          </cell>
          <cell r="H186">
            <v>0</v>
          </cell>
          <cell r="I186">
            <v>0</v>
          </cell>
          <cell r="K186">
            <v>986989.47999999928</v>
          </cell>
          <cell r="M186">
            <v>0.88033905054461314</v>
          </cell>
          <cell r="O186">
            <v>868885.38172072079</v>
          </cell>
          <cell r="P186">
            <v>0</v>
          </cell>
          <cell r="Q186">
            <v>3.0763338851394449E-2</v>
          </cell>
          <cell r="S186">
            <v>886246.05977976357</v>
          </cell>
          <cell r="U186">
            <v>17360.678059042781</v>
          </cell>
        </row>
        <row r="187">
          <cell r="E187">
            <v>586120</v>
          </cell>
          <cell r="G187" t="str">
            <v>Field Testing - Old</v>
          </cell>
          <cell r="H187">
            <v>0</v>
          </cell>
          <cell r="I187">
            <v>0</v>
          </cell>
          <cell r="K187">
            <v>140298.21</v>
          </cell>
          <cell r="M187">
            <v>0.88033905054461314</v>
          </cell>
          <cell r="O187">
            <v>123509.99298450875</v>
          </cell>
          <cell r="P187">
            <v>0</v>
          </cell>
          <cell r="Q187">
            <v>4.372935539773028E-3</v>
          </cell>
          <cell r="S187">
            <v>125977.77213051339</v>
          </cell>
          <cell r="U187">
            <v>2467.7791460046428</v>
          </cell>
        </row>
        <row r="188">
          <cell r="E188">
            <v>586135</v>
          </cell>
          <cell r="G188" t="str">
            <v>Load Research-Meters</v>
          </cell>
          <cell r="H188">
            <v>0</v>
          </cell>
          <cell r="I188">
            <v>0</v>
          </cell>
          <cell r="K188">
            <v>46033.009999999995</v>
          </cell>
          <cell r="M188">
            <v>0.88033905054461314</v>
          </cell>
          <cell r="O188">
            <v>40524.656317110675</v>
          </cell>
          <cell r="P188">
            <v>0</v>
          </cell>
          <cell r="Q188">
            <v>1.4347965339809195E-3</v>
          </cell>
          <cell r="S188">
            <v>41334.355187152025</v>
          </cell>
          <cell r="U188">
            <v>809.69887004134944</v>
          </cell>
        </row>
        <row r="189">
          <cell r="E189">
            <v>586140</v>
          </cell>
          <cell r="G189" t="str">
            <v>Power Quality Investiagtions</v>
          </cell>
          <cell r="H189">
            <v>0</v>
          </cell>
          <cell r="I189">
            <v>0</v>
          </cell>
          <cell r="K189">
            <v>7356.56</v>
          </cell>
          <cell r="M189">
            <v>0.88033905054461314</v>
          </cell>
          <cell r="O189">
            <v>6476.26704567448</v>
          </cell>
          <cell r="P189">
            <v>0</v>
          </cell>
          <cell r="Q189">
            <v>2.2929560309053603E-4</v>
          </cell>
          <cell r="S189">
            <v>6605.6654560628376</v>
          </cell>
          <cell r="U189">
            <v>129.39841038835766</v>
          </cell>
        </row>
        <row r="190">
          <cell r="E190">
            <v>586150</v>
          </cell>
          <cell r="G190" t="str">
            <v>AMR Fixed Network - Meters</v>
          </cell>
          <cell r="H190">
            <v>0</v>
          </cell>
          <cell r="I190">
            <v>0</v>
          </cell>
          <cell r="K190">
            <v>43.68</v>
          </cell>
          <cell r="M190">
            <v>0.88033905054461314</v>
          </cell>
          <cell r="O190">
            <v>38.453209727788703</v>
          </cell>
          <cell r="P190">
            <v>0</v>
          </cell>
          <cell r="Q190">
            <v>1.3614558901163877E-6</v>
          </cell>
          <cell r="S190">
            <v>39.221520265018533</v>
          </cell>
          <cell r="U190">
            <v>0.76831053722983</v>
          </cell>
        </row>
        <row r="191">
          <cell r="E191">
            <v>586155</v>
          </cell>
          <cell r="G191" t="str">
            <v>AMR Radio - Meters</v>
          </cell>
          <cell r="H191">
            <v>0</v>
          </cell>
          <cell r="I191">
            <v>0</v>
          </cell>
          <cell r="K191">
            <v>20208.75</v>
          </cell>
          <cell r="M191">
            <v>0.88033905054461314</v>
          </cell>
          <cell r="O191">
            <v>17790.55178769345</v>
          </cell>
          <cell r="P191">
            <v>0</v>
          </cell>
          <cell r="Q191">
            <v>6.2988373899701346E-4</v>
          </cell>
          <cell r="S191">
            <v>18146.014140469168</v>
          </cell>
          <cell r="U191">
            <v>355.46235277571759</v>
          </cell>
        </row>
        <row r="192">
          <cell r="E192">
            <v>587031</v>
          </cell>
          <cell r="G192" t="str">
            <v>Service Call Expense</v>
          </cell>
          <cell r="H192">
            <v>0</v>
          </cell>
          <cell r="I192">
            <v>0</v>
          </cell>
          <cell r="K192">
            <v>27770.490000000009</v>
          </cell>
          <cell r="M192">
            <v>0.88033905054461314</v>
          </cell>
          <cell r="O192">
            <v>24447.446799758683</v>
          </cell>
          <cell r="P192">
            <v>0</v>
          </cell>
          <cell r="Q192">
            <v>8.6557456918311029E-4</v>
          </cell>
          <cell r="S192">
            <v>24935.916582062611</v>
          </cell>
          <cell r="U192">
            <v>488.46978230392779</v>
          </cell>
        </row>
        <row r="193">
          <cell r="E193">
            <v>587038</v>
          </cell>
          <cell r="G193" t="str">
            <v>Customer Facilities Expense</v>
          </cell>
          <cell r="H193">
            <v>0</v>
          </cell>
          <cell r="I193">
            <v>0</v>
          </cell>
          <cell r="K193">
            <v>43215.439999999973</v>
          </cell>
          <cell r="M193">
            <v>0.88033905054461314</v>
          </cell>
          <cell r="O193">
            <v>38044.239418467674</v>
          </cell>
          <cell r="P193">
            <v>0</v>
          </cell>
          <cell r="Q193">
            <v>1.3469760836074018E-3</v>
          </cell>
          <cell r="S193">
            <v>38804.378565057035</v>
          </cell>
          <cell r="U193">
            <v>760.13914658936119</v>
          </cell>
        </row>
        <row r="194">
          <cell r="E194">
            <v>587126</v>
          </cell>
          <cell r="G194" t="str">
            <v>Complaint Test</v>
          </cell>
          <cell r="H194">
            <v>0</v>
          </cell>
          <cell r="I194">
            <v>0</v>
          </cell>
          <cell r="K194">
            <v>69380.990000000005</v>
          </cell>
          <cell r="M194">
            <v>0.88033905054461314</v>
          </cell>
          <cell r="O194">
            <v>61078.794862445306</v>
          </cell>
          <cell r="P194">
            <v>0</v>
          </cell>
          <cell r="Q194">
            <v>2.1625264994873214E-3</v>
          </cell>
          <cell r="S194">
            <v>62299.173655953484</v>
          </cell>
          <cell r="U194">
            <v>1220.3787935081782</v>
          </cell>
        </row>
        <row r="195">
          <cell r="E195">
            <v>587146</v>
          </cell>
          <cell r="G195" t="str">
            <v>Current Diversions</v>
          </cell>
          <cell r="H195">
            <v>0</v>
          </cell>
          <cell r="I195">
            <v>0</v>
          </cell>
          <cell r="K195">
            <v>8929.1399999999976</v>
          </cell>
          <cell r="M195">
            <v>0.88033905054461314</v>
          </cell>
          <cell r="O195">
            <v>7860.6706297799246</v>
          </cell>
          <cell r="P195">
            <v>0</v>
          </cell>
          <cell r="Q195">
            <v>2.7831113202092121E-4</v>
          </cell>
          <cell r="S195">
            <v>8017.7299784612514</v>
          </cell>
          <cell r="U195">
            <v>157.05934868132681</v>
          </cell>
        </row>
        <row r="196">
          <cell r="E196">
            <v>587147</v>
          </cell>
          <cell r="G196" t="str">
            <v>Meter Base Repair</v>
          </cell>
          <cell r="H196">
            <v>0</v>
          </cell>
          <cell r="I196">
            <v>0</v>
          </cell>
          <cell r="K196">
            <v>2314.1800000000003</v>
          </cell>
          <cell r="M196">
            <v>0.88033905054461314</v>
          </cell>
          <cell r="O196">
            <v>2037.2630239893331</v>
          </cell>
          <cell r="P196">
            <v>0</v>
          </cell>
          <cell r="Q196">
            <v>7.2130356954888786E-5</v>
          </cell>
          <cell r="S196">
            <v>2077.9683554693356</v>
          </cell>
          <cell r="U196">
            <v>40.705331480002542</v>
          </cell>
        </row>
        <row r="197">
          <cell r="E197">
            <v>587148</v>
          </cell>
          <cell r="G197" t="str">
            <v>Customer Co-Gen Facilities</v>
          </cell>
          <cell r="H197">
            <v>0</v>
          </cell>
          <cell r="I197">
            <v>0</v>
          </cell>
          <cell r="K197">
            <v>3275.3599999999997</v>
          </cell>
          <cell r="M197">
            <v>0.88033905054461314</v>
          </cell>
          <cell r="O197">
            <v>2883.4273125918039</v>
          </cell>
          <cell r="P197">
            <v>0</v>
          </cell>
          <cell r="Q197">
            <v>1.0208924368707901E-4</v>
          </cell>
          <cell r="S197">
            <v>2941.0393455867925</v>
          </cell>
          <cell r="U197">
            <v>57.612032994988567</v>
          </cell>
        </row>
        <row r="198">
          <cell r="E198">
            <v>587519</v>
          </cell>
          <cell r="G198" t="str">
            <v>Location-Radio &amp; Tv Interfer</v>
          </cell>
          <cell r="H198">
            <v>0</v>
          </cell>
          <cell r="I198">
            <v>0</v>
          </cell>
          <cell r="K198">
            <v>835.18000000000006</v>
          </cell>
          <cell r="M198">
            <v>0.88033905054461314</v>
          </cell>
          <cell r="O198">
            <v>735.2415682338501</v>
          </cell>
          <cell r="P198">
            <v>0</v>
          </cell>
          <cell r="Q198">
            <v>2.6031610126085273E-5</v>
          </cell>
          <cell r="S198">
            <v>749.93198935298028</v>
          </cell>
          <cell r="U198">
            <v>14.690421119130178</v>
          </cell>
        </row>
        <row r="199">
          <cell r="E199">
            <v>588011</v>
          </cell>
          <cell r="G199" t="str">
            <v>Conv &amp; Seminar-Misc Distrib</v>
          </cell>
          <cell r="H199">
            <v>0</v>
          </cell>
          <cell r="I199">
            <v>0</v>
          </cell>
          <cell r="K199">
            <v>21752.040000000008</v>
          </cell>
          <cell r="M199">
            <v>0.88033905054461314</v>
          </cell>
          <cell r="O199">
            <v>19149.170241008454</v>
          </cell>
          <cell r="P199">
            <v>0</v>
          </cell>
          <cell r="Q199">
            <v>6.7798633196078937E-4</v>
          </cell>
          <cell r="S199">
            <v>19531.778334832739</v>
          </cell>
          <cell r="U199">
            <v>382.60809382428488</v>
          </cell>
        </row>
        <row r="200">
          <cell r="E200">
            <v>588023</v>
          </cell>
          <cell r="G200" t="str">
            <v>Building Operations - Expenses</v>
          </cell>
          <cell r="H200">
            <v>0</v>
          </cell>
          <cell r="I200">
            <v>0</v>
          </cell>
          <cell r="K200">
            <v>35.54</v>
          </cell>
          <cell r="M200">
            <v>0.88033905054461314</v>
          </cell>
          <cell r="O200">
            <v>31.287249856355551</v>
          </cell>
          <cell r="P200">
            <v>0</v>
          </cell>
          <cell r="Q200">
            <v>1.1077413538172256E-6</v>
          </cell>
          <cell r="S200">
            <v>31.912381644202348</v>
          </cell>
          <cell r="U200">
            <v>0.62513178784679724</v>
          </cell>
        </row>
        <row r="201">
          <cell r="E201">
            <v>588100</v>
          </cell>
          <cell r="G201" t="str">
            <v>Miscellaneous Distribution</v>
          </cell>
          <cell r="H201">
            <v>0</v>
          </cell>
          <cell r="I201">
            <v>0</v>
          </cell>
          <cell r="K201">
            <v>46710.910000000011</v>
          </cell>
          <cell r="M201">
            <v>0.88033905054461314</v>
          </cell>
          <cell r="O201">
            <v>41121.438159474885</v>
          </cell>
          <cell r="P201">
            <v>0</v>
          </cell>
          <cell r="Q201">
            <v>1.4559259054990037E-3</v>
          </cell>
          <cell r="S201">
            <v>41943.060969836471</v>
          </cell>
          <cell r="U201">
            <v>821.62281036158674</v>
          </cell>
        </row>
        <row r="202">
          <cell r="E202">
            <v>588120</v>
          </cell>
          <cell r="G202" t="str">
            <v>Misc Dist - Right-of-way</v>
          </cell>
          <cell r="H202">
            <v>0</v>
          </cell>
          <cell r="I202">
            <v>0</v>
          </cell>
          <cell r="K202">
            <v>38029.750000000007</v>
          </cell>
          <cell r="M202">
            <v>0.88033905054461314</v>
          </cell>
          <cell r="O202">
            <v>33479.07400744901</v>
          </cell>
          <cell r="P202">
            <v>0</v>
          </cell>
          <cell r="Q202">
            <v>1.1853440278652406E-3</v>
          </cell>
          <cell r="S202">
            <v>34147.999320022638</v>
          </cell>
          <cell r="U202">
            <v>668.92531257362862</v>
          </cell>
        </row>
        <row r="203">
          <cell r="E203">
            <v>588130</v>
          </cell>
          <cell r="G203" t="str">
            <v>Misc Dist. - Joint Use</v>
          </cell>
          <cell r="H203">
            <v>0</v>
          </cell>
          <cell r="I203">
            <v>0</v>
          </cell>
          <cell r="K203">
            <v>62571.55999999999</v>
          </cell>
          <cell r="M203">
            <v>0.88033905054461314</v>
          </cell>
          <cell r="O203">
            <v>55084.187721495284</v>
          </cell>
          <cell r="P203">
            <v>0</v>
          </cell>
          <cell r="Q203">
            <v>1.9502843158372468E-3</v>
          </cell>
          <cell r="S203">
            <v>56184.791862495935</v>
          </cell>
          <cell r="U203">
            <v>1100.604141000651</v>
          </cell>
        </row>
        <row r="204">
          <cell r="E204">
            <v>588621</v>
          </cell>
          <cell r="G204" t="str">
            <v>GIS Operations</v>
          </cell>
          <cell r="H204">
            <v>0</v>
          </cell>
          <cell r="I204">
            <v>0</v>
          </cell>
          <cell r="K204">
            <v>53783.710000000006</v>
          </cell>
          <cell r="M204">
            <v>0.88033905054461314</v>
          </cell>
          <cell r="O204">
            <v>47347.900196166818</v>
          </cell>
          <cell r="P204">
            <v>0</v>
          </cell>
          <cell r="Q204">
            <v>1.6763770323216956E-3</v>
          </cell>
          <cell r="S204">
            <v>48293.930212749081</v>
          </cell>
          <cell r="U204">
            <v>946.03001658226276</v>
          </cell>
        </row>
        <row r="205">
          <cell r="E205">
            <v>588622</v>
          </cell>
          <cell r="G205" t="str">
            <v>GIS Quality Assurance/Control</v>
          </cell>
          <cell r="H205">
            <v>0</v>
          </cell>
          <cell r="I205">
            <v>0</v>
          </cell>
          <cell r="K205">
            <v>9220.1200000000008</v>
          </cell>
          <cell r="M205">
            <v>0.88033905054461314</v>
          </cell>
          <cell r="O205">
            <v>8116.8316867073991</v>
          </cell>
          <cell r="P205">
            <v>0</v>
          </cell>
          <cell r="Q205">
            <v>2.873806474720675E-4</v>
          </cell>
          <cell r="S205">
            <v>8279.0092359409955</v>
          </cell>
          <cell r="U205">
            <v>162.17754923359644</v>
          </cell>
        </row>
        <row r="206">
          <cell r="E206">
            <v>588623</v>
          </cell>
          <cell r="G206" t="str">
            <v>GIS Analysis</v>
          </cell>
          <cell r="H206">
            <v>0</v>
          </cell>
          <cell r="I206" t="str">
            <v>W/P IS ADJ 5.3</v>
          </cell>
          <cell r="K206">
            <v>33423.380000000005</v>
          </cell>
          <cell r="M206">
            <v>0.88033905054461314</v>
          </cell>
          <cell r="O206">
            <v>29423.906615191816</v>
          </cell>
          <cell r="P206">
            <v>0</v>
          </cell>
          <cell r="Q206">
            <v>1.0417687172298139E-3</v>
          </cell>
          <cell r="S206">
            <v>30011.808058503095</v>
          </cell>
          <cell r="U206">
            <v>587.90144331127885</v>
          </cell>
        </row>
        <row r="207">
          <cell r="E207">
            <v>588630</v>
          </cell>
          <cell r="G207" t="str">
            <v>OMS Operations</v>
          </cell>
          <cell r="H207">
            <v>0</v>
          </cell>
          <cell r="I207">
            <v>0</v>
          </cell>
          <cell r="K207">
            <v>105979.44</v>
          </cell>
          <cell r="M207">
            <v>0.88033905054461314</v>
          </cell>
          <cell r="O207">
            <v>93297.839586849805</v>
          </cell>
          <cell r="P207">
            <v>0</v>
          </cell>
          <cell r="Q207">
            <v>3.3032585352389264E-3</v>
          </cell>
          <cell r="S207">
            <v>95161.967803006308</v>
          </cell>
          <cell r="U207">
            <v>1864.1282161565032</v>
          </cell>
        </row>
        <row r="208">
          <cell r="E208">
            <v>590001</v>
          </cell>
          <cell r="G208" t="str">
            <v>Supervision Distribution Maint</v>
          </cell>
          <cell r="H208">
            <v>0</v>
          </cell>
          <cell r="I208">
            <v>0</v>
          </cell>
          <cell r="K208">
            <v>86733.099999999991</v>
          </cell>
          <cell r="M208">
            <v>0.88033905054461314</v>
          </cell>
          <cell r="O208">
            <v>76354.534904790984</v>
          </cell>
          <cell r="P208">
            <v>0</v>
          </cell>
          <cell r="Q208">
            <v>2.7033720206743055E-3</v>
          </cell>
          <cell r="S208">
            <v>77880.129104804917</v>
          </cell>
          <cell r="U208">
            <v>1525.594200013933</v>
          </cell>
        </row>
        <row r="209">
          <cell r="E209">
            <v>590620</v>
          </cell>
          <cell r="G209" t="str">
            <v>GIS Maintenance/Updates</v>
          </cell>
          <cell r="H209">
            <v>0</v>
          </cell>
          <cell r="I209">
            <v>0</v>
          </cell>
          <cell r="K209">
            <v>14854.38</v>
          </cell>
          <cell r="M209">
            <v>0.88033905054461314</v>
          </cell>
          <cell r="O209">
            <v>13076.89078562889</v>
          </cell>
          <cell r="P209">
            <v>0</v>
          </cell>
          <cell r="Q209">
            <v>4.6299411962058302E-4</v>
          </cell>
          <cell r="S209">
            <v>13338.172302982737</v>
          </cell>
          <cell r="U209">
            <v>261.28151735384745</v>
          </cell>
        </row>
        <row r="210">
          <cell r="E210">
            <v>590630</v>
          </cell>
          <cell r="G210" t="str">
            <v>Line Eng Distribution Maint</v>
          </cell>
          <cell r="H210">
            <v>0</v>
          </cell>
          <cell r="I210">
            <v>0</v>
          </cell>
          <cell r="K210">
            <v>84536.79</v>
          </cell>
          <cell r="M210">
            <v>0.88033905054461314</v>
          </cell>
          <cell r="O210">
            <v>74421.03744468934</v>
          </cell>
          <cell r="P210">
            <v>0</v>
          </cell>
          <cell r="Q210">
            <v>2.6349155374778416E-3</v>
          </cell>
          <cell r="S210">
            <v>75907.999590765001</v>
          </cell>
          <cell r="U210">
            <v>1486.9621460756607</v>
          </cell>
        </row>
        <row r="211">
          <cell r="E211">
            <v>591024</v>
          </cell>
          <cell r="G211" t="str">
            <v>Building Maint-Line Operations</v>
          </cell>
          <cell r="H211">
            <v>0</v>
          </cell>
          <cell r="I211">
            <v>0</v>
          </cell>
          <cell r="K211">
            <v>73484.60000000002</v>
          </cell>
          <cell r="M211">
            <v>0.88033905054461314</v>
          </cell>
          <cell r="O211">
            <v>64691.362993650699</v>
          </cell>
          <cell r="P211">
            <v>0</v>
          </cell>
          <cell r="Q211">
            <v>2.2904313530871506E-3</v>
          </cell>
          <cell r="S211">
            <v>65983.922345851228</v>
          </cell>
          <cell r="U211">
            <v>1292.5593522005292</v>
          </cell>
        </row>
        <row r="212">
          <cell r="E212">
            <v>591049</v>
          </cell>
          <cell r="G212" t="str">
            <v>Dist Substa Structure Maint</v>
          </cell>
          <cell r="H212">
            <v>0</v>
          </cell>
          <cell r="I212">
            <v>0</v>
          </cell>
          <cell r="K212">
            <v>1900.7800000000002</v>
          </cell>
          <cell r="M212">
            <v>0.88033905054461314</v>
          </cell>
          <cell r="O212">
            <v>1673.3308604941899</v>
          </cell>
          <cell r="P212">
            <v>0</v>
          </cell>
          <cell r="Q212">
            <v>5.9245149423430117E-5</v>
          </cell>
          <cell r="S212">
            <v>1706.7646815325534</v>
          </cell>
          <cell r="U212">
            <v>33.433821038363476</v>
          </cell>
        </row>
        <row r="213">
          <cell r="E213">
            <v>592052</v>
          </cell>
          <cell r="G213" t="str">
            <v>Dist Substation Equip Maint</v>
          </cell>
          <cell r="H213">
            <v>0</v>
          </cell>
          <cell r="I213">
            <v>0</v>
          </cell>
          <cell r="K213">
            <v>527939.85</v>
          </cell>
          <cell r="M213">
            <v>0.88033905054461314</v>
          </cell>
          <cell r="O213">
            <v>464766.06629366544</v>
          </cell>
          <cell r="P213">
            <v>0</v>
          </cell>
          <cell r="Q213">
            <v>1.6455284304250507E-2</v>
          </cell>
          <cell r="S213">
            <v>474052.27851387003</v>
          </cell>
          <cell r="U213">
            <v>9286.2122202045866</v>
          </cell>
        </row>
        <row r="214">
          <cell r="E214">
            <v>592053</v>
          </cell>
          <cell r="G214" t="str">
            <v>Dist Sub Breaker Routine Mtce</v>
          </cell>
          <cell r="H214">
            <v>0</v>
          </cell>
          <cell r="I214">
            <v>0</v>
          </cell>
          <cell r="K214">
            <v>112326.58000000003</v>
          </cell>
          <cell r="M214">
            <v>0.88033905054461314</v>
          </cell>
          <cell r="O214">
            <v>98885.474788123553</v>
          </cell>
          <cell r="P214">
            <v>0</v>
          </cell>
          <cell r="Q214">
            <v>3.5010916656966497E-3</v>
          </cell>
          <cell r="S214">
            <v>100861.24619437331</v>
          </cell>
          <cell r="U214">
            <v>1975.7714062497544</v>
          </cell>
        </row>
        <row r="215">
          <cell r="E215">
            <v>592054</v>
          </cell>
          <cell r="G215" t="str">
            <v>Dist Sub Trnsfrmr Routine Mtce</v>
          </cell>
          <cell r="H215">
            <v>0</v>
          </cell>
          <cell r="I215">
            <v>0</v>
          </cell>
          <cell r="K215">
            <v>70914.640000000029</v>
          </cell>
          <cell r="M215">
            <v>0.88033905054461314</v>
          </cell>
          <cell r="O215">
            <v>62428.926847313072</v>
          </cell>
          <cell r="P215">
            <v>0</v>
          </cell>
          <cell r="Q215">
            <v>2.2103286246218687E-3</v>
          </cell>
          <cell r="S215">
            <v>63676.281818830008</v>
          </cell>
          <cell r="U215">
            <v>1247.3549715169356</v>
          </cell>
        </row>
        <row r="216">
          <cell r="E216">
            <v>592060</v>
          </cell>
          <cell r="G216" t="str">
            <v>Dist Substation Inspections</v>
          </cell>
          <cell r="H216">
            <v>0</v>
          </cell>
          <cell r="I216">
            <v>0</v>
          </cell>
          <cell r="K216">
            <v>132658.35999999996</v>
          </cell>
          <cell r="M216">
            <v>0.88033905054461314</v>
          </cell>
          <cell r="O216">
            <v>116784.33468920545</v>
          </cell>
          <cell r="P216">
            <v>0</v>
          </cell>
          <cell r="Q216">
            <v>4.1348101097797652E-3</v>
          </cell>
          <cell r="S216">
            <v>119117.73248773173</v>
          </cell>
          <cell r="U216">
            <v>2333.3977985262754</v>
          </cell>
        </row>
        <row r="217">
          <cell r="E217">
            <v>592469</v>
          </cell>
          <cell r="G217" t="str">
            <v>Distribution-Relays &amp; Misc Eq</v>
          </cell>
          <cell r="H217">
            <v>0</v>
          </cell>
          <cell r="I217">
            <v>0</v>
          </cell>
          <cell r="K217">
            <v>55536.799999999981</v>
          </cell>
          <cell r="M217">
            <v>0.88033905054461314</v>
          </cell>
          <cell r="O217">
            <v>48891.213782286053</v>
          </cell>
          <cell r="P217">
            <v>0</v>
          </cell>
          <cell r="Q217">
            <v>1.7310188525232549E-3</v>
          </cell>
          <cell r="S217">
            <v>49868.079822671258</v>
          </cell>
          <cell r="U217">
            <v>976.86604038520454</v>
          </cell>
        </row>
        <row r="218">
          <cell r="E218">
            <v>593001</v>
          </cell>
          <cell r="G218" t="str">
            <v>OH Dist Line Tree Trimming Spr</v>
          </cell>
          <cell r="H218">
            <v>0</v>
          </cell>
          <cell r="I218">
            <v>0</v>
          </cell>
          <cell r="K218">
            <v>103427.55999999998</v>
          </cell>
          <cell r="M218">
            <v>0.88033905054461314</v>
          </cell>
          <cell r="O218">
            <v>91051.319970545999</v>
          </cell>
          <cell r="P218">
            <v>0</v>
          </cell>
          <cell r="Q218">
            <v>3.223719339797758E-3</v>
          </cell>
          <cell r="S218">
            <v>92870.561824666191</v>
          </cell>
          <cell r="U218">
            <v>1819.2418541201914</v>
          </cell>
        </row>
        <row r="219">
          <cell r="E219">
            <v>593058</v>
          </cell>
          <cell r="G219" t="str">
            <v>Oh Dist Line Tree Trimming</v>
          </cell>
          <cell r="H219">
            <v>0</v>
          </cell>
          <cell r="I219">
            <v>0</v>
          </cell>
          <cell r="K219">
            <v>5465.8900000000021</v>
          </cell>
          <cell r="M219">
            <v>0.88033905054461314</v>
          </cell>
          <cell r="O219">
            <v>4811.8364129812971</v>
          </cell>
          <cell r="P219">
            <v>0</v>
          </cell>
          <cell r="Q219">
            <v>1.7036557086145296E-4</v>
          </cell>
          <cell r="S219">
            <v>4907.978832448769</v>
          </cell>
          <cell r="U219">
            <v>96.142419467471882</v>
          </cell>
        </row>
        <row r="220">
          <cell r="E220">
            <v>593062</v>
          </cell>
          <cell r="G220" t="str">
            <v>Dist OH reliab - labor &amp; other</v>
          </cell>
          <cell r="H220">
            <v>0</v>
          </cell>
          <cell r="I220">
            <v>0</v>
          </cell>
          <cell r="K220">
            <v>232749.1200000002</v>
          </cell>
          <cell r="M220">
            <v>0.88033905054461314</v>
          </cell>
          <cell r="O220">
            <v>204898.1393158944</v>
          </cell>
          <cell r="P220">
            <v>0</v>
          </cell>
          <cell r="Q220">
            <v>7.254525191012046E-3</v>
          </cell>
          <cell r="S220">
            <v>208992.08623501001</v>
          </cell>
          <cell r="U220">
            <v>4093.9469191156095</v>
          </cell>
        </row>
        <row r="221">
          <cell r="E221">
            <v>593500</v>
          </cell>
          <cell r="G221" t="str">
            <v>Misc Repair Expense</v>
          </cell>
          <cell r="H221">
            <v>0</v>
          </cell>
          <cell r="I221">
            <v>0</v>
          </cell>
          <cell r="K221">
            <v>1942.53</v>
          </cell>
          <cell r="M221">
            <v>0.88033905054461314</v>
          </cell>
          <cell r="O221">
            <v>1710.0850158544274</v>
          </cell>
          <cell r="P221">
            <v>0</v>
          </cell>
          <cell r="Q221">
            <v>6.0546449409976802E-5</v>
          </cell>
          <cell r="S221">
            <v>1744.2531996430048</v>
          </cell>
          <cell r="U221">
            <v>34.16818378857738</v>
          </cell>
        </row>
        <row r="222">
          <cell r="E222">
            <v>593510</v>
          </cell>
          <cell r="G222" t="str">
            <v>General Office Expense</v>
          </cell>
          <cell r="H222">
            <v>0</v>
          </cell>
          <cell r="I222">
            <v>0</v>
          </cell>
          <cell r="K222">
            <v>148.08000000000001</v>
          </cell>
          <cell r="M222">
            <v>0.88033905054461314</v>
          </cell>
          <cell r="O222">
            <v>130.36060660464634</v>
          </cell>
          <cell r="P222">
            <v>0</v>
          </cell>
          <cell r="Q222">
            <v>4.6154850780319302E-6</v>
          </cell>
          <cell r="S222">
            <v>132.9652637555848</v>
          </cell>
          <cell r="U222">
            <v>2.6046571509384648</v>
          </cell>
        </row>
        <row r="223">
          <cell r="E223">
            <v>593555</v>
          </cell>
          <cell r="G223" t="str">
            <v>Oh Dist Line Maintenance</v>
          </cell>
          <cell r="H223">
            <v>0</v>
          </cell>
          <cell r="I223">
            <v>0</v>
          </cell>
          <cell r="K223">
            <v>570909.9799999994</v>
          </cell>
          <cell r="M223">
            <v>0.88033905054461314</v>
          </cell>
          <cell r="O223">
            <v>502594.34973964357</v>
          </cell>
          <cell r="P223">
            <v>0</v>
          </cell>
          <cell r="Q223">
            <v>1.7794614354332151E-2</v>
          </cell>
          <cell r="S223">
            <v>512636.38621958112</v>
          </cell>
          <cell r="U223">
            <v>10042.036479937553</v>
          </cell>
        </row>
        <row r="224">
          <cell r="E224">
            <v>593556</v>
          </cell>
          <cell r="G224" t="str">
            <v>OhDist Line Capacitor BankMtce</v>
          </cell>
          <cell r="H224">
            <v>0</v>
          </cell>
          <cell r="I224">
            <v>0</v>
          </cell>
          <cell r="K224">
            <v>87126.760000000024</v>
          </cell>
          <cell r="M224">
            <v>0.88033905054461314</v>
          </cell>
          <cell r="O224">
            <v>76701.089175428395</v>
          </cell>
          <cell r="P224">
            <v>0</v>
          </cell>
          <cell r="Q224">
            <v>2.7156419548708083E-3</v>
          </cell>
          <cell r="S224">
            <v>78233.607668621946</v>
          </cell>
          <cell r="U224">
            <v>1532.518493193551</v>
          </cell>
        </row>
        <row r="225">
          <cell r="E225">
            <v>593560</v>
          </cell>
          <cell r="G225" t="str">
            <v>OH Dist Line Oper Storms</v>
          </cell>
          <cell r="H225">
            <v>0</v>
          </cell>
          <cell r="I225">
            <v>0</v>
          </cell>
          <cell r="K225">
            <v>4695.18</v>
          </cell>
          <cell r="M225">
            <v>0.88033905054461314</v>
          </cell>
          <cell r="O225">
            <v>4133.3503033360566</v>
          </cell>
          <cell r="P225">
            <v>0</v>
          </cell>
          <cell r="Q225">
            <v>1.4634341726549132E-4</v>
          </cell>
          <cell r="S225">
            <v>4215.9362984869431</v>
          </cell>
          <cell r="U225">
            <v>82.585995150886447</v>
          </cell>
        </row>
        <row r="226">
          <cell r="E226">
            <v>593570</v>
          </cell>
          <cell r="G226" t="str">
            <v>Reclosers Sect &amp; Oil Switches</v>
          </cell>
          <cell r="H226">
            <v>0</v>
          </cell>
          <cell r="I226">
            <v>0</v>
          </cell>
          <cell r="K226">
            <v>1411.53</v>
          </cell>
          <cell r="M226">
            <v>0.88033905054461314</v>
          </cell>
          <cell r="O226">
            <v>1242.6249800152377</v>
          </cell>
          <cell r="P226">
            <v>0</v>
          </cell>
          <cell r="Q226">
            <v>4.399578371282016E-5</v>
          </cell>
          <cell r="S226">
            <v>1267.4531249927106</v>
          </cell>
          <cell r="U226">
            <v>24.828144977472903</v>
          </cell>
        </row>
        <row r="227">
          <cell r="E227">
            <v>593575</v>
          </cell>
          <cell r="G227" t="str">
            <v>Misc Repair &amp; Testing</v>
          </cell>
          <cell r="H227">
            <v>0</v>
          </cell>
          <cell r="I227">
            <v>0</v>
          </cell>
          <cell r="K227">
            <v>7757.11</v>
          </cell>
          <cell r="M227">
            <v>0.88033905054461314</v>
          </cell>
          <cell r="O227">
            <v>6828.886852370124</v>
          </cell>
          <cell r="P227">
            <v>0</v>
          </cell>
          <cell r="Q227">
            <v>2.4178029074589587E-4</v>
          </cell>
          <cell r="S227">
            <v>6965.3307477787976</v>
          </cell>
          <cell r="U227">
            <v>136.4438954086736</v>
          </cell>
        </row>
        <row r="228">
          <cell r="E228">
            <v>593910</v>
          </cell>
          <cell r="G228" t="str">
            <v>OH Dist Line Maint Reliability</v>
          </cell>
          <cell r="H228">
            <v>0</v>
          </cell>
          <cell r="I228">
            <v>0</v>
          </cell>
          <cell r="K228">
            <v>111668.13</v>
          </cell>
          <cell r="M228">
            <v>0.88033905054461314</v>
          </cell>
          <cell r="O228">
            <v>98305.815540292431</v>
          </cell>
          <cell r="P228">
            <v>0</v>
          </cell>
          <cell r="Q228">
            <v>3.4805685285435551E-3</v>
          </cell>
          <cell r="S228">
            <v>100270.00512252115</v>
          </cell>
          <cell r="U228">
            <v>1964.1895822287188</v>
          </cell>
        </row>
        <row r="229">
          <cell r="E229">
            <v>593940</v>
          </cell>
          <cell r="G229" t="str">
            <v>Reliability Wildlife Cover Up</v>
          </cell>
          <cell r="H229">
            <v>0</v>
          </cell>
          <cell r="I229">
            <v>0</v>
          </cell>
          <cell r="K229">
            <v>3998.59</v>
          </cell>
          <cell r="M229">
            <v>0.88033905054461314</v>
          </cell>
          <cell r="O229">
            <v>3520.1149241171847</v>
          </cell>
          <cell r="P229">
            <v>0</v>
          </cell>
          <cell r="Q229">
            <v>1.2463149971750199E-4</v>
          </cell>
          <cell r="S229">
            <v>3590.4482306891132</v>
          </cell>
          <cell r="U229">
            <v>70.33330657192846</v>
          </cell>
        </row>
        <row r="230">
          <cell r="E230">
            <v>594061</v>
          </cell>
          <cell r="G230" t="str">
            <v>Underground Dist Line Maint</v>
          </cell>
          <cell r="H230">
            <v>0</v>
          </cell>
          <cell r="I230">
            <v>0</v>
          </cell>
          <cell r="K230">
            <v>113185.92</v>
          </cell>
          <cell r="M230">
            <v>0.88033905054461314</v>
          </cell>
          <cell r="O230">
            <v>99641.98534781854</v>
          </cell>
          <cell r="P230">
            <v>0</v>
          </cell>
          <cell r="Q230">
            <v>3.5278763155275239E-3</v>
          </cell>
          <cell r="S230">
            <v>101632.87213815856</v>
          </cell>
          <cell r="U230">
            <v>1990.8867903400242</v>
          </cell>
        </row>
        <row r="231">
          <cell r="E231">
            <v>594062</v>
          </cell>
          <cell r="G231" t="str">
            <v>Dist UG reliab - labor &amp; other</v>
          </cell>
          <cell r="H231">
            <v>0</v>
          </cell>
          <cell r="I231">
            <v>0</v>
          </cell>
          <cell r="K231">
            <v>26544.350000000017</v>
          </cell>
          <cell r="M231">
            <v>0.88033905054461314</v>
          </cell>
          <cell r="O231">
            <v>23368.027876323918</v>
          </cell>
          <cell r="P231">
            <v>0</v>
          </cell>
          <cell r="Q231">
            <v>8.2735718078779665E-4</v>
          </cell>
          <cell r="S231">
            <v>23834.930436051862</v>
          </cell>
          <cell r="U231">
            <v>466.9025597279433</v>
          </cell>
        </row>
        <row r="232">
          <cell r="E232">
            <v>594910</v>
          </cell>
          <cell r="G232" t="str">
            <v>Dist UG Line Maint Reliability</v>
          </cell>
          <cell r="H232">
            <v>0</v>
          </cell>
          <cell r="I232">
            <v>0</v>
          </cell>
          <cell r="K232">
            <v>161963.7000000001</v>
          </cell>
          <cell r="M232">
            <v>0.88033905054461314</v>
          </cell>
          <cell r="O232">
            <v>142582.96988069266</v>
          </cell>
          <cell r="P232">
            <v>0</v>
          </cell>
          <cell r="Q232">
            <v>5.0482242067317702E-3</v>
          </cell>
          <cell r="S232">
            <v>145431.83474696396</v>
          </cell>
          <cell r="U232">
            <v>2848.8648662712949</v>
          </cell>
        </row>
        <row r="233">
          <cell r="E233">
            <v>595064</v>
          </cell>
          <cell r="G233" t="str">
            <v>Dist Transformer Maintenance</v>
          </cell>
          <cell r="H233">
            <v>0</v>
          </cell>
          <cell r="I233">
            <v>0</v>
          </cell>
          <cell r="K233">
            <v>1555.08</v>
          </cell>
          <cell r="M233">
            <v>0.88033905054461314</v>
          </cell>
          <cell r="O233">
            <v>1368.9976507209169</v>
          </cell>
          <cell r="P233">
            <v>0</v>
          </cell>
          <cell r="Q233">
            <v>4.8470073846204029E-5</v>
          </cell>
          <cell r="S233">
            <v>1396.3507722922393</v>
          </cell>
          <cell r="U233">
            <v>27.35312157132239</v>
          </cell>
        </row>
        <row r="234">
          <cell r="E234">
            <v>595161</v>
          </cell>
          <cell r="G234" t="str">
            <v>Overhead Transformers - Old</v>
          </cell>
          <cell r="H234">
            <v>0</v>
          </cell>
          <cell r="I234">
            <v>0</v>
          </cell>
          <cell r="K234">
            <v>177320.08</v>
          </cell>
          <cell r="M234">
            <v>0.88033905054461314</v>
          </cell>
          <cell r="O234">
            <v>156101.79086969484</v>
          </cell>
          <cell r="P234">
            <v>0</v>
          </cell>
          <cell r="Q234">
            <v>5.5268650950528629E-3</v>
          </cell>
          <cell r="S234">
            <v>159220.7671958495</v>
          </cell>
          <cell r="U234">
            <v>3118.9763261546614</v>
          </cell>
        </row>
        <row r="235">
          <cell r="E235">
            <v>595164</v>
          </cell>
          <cell r="G235" t="str">
            <v>Underground Transformers - Old</v>
          </cell>
          <cell r="H235">
            <v>0</v>
          </cell>
          <cell r="I235">
            <v>0</v>
          </cell>
          <cell r="K235">
            <v>38561.269999999997</v>
          </cell>
          <cell r="M235">
            <v>0.88033905054461314</v>
          </cell>
          <cell r="O235">
            <v>33946.99181959447</v>
          </cell>
          <cell r="P235">
            <v>0</v>
          </cell>
          <cell r="Q235">
            <v>1.2019109013706123E-3</v>
          </cell>
          <cell r="S235">
            <v>34625.266317533213</v>
          </cell>
          <cell r="U235">
            <v>678.27449793874257</v>
          </cell>
        </row>
        <row r="236">
          <cell r="E236">
            <v>596067</v>
          </cell>
          <cell r="G236" t="str">
            <v>Strt Light&amp;Signal Sys Maint Ex</v>
          </cell>
          <cell r="H236">
            <v>0</v>
          </cell>
          <cell r="I236">
            <v>0</v>
          </cell>
          <cell r="K236">
            <v>231980.14</v>
          </cell>
          <cell r="M236">
            <v>0.88033905054461314</v>
          </cell>
          <cell r="O236">
            <v>204221.17619280645</v>
          </cell>
          <cell r="P236">
            <v>0</v>
          </cell>
          <cell r="Q236">
            <v>7.2305569595472585E-3</v>
          </cell>
          <cell r="S236">
            <v>208301.59711748711</v>
          </cell>
          <cell r="U236">
            <v>4080.4209246806568</v>
          </cell>
        </row>
        <row r="237">
          <cell r="E237">
            <v>597123</v>
          </cell>
          <cell r="G237" t="str">
            <v>Shop Test &amp; Repair</v>
          </cell>
          <cell r="H237">
            <v>0</v>
          </cell>
          <cell r="I237">
            <v>0</v>
          </cell>
          <cell r="K237">
            <v>266168.8</v>
          </cell>
          <cell r="M237">
            <v>0.88033905054461314</v>
          </cell>
          <cell r="O237">
            <v>234318.78867659901</v>
          </cell>
          <cell r="P237">
            <v>0</v>
          </cell>
          <cell r="Q237">
            <v>8.296178583452626E-3</v>
          </cell>
          <cell r="S237">
            <v>239000.57195777615</v>
          </cell>
          <cell r="U237">
            <v>4681.7832811771368</v>
          </cell>
        </row>
        <row r="238">
          <cell r="E238">
            <v>597138</v>
          </cell>
          <cell r="G238" t="str">
            <v>Load Research Equipment Repair</v>
          </cell>
          <cell r="H238">
            <v>0</v>
          </cell>
          <cell r="I238">
            <v>0</v>
          </cell>
          <cell r="K238">
            <v>8228.8799999999974</v>
          </cell>
          <cell r="M238">
            <v>0.88033905054461314</v>
          </cell>
          <cell r="O238">
            <v>7244.2044062455543</v>
          </cell>
          <cell r="P238">
            <v>0</v>
          </cell>
          <cell r="Q238">
            <v>2.5648482474956359E-4</v>
          </cell>
          <cell r="S238">
            <v>7388.9465127840112</v>
          </cell>
          <cell r="U238">
            <v>144.74210653845694</v>
          </cell>
        </row>
        <row r="239">
          <cell r="E239">
            <v>598073</v>
          </cell>
          <cell r="G239" t="str">
            <v>Maint Of Misc Distrib Plant</v>
          </cell>
          <cell r="H239">
            <v>0</v>
          </cell>
          <cell r="I239">
            <v>0</v>
          </cell>
          <cell r="K239">
            <v>134582.89000000001</v>
          </cell>
          <cell r="M239">
            <v>0.88033905054461314</v>
          </cell>
          <cell r="O239">
            <v>118478.57360215012</v>
          </cell>
          <cell r="P239">
            <v>0</v>
          </cell>
          <cell r="Q239">
            <v>4.1947955196745858E-3</v>
          </cell>
          <cell r="S239">
            <v>120845.82297297986</v>
          </cell>
          <cell r="U239">
            <v>2367.2493708297407</v>
          </cell>
        </row>
        <row r="240">
          <cell r="E240">
            <v>0</v>
          </cell>
          <cell r="G240" t="str">
            <v>Total Adjustment to Distribution Expenses:</v>
          </cell>
          <cell r="H240">
            <v>0</v>
          </cell>
          <cell r="I240">
            <v>0</v>
          </cell>
          <cell r="K240">
            <v>7800819.129999998</v>
          </cell>
          <cell r="M240">
            <v>0</v>
          </cell>
          <cell r="O240">
            <v>6867365.7063744562</v>
          </cell>
          <cell r="P240">
            <v>0</v>
          </cell>
          <cell r="Q240">
            <v>0</v>
          </cell>
          <cell r="S240">
            <v>7004578.4247032814</v>
          </cell>
          <cell r="U240">
            <v>137212.7183288238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K241">
            <v>0</v>
          </cell>
          <cell r="M241">
            <v>0</v>
          </cell>
          <cell r="O241">
            <v>0</v>
          </cell>
          <cell r="P241">
            <v>0</v>
          </cell>
          <cell r="Q241">
            <v>0</v>
          </cell>
          <cell r="S241">
            <v>0</v>
          </cell>
          <cell r="U241">
            <v>0</v>
          </cell>
        </row>
        <row r="242">
          <cell r="E242">
            <v>0</v>
          </cell>
          <cell r="G242" t="str">
            <v>Adjustment to Customer Account Expenses:</v>
          </cell>
          <cell r="H242">
            <v>0</v>
          </cell>
          <cell r="I242">
            <v>0</v>
          </cell>
          <cell r="K242">
            <v>0</v>
          </cell>
          <cell r="M242">
            <v>0</v>
          </cell>
          <cell r="O242">
            <v>0</v>
          </cell>
          <cell r="P242">
            <v>0</v>
          </cell>
          <cell r="Q242">
            <v>0</v>
          </cell>
          <cell r="S242">
            <v>0</v>
          </cell>
          <cell r="U242">
            <v>0</v>
          </cell>
        </row>
        <row r="243">
          <cell r="E243">
            <v>901001</v>
          </cell>
          <cell r="G243" t="str">
            <v>Customer Service Mgmt &amp; Admin</v>
          </cell>
          <cell r="H243">
            <v>0</v>
          </cell>
          <cell r="I243">
            <v>0</v>
          </cell>
          <cell r="K243">
            <v>498651.16999999975</v>
          </cell>
          <cell r="M243">
            <v>0.89023357983508333</v>
          </cell>
          <cell r="O243">
            <v>443916.01615805249</v>
          </cell>
          <cell r="P243">
            <v>0</v>
          </cell>
          <cell r="Q243">
            <v>1.5717077434985224E-2</v>
          </cell>
          <cell r="S243">
            <v>452785.63602265494</v>
          </cell>
          <cell r="U243">
            <v>8869.6198646024568</v>
          </cell>
        </row>
        <row r="244">
          <cell r="E244">
            <v>901201</v>
          </cell>
          <cell r="G244" t="str">
            <v>Mgmt &amp; Administrative - Accoun</v>
          </cell>
          <cell r="H244">
            <v>0</v>
          </cell>
          <cell r="I244">
            <v>0</v>
          </cell>
          <cell r="K244">
            <v>96806.839999999982</v>
          </cell>
          <cell r="M244">
            <v>0.89023357983508333</v>
          </cell>
          <cell r="O244">
            <v>86180.699725722123</v>
          </cell>
          <cell r="P244">
            <v>0</v>
          </cell>
          <cell r="Q244">
            <v>3.0512724967961579E-3</v>
          </cell>
          <cell r="S244">
            <v>87902.624635861997</v>
          </cell>
          <cell r="U244">
            <v>1721.9249101398746</v>
          </cell>
        </row>
        <row r="245">
          <cell r="E245">
            <v>902005</v>
          </cell>
          <cell r="G245" t="str">
            <v>Check Meter Reads - Electric</v>
          </cell>
          <cell r="H245">
            <v>0</v>
          </cell>
          <cell r="I245">
            <v>0</v>
          </cell>
          <cell r="K245">
            <v>41422.03</v>
          </cell>
          <cell r="M245">
            <v>0.89023357983508333</v>
          </cell>
          <cell r="O245">
            <v>36875.282050936214</v>
          </cell>
          <cell r="P245">
            <v>0</v>
          </cell>
          <cell r="Q245">
            <v>1.3055885400294583E-3</v>
          </cell>
          <cell r="S245">
            <v>37612.064960961587</v>
          </cell>
          <cell r="U245">
            <v>736.78291002537298</v>
          </cell>
        </row>
        <row r="246">
          <cell r="E246">
            <v>902007</v>
          </cell>
          <cell r="G246" t="str">
            <v>Read Meters - Electric</v>
          </cell>
          <cell r="H246">
            <v>0</v>
          </cell>
          <cell r="I246">
            <v>0</v>
          </cell>
          <cell r="K246">
            <v>1430763.8799999997</v>
          </cell>
          <cell r="M246">
            <v>0.89023357983508333</v>
          </cell>
          <cell r="O246">
            <v>1273714.0507911332</v>
          </cell>
          <cell r="P246">
            <v>0</v>
          </cell>
          <cell r="Q246">
            <v>4.509650843321978E-2</v>
          </cell>
          <cell r="S246">
            <v>1299163.367859022</v>
          </cell>
          <cell r="U246">
            <v>25449.317067888798</v>
          </cell>
        </row>
        <row r="247">
          <cell r="E247">
            <v>903002</v>
          </cell>
          <cell r="G247" t="str">
            <v>Collection Activities - Gas</v>
          </cell>
          <cell r="H247">
            <v>0</v>
          </cell>
          <cell r="I247">
            <v>0</v>
          </cell>
          <cell r="K247">
            <v>507.6</v>
          </cell>
          <cell r="M247">
            <v>0.89023357983508333</v>
          </cell>
          <cell r="O247">
            <v>451.88256512428831</v>
          </cell>
          <cell r="P247">
            <v>0</v>
          </cell>
          <cell r="Q247">
            <v>1.5999137244576208E-5</v>
          </cell>
          <cell r="S247">
            <v>460.9113598291562</v>
          </cell>
          <cell r="U247">
            <v>9.0287947048678916</v>
          </cell>
        </row>
        <row r="248">
          <cell r="E248">
            <v>903013</v>
          </cell>
          <cell r="G248" t="str">
            <v>Power Billing</v>
          </cell>
          <cell r="H248">
            <v>0</v>
          </cell>
          <cell r="I248">
            <v>0</v>
          </cell>
          <cell r="K248">
            <v>5042.3700000000008</v>
          </cell>
          <cell r="M248">
            <v>0.89023357983508333</v>
          </cell>
          <cell r="O248">
            <v>4488.8870959530295</v>
          </cell>
          <cell r="P248">
            <v>0</v>
          </cell>
          <cell r="Q248">
            <v>1.5893138232453457E-4</v>
          </cell>
          <cell r="S248">
            <v>4578.5768586716758</v>
          </cell>
          <cell r="U248">
            <v>89.689762718646307</v>
          </cell>
        </row>
        <row r="249">
          <cell r="E249">
            <v>903022</v>
          </cell>
          <cell r="G249" t="str">
            <v>Cust Serv Accounting - Ele/Gas</v>
          </cell>
          <cell r="H249">
            <v>0</v>
          </cell>
          <cell r="I249">
            <v>0</v>
          </cell>
          <cell r="K249">
            <v>1912156.7300000009</v>
          </cell>
          <cell r="M249">
            <v>0.89023357983508333</v>
          </cell>
          <cell r="O249">
            <v>1702266.1309536477</v>
          </cell>
          <cell r="P249">
            <v>0</v>
          </cell>
          <cell r="Q249">
            <v>6.0269617723424089E-2</v>
          </cell>
          <cell r="S249">
            <v>1736278.0902891511</v>
          </cell>
          <cell r="U249">
            <v>34011.959335503401</v>
          </cell>
        </row>
        <row r="250">
          <cell r="E250">
            <v>903028</v>
          </cell>
          <cell r="G250" t="str">
            <v>Credit &amp; Collections</v>
          </cell>
          <cell r="H250">
            <v>0</v>
          </cell>
          <cell r="I250">
            <v>0</v>
          </cell>
          <cell r="K250">
            <v>213826.50999999995</v>
          </cell>
          <cell r="M250">
            <v>0.89023357983508333</v>
          </cell>
          <cell r="O250">
            <v>190355.53946094221</v>
          </cell>
          <cell r="P250">
            <v>0</v>
          </cell>
          <cell r="Q250">
            <v>6.7396368794695564E-3</v>
          </cell>
          <cell r="S250">
            <v>194158.91940824006</v>
          </cell>
          <cell r="U250">
            <v>3803.3799472978571</v>
          </cell>
        </row>
        <row r="251">
          <cell r="E251">
            <v>903110</v>
          </cell>
          <cell r="G251" t="str">
            <v>Billing Of Metered Accts-Elec</v>
          </cell>
          <cell r="H251">
            <v>0</v>
          </cell>
          <cell r="I251">
            <v>0</v>
          </cell>
          <cell r="K251">
            <v>205760.61999999994</v>
          </cell>
          <cell r="M251">
            <v>0.89023357983508333</v>
          </cell>
          <cell r="O251">
            <v>183175.01333168618</v>
          </cell>
          <cell r="P251">
            <v>0</v>
          </cell>
          <cell r="Q251">
            <v>6.4854066172361927E-3</v>
          </cell>
          <cell r="S251">
            <v>186834.92348993351</v>
          </cell>
          <cell r="U251">
            <v>3659.9101582473377</v>
          </cell>
        </row>
        <row r="252">
          <cell r="E252">
            <v>905023</v>
          </cell>
          <cell r="G252" t="str">
            <v>Building Operations-Cust Accts</v>
          </cell>
          <cell r="H252">
            <v>0</v>
          </cell>
          <cell r="I252">
            <v>0</v>
          </cell>
          <cell r="K252">
            <v>546.72</v>
          </cell>
          <cell r="M252">
            <v>0.89023357983508333</v>
          </cell>
          <cell r="O252">
            <v>486.70850276743681</v>
          </cell>
          <cell r="P252">
            <v>0</v>
          </cell>
          <cell r="Q252">
            <v>1.7232167679973812E-5</v>
          </cell>
          <cell r="S252">
            <v>496.43313365996124</v>
          </cell>
          <cell r="U252">
            <v>9.7246308925244307</v>
          </cell>
        </row>
        <row r="253">
          <cell r="E253">
            <v>905042</v>
          </cell>
          <cell r="G253" t="str">
            <v>Outages</v>
          </cell>
          <cell r="H253">
            <v>0</v>
          </cell>
          <cell r="I253">
            <v>0</v>
          </cell>
          <cell r="K253">
            <v>4259.53</v>
          </cell>
          <cell r="M253">
            <v>0.89023357983508333</v>
          </cell>
          <cell r="O253">
            <v>3791.9766403149324</v>
          </cell>
          <cell r="P253">
            <v>0</v>
          </cell>
          <cell r="Q253">
            <v>1.3425690517610263E-4</v>
          </cell>
          <cell r="S253">
            <v>3867.7418529020601</v>
          </cell>
          <cell r="U253">
            <v>75.765212587127735</v>
          </cell>
        </row>
        <row r="254">
          <cell r="E254">
            <v>0</v>
          </cell>
          <cell r="G254" t="str">
            <v>Total Adjustment to Customer Account Expenses:</v>
          </cell>
          <cell r="H254">
            <v>0</v>
          </cell>
          <cell r="I254">
            <v>0</v>
          </cell>
          <cell r="K254">
            <v>4409744.0000000009</v>
          </cell>
          <cell r="M254">
            <v>0</v>
          </cell>
          <cell r="O254">
            <v>3925702.1872762796</v>
          </cell>
          <cell r="P254">
            <v>0</v>
          </cell>
          <cell r="Q254">
            <v>0</v>
          </cell>
          <cell r="S254">
            <v>4004139.2898708871</v>
          </cell>
          <cell r="U254">
            <v>78437.102594608266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K255">
            <v>0</v>
          </cell>
          <cell r="M255">
            <v>0</v>
          </cell>
          <cell r="O255">
            <v>0</v>
          </cell>
          <cell r="P255">
            <v>0</v>
          </cell>
          <cell r="Q255">
            <v>0</v>
          </cell>
          <cell r="S255">
            <v>0</v>
          </cell>
          <cell r="U255">
            <v>0</v>
          </cell>
        </row>
        <row r="256">
          <cell r="E256">
            <v>0</v>
          </cell>
          <cell r="G256" t="str">
            <v>Adjustment to Customer Assistance Expenses:</v>
          </cell>
          <cell r="H256">
            <v>0</v>
          </cell>
          <cell r="I256">
            <v>0</v>
          </cell>
          <cell r="K256">
            <v>0</v>
          </cell>
          <cell r="M256">
            <v>0</v>
          </cell>
          <cell r="O256">
            <v>0</v>
          </cell>
          <cell r="P256">
            <v>0</v>
          </cell>
          <cell r="Q256">
            <v>0</v>
          </cell>
          <cell r="S256">
            <v>0</v>
          </cell>
          <cell r="U256">
            <v>0</v>
          </cell>
        </row>
        <row r="257">
          <cell r="E257">
            <v>907101</v>
          </cell>
          <cell r="G257" t="str">
            <v>Customer Service Supervision</v>
          </cell>
          <cell r="H257">
            <v>0</v>
          </cell>
          <cell r="I257" t="str">
            <v>W/P IS ADJ 5.3</v>
          </cell>
          <cell r="K257">
            <v>166261.76000000001</v>
          </cell>
          <cell r="M257">
            <v>0.89023357983508333</v>
          </cell>
          <cell r="O257">
            <v>148011.80179448146</v>
          </cell>
          <cell r="P257">
            <v>0</v>
          </cell>
          <cell r="Q257">
            <v>5.240434824201716E-3</v>
          </cell>
          <cell r="S257">
            <v>150969.13689753509</v>
          </cell>
          <cell r="U257">
            <v>2957.3351030536287</v>
          </cell>
        </row>
        <row r="258">
          <cell r="E258">
            <v>908043</v>
          </cell>
          <cell r="G258" t="str">
            <v>Customer Assistance-Cust Serv</v>
          </cell>
          <cell r="H258">
            <v>0</v>
          </cell>
          <cell r="I258">
            <v>0</v>
          </cell>
          <cell r="K258">
            <v>135357.47000000006</v>
          </cell>
          <cell r="M258">
            <v>0.89023357983508333</v>
          </cell>
          <cell r="O258">
            <v>120499.76507551994</v>
          </cell>
          <cell r="P258">
            <v>0</v>
          </cell>
          <cell r="Q258">
            <v>4.2663568550208976E-3</v>
          </cell>
          <cell r="S258">
            <v>122907.39866180898</v>
          </cell>
          <cell r="U258">
            <v>2407.633586289041</v>
          </cell>
        </row>
        <row r="259">
          <cell r="E259">
            <v>908101</v>
          </cell>
          <cell r="G259" t="str">
            <v>Retail Indust Cust Assistance</v>
          </cell>
          <cell r="H259">
            <v>0</v>
          </cell>
          <cell r="I259">
            <v>0</v>
          </cell>
          <cell r="K259">
            <v>387415.38000000006</v>
          </cell>
          <cell r="M259">
            <v>0.89025411976656377</v>
          </cell>
          <cell r="O259">
            <v>344898.1381059289</v>
          </cell>
          <cell r="P259">
            <v>0</v>
          </cell>
          <cell r="Q259">
            <v>1.2211297962863061E-2</v>
          </cell>
          <cell r="S259">
            <v>351789.34109401744</v>
          </cell>
          <cell r="U259">
            <v>6891.2029880885384</v>
          </cell>
        </row>
        <row r="260">
          <cell r="E260">
            <v>908104</v>
          </cell>
          <cell r="G260" t="str">
            <v>Wholesale Customer Assistance</v>
          </cell>
          <cell r="H260">
            <v>0</v>
          </cell>
          <cell r="I260">
            <v>0</v>
          </cell>
          <cell r="K260">
            <v>80928.679999999993</v>
          </cell>
          <cell r="M260">
            <v>0</v>
          </cell>
          <cell r="O260">
            <v>0</v>
          </cell>
          <cell r="P260">
            <v>0</v>
          </cell>
          <cell r="Q260">
            <v>0</v>
          </cell>
          <cell r="S260">
            <v>0</v>
          </cell>
          <cell r="U260">
            <v>0</v>
          </cell>
        </row>
        <row r="261">
          <cell r="E261">
            <v>908106</v>
          </cell>
          <cell r="G261" t="str">
            <v>Retail Commercial Cust Assist</v>
          </cell>
          <cell r="H261">
            <v>0</v>
          </cell>
          <cell r="I261">
            <v>0</v>
          </cell>
          <cell r="K261">
            <v>468728.81</v>
          </cell>
          <cell r="M261">
            <v>0.89025411976656377</v>
          </cell>
          <cell r="O261">
            <v>417287.75415577891</v>
          </cell>
          <cell r="P261">
            <v>0</v>
          </cell>
          <cell r="Q261">
            <v>1.4774289969304331E-2</v>
          </cell>
          <cell r="S261">
            <v>425625.33067655412</v>
          </cell>
          <cell r="U261">
            <v>8337.576520775212</v>
          </cell>
        </row>
        <row r="262">
          <cell r="E262">
            <v>908107</v>
          </cell>
          <cell r="G262" t="str">
            <v>Retail Residential Cust Assist</v>
          </cell>
          <cell r="H262">
            <v>0</v>
          </cell>
          <cell r="I262">
            <v>0</v>
          </cell>
          <cell r="K262">
            <v>214126.41000000003</v>
          </cell>
          <cell r="M262">
            <v>0.89025411976656377</v>
          </cell>
          <cell r="O262">
            <v>190626.91865332436</v>
          </cell>
          <cell r="P262">
            <v>0</v>
          </cell>
          <cell r="Q262">
            <v>6.7492452009215026E-3</v>
          </cell>
          <cell r="S262">
            <v>194435.72086561823</v>
          </cell>
          <cell r="U262">
            <v>3808.802212293871</v>
          </cell>
        </row>
        <row r="263">
          <cell r="E263">
            <v>0</v>
          </cell>
          <cell r="G263" t="str">
            <v>Total Adjustment to Customer Assistance Expenses:</v>
          </cell>
          <cell r="H263">
            <v>0</v>
          </cell>
          <cell r="I263">
            <v>0</v>
          </cell>
          <cell r="K263">
            <v>1452818.5100000002</v>
          </cell>
          <cell r="M263">
            <v>0</v>
          </cell>
          <cell r="O263">
            <v>1221324.3777850335</v>
          </cell>
          <cell r="P263">
            <v>0</v>
          </cell>
          <cell r="Q263">
            <v>0</v>
          </cell>
          <cell r="S263">
            <v>1245726.928195534</v>
          </cell>
          <cell r="U263">
            <v>24402.550410500291</v>
          </cell>
        </row>
        <row r="264">
          <cell r="E264">
            <v>0</v>
          </cell>
          <cell r="G264">
            <v>0</v>
          </cell>
          <cell r="H264">
            <v>0</v>
          </cell>
          <cell r="I264">
            <v>0</v>
          </cell>
          <cell r="K264">
            <v>0</v>
          </cell>
          <cell r="M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U264">
            <v>0</v>
          </cell>
        </row>
        <row r="265">
          <cell r="E265">
            <v>0</v>
          </cell>
          <cell r="G265" t="str">
            <v>Adjustment to Sales Expenses:</v>
          </cell>
          <cell r="H265">
            <v>0</v>
          </cell>
          <cell r="I265">
            <v>0</v>
          </cell>
          <cell r="K265">
            <v>0</v>
          </cell>
          <cell r="M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0</v>
          </cell>
          <cell r="U265">
            <v>0</v>
          </cell>
        </row>
        <row r="266">
          <cell r="E266">
            <v>912002</v>
          </cell>
          <cell r="G266" t="str">
            <v>Municipal Activities</v>
          </cell>
          <cell r="H266">
            <v>0</v>
          </cell>
          <cell r="I266">
            <v>0</v>
          </cell>
          <cell r="K266">
            <v>6625.0300000000007</v>
          </cell>
          <cell r="M266">
            <v>0.90297740896853496</v>
          </cell>
          <cell r="O266">
            <v>5982.2524237388134</v>
          </cell>
          <cell r="P266">
            <v>0</v>
          </cell>
          <cell r="Q266">
            <v>2.1180475846146243E-4</v>
          </cell>
          <cell r="S266">
            <v>6101.7802240463561</v>
          </cell>
          <cell r="U266">
            <v>119.52780030754275</v>
          </cell>
        </row>
        <row r="267">
          <cell r="E267">
            <v>912025</v>
          </cell>
          <cell r="G267" t="str">
            <v>New Business-Cust Serv</v>
          </cell>
          <cell r="H267">
            <v>0</v>
          </cell>
          <cell r="I267">
            <v>0</v>
          </cell>
          <cell r="K267">
            <v>79836.909999999974</v>
          </cell>
          <cell r="M267">
            <v>0.90297740896853496</v>
          </cell>
          <cell r="O267">
            <v>72090.926131854096</v>
          </cell>
          <cell r="P267">
            <v>0</v>
          </cell>
          <cell r="Q267">
            <v>2.5524167345445242E-3</v>
          </cell>
          <cell r="S267">
            <v>73531.331720304457</v>
          </cell>
          <cell r="U267">
            <v>1440.4055884503614</v>
          </cell>
        </row>
        <row r="268">
          <cell r="E268">
            <v>0</v>
          </cell>
          <cell r="G268" t="str">
            <v>Total Adjustment to Sales Expenses:</v>
          </cell>
          <cell r="H268">
            <v>0</v>
          </cell>
          <cell r="I268">
            <v>0</v>
          </cell>
          <cell r="K268">
            <v>86461.939999999973</v>
          </cell>
          <cell r="M268">
            <v>0</v>
          </cell>
          <cell r="O268">
            <v>78073.178555592909</v>
          </cell>
          <cell r="P268">
            <v>0</v>
          </cell>
          <cell r="Q268">
            <v>0</v>
          </cell>
          <cell r="S268">
            <v>79633.111944350807</v>
          </cell>
          <cell r="U268">
            <v>1559.9333887579041</v>
          </cell>
        </row>
        <row r="269">
          <cell r="E269">
            <v>0</v>
          </cell>
          <cell r="G269">
            <v>0</v>
          </cell>
          <cell r="H269">
            <v>0</v>
          </cell>
          <cell r="I269">
            <v>0</v>
          </cell>
          <cell r="K269">
            <v>0</v>
          </cell>
          <cell r="M269">
            <v>0</v>
          </cell>
          <cell r="O269">
            <v>0</v>
          </cell>
          <cell r="P269">
            <v>0</v>
          </cell>
          <cell r="Q269">
            <v>0</v>
          </cell>
          <cell r="S269">
            <v>0</v>
          </cell>
          <cell r="U269">
            <v>0</v>
          </cell>
        </row>
        <row r="270">
          <cell r="E270">
            <v>0</v>
          </cell>
          <cell r="G270" t="str">
            <v>Adjustment to Other A&amp;G Expenses:</v>
          </cell>
          <cell r="H270">
            <v>0</v>
          </cell>
          <cell r="I270">
            <v>0</v>
          </cell>
          <cell r="K270">
            <v>0</v>
          </cell>
          <cell r="M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0</v>
          </cell>
          <cell r="U270">
            <v>0</v>
          </cell>
        </row>
        <row r="271">
          <cell r="E271">
            <v>920101</v>
          </cell>
          <cell r="G271" t="str">
            <v>Mgmt &amp; Admin - Executives</v>
          </cell>
          <cell r="H271">
            <v>0</v>
          </cell>
          <cell r="I271">
            <v>0</v>
          </cell>
          <cell r="K271">
            <v>263840.67999999976</v>
          </cell>
          <cell r="M271">
            <v>0.85411208828047303</v>
          </cell>
          <cell r="O271">
            <v>225349.51416813984</v>
          </cell>
          <cell r="P271">
            <v>0</v>
          </cell>
          <cell r="Q271">
            <v>7.9786167545167225E-3</v>
          </cell>
          <cell r="S271">
            <v>229852.08775096052</v>
          </cell>
          <cell r="U271">
            <v>4502.5735828206816</v>
          </cell>
        </row>
        <row r="272">
          <cell r="E272">
            <v>920109</v>
          </cell>
          <cell r="G272" t="str">
            <v>Mgmt &amp; Adm Salaries-Spec Proj</v>
          </cell>
          <cell r="H272">
            <v>0</v>
          </cell>
          <cell r="I272">
            <v>0</v>
          </cell>
          <cell r="K272">
            <v>801.05</v>
          </cell>
          <cell r="M272">
            <v>0.85411208828047303</v>
          </cell>
          <cell r="O272">
            <v>684.18648831707287</v>
          </cell>
          <cell r="P272">
            <v>0</v>
          </cell>
          <cell r="Q272">
            <v>2.4223978467632911E-5</v>
          </cell>
          <cell r="S272">
            <v>697.85680848346453</v>
          </cell>
          <cell r="U272">
            <v>13.670320166391662</v>
          </cell>
        </row>
        <row r="273">
          <cell r="E273">
            <v>920201</v>
          </cell>
          <cell r="G273" t="str">
            <v>Mgmt &amp; Admin - Salaries-Acct</v>
          </cell>
          <cell r="H273">
            <v>0</v>
          </cell>
          <cell r="I273">
            <v>0</v>
          </cell>
          <cell r="K273">
            <v>348157.74000000017</v>
          </cell>
          <cell r="M273">
            <v>0.85411208828047303</v>
          </cell>
          <cell r="O273">
            <v>297365.73436241009</v>
          </cell>
          <cell r="P273">
            <v>0</v>
          </cell>
          <cell r="Q273">
            <v>1.0528388486486163E-2</v>
          </cell>
          <cell r="S273">
            <v>303307.2208791161</v>
          </cell>
          <cell r="U273">
            <v>5941.4865167060052</v>
          </cell>
        </row>
        <row r="274">
          <cell r="E274">
            <v>920261</v>
          </cell>
          <cell r="G274" t="str">
            <v>General Recordsaccounting</v>
          </cell>
          <cell r="H274">
            <v>0</v>
          </cell>
          <cell r="I274">
            <v>0</v>
          </cell>
          <cell r="K274">
            <v>600508.85999999952</v>
          </cell>
          <cell r="M274">
            <v>0.85411208828047303</v>
          </cell>
          <cell r="O274">
            <v>512901.87644552579</v>
          </cell>
          <cell r="P274">
            <v>0</v>
          </cell>
          <cell r="Q274">
            <v>1.8159557698349385E-2</v>
          </cell>
          <cell r="S274">
            <v>523149.8614389156</v>
          </cell>
          <cell r="U274">
            <v>10247.984993389808</v>
          </cell>
        </row>
        <row r="275">
          <cell r="E275">
            <v>920264</v>
          </cell>
          <cell r="G275" t="str">
            <v>Accounts Payable-Accounting</v>
          </cell>
          <cell r="H275">
            <v>0</v>
          </cell>
          <cell r="I275">
            <v>0</v>
          </cell>
          <cell r="K275">
            <v>178638.97999999998</v>
          </cell>
          <cell r="M275">
            <v>0.85411208828047303</v>
          </cell>
          <cell r="O275">
            <v>152577.71225609363</v>
          </cell>
          <cell r="P275">
            <v>0</v>
          </cell>
          <cell r="Q275">
            <v>5.4020932588476449E-3</v>
          </cell>
          <cell r="S275">
            <v>155626.27607957239</v>
          </cell>
          <cell r="U275">
            <v>3048.5638234787621</v>
          </cell>
        </row>
        <row r="276">
          <cell r="E276">
            <v>920301</v>
          </cell>
          <cell r="G276" t="str">
            <v>Mgmt &amp; Admin - Field Safety Ad</v>
          </cell>
          <cell r="H276">
            <v>0</v>
          </cell>
          <cell r="I276">
            <v>0</v>
          </cell>
          <cell r="K276">
            <v>431903.56999999977</v>
          </cell>
          <cell r="M276">
            <v>0.85411208828047303</v>
          </cell>
          <cell r="O276">
            <v>368894.06010849128</v>
          </cell>
          <cell r="P276">
            <v>0</v>
          </cell>
          <cell r="Q276">
            <v>1.3060886061761163E-2</v>
          </cell>
          <cell r="S276">
            <v>376264.71123252547</v>
          </cell>
          <cell r="U276">
            <v>7370.6511240341933</v>
          </cell>
        </row>
        <row r="277">
          <cell r="E277">
            <v>920504</v>
          </cell>
          <cell r="G277" t="str">
            <v>Personnel Activi-Lbr Only-Hr</v>
          </cell>
          <cell r="H277">
            <v>0</v>
          </cell>
          <cell r="I277">
            <v>0</v>
          </cell>
          <cell r="K277">
            <v>121558.65000000005</v>
          </cell>
          <cell r="M277">
            <v>0.85411208828047303</v>
          </cell>
          <cell r="O277">
            <v>103824.71240005517</v>
          </cell>
          <cell r="P277">
            <v>0</v>
          </cell>
          <cell r="Q277">
            <v>3.6759679422689305E-3</v>
          </cell>
          <cell r="S277">
            <v>105899.17175277266</v>
          </cell>
          <cell r="U277">
            <v>2074.4593527174875</v>
          </cell>
        </row>
        <row r="278">
          <cell r="E278">
            <v>920601</v>
          </cell>
          <cell r="G278" t="str">
            <v>Mgmt &amp; Admin-General Services</v>
          </cell>
          <cell r="H278">
            <v>0</v>
          </cell>
          <cell r="I278">
            <v>0</v>
          </cell>
          <cell r="K278">
            <v>179232.73000000004</v>
          </cell>
          <cell r="M278">
            <v>0.85411208828047303</v>
          </cell>
          <cell r="O278">
            <v>153084.84130851022</v>
          </cell>
          <cell r="P278">
            <v>0</v>
          </cell>
          <cell r="Q278">
            <v>5.4200484267087753E-3</v>
          </cell>
          <cell r="S278">
            <v>156143.53777364528</v>
          </cell>
          <cell r="U278">
            <v>3058.6964651350572</v>
          </cell>
        </row>
        <row r="279">
          <cell r="E279">
            <v>920615</v>
          </cell>
          <cell r="G279" t="str">
            <v>Purchasing Activities-Gen Serv</v>
          </cell>
          <cell r="H279">
            <v>0</v>
          </cell>
          <cell r="I279">
            <v>0</v>
          </cell>
          <cell r="K279">
            <v>149900.44999999992</v>
          </cell>
          <cell r="M279">
            <v>0.85411208828047303</v>
          </cell>
          <cell r="O279">
            <v>128031.78638368257</v>
          </cell>
          <cell r="P279">
            <v>0</v>
          </cell>
          <cell r="Q279">
            <v>4.5330319868778259E-3</v>
          </cell>
          <cell r="S279">
            <v>130589.91277352865</v>
          </cell>
          <cell r="U279">
            <v>2558.1263898460747</v>
          </cell>
        </row>
        <row r="280">
          <cell r="E280">
            <v>920620</v>
          </cell>
          <cell r="G280" t="str">
            <v>Record Retention - Labor</v>
          </cell>
          <cell r="H280">
            <v>0</v>
          </cell>
          <cell r="I280">
            <v>0</v>
          </cell>
          <cell r="K280">
            <v>2688</v>
          </cell>
          <cell r="M280">
            <v>0.85411208828047303</v>
          </cell>
          <cell r="O280">
            <v>2295.8532932979115</v>
          </cell>
          <cell r="P280">
            <v>0</v>
          </cell>
          <cell r="Q280">
            <v>8.1285879933833431E-5</v>
          </cell>
          <cell r="S280">
            <v>2341.7253619668595</v>
          </cell>
          <cell r="U280">
            <v>45.872068668948032</v>
          </cell>
        </row>
        <row r="281">
          <cell r="E281">
            <v>920666</v>
          </cell>
          <cell r="G281" t="str">
            <v>Receive &amp; Deliver Company Mail</v>
          </cell>
          <cell r="H281">
            <v>0</v>
          </cell>
          <cell r="I281">
            <v>0</v>
          </cell>
          <cell r="K281">
            <v>15435.48</v>
          </cell>
          <cell r="M281">
            <v>0.85411208828047303</v>
          </cell>
          <cell r="O281">
            <v>13183.630056411475</v>
          </cell>
          <cell r="P281">
            <v>0</v>
          </cell>
          <cell r="Q281">
            <v>4.6677327901826159E-4</v>
          </cell>
          <cell r="S281">
            <v>13447.044267162284</v>
          </cell>
          <cell r="U281">
            <v>263.41421075080871</v>
          </cell>
        </row>
        <row r="282">
          <cell r="E282">
            <v>920669</v>
          </cell>
          <cell r="G282" t="str">
            <v>General Service Activities</v>
          </cell>
          <cell r="H282">
            <v>0</v>
          </cell>
          <cell r="I282">
            <v>0</v>
          </cell>
          <cell r="K282">
            <v>51286.399999999994</v>
          </cell>
          <cell r="M282">
            <v>0.85411208828047303</v>
          </cell>
          <cell r="O282">
            <v>43804.334204387647</v>
          </cell>
          <cell r="P282">
            <v>0</v>
          </cell>
          <cell r="Q282">
            <v>1.550915235356605E-3</v>
          </cell>
          <cell r="S282">
            <v>44679.562352670066</v>
          </cell>
          <cell r="U282">
            <v>875.22814828241826</v>
          </cell>
        </row>
        <row r="283">
          <cell r="E283">
            <v>920701</v>
          </cell>
          <cell r="G283" t="str">
            <v>Mgmt &amp; Admin-Sal-Other Gen Off</v>
          </cell>
          <cell r="H283">
            <v>0</v>
          </cell>
          <cell r="I283">
            <v>0</v>
          </cell>
          <cell r="K283">
            <v>201990.16000000003</v>
          </cell>
          <cell r="M283">
            <v>0.85411208828047303</v>
          </cell>
          <cell r="O283">
            <v>172522.23736970691</v>
          </cell>
          <cell r="P283">
            <v>0</v>
          </cell>
          <cell r="Q283">
            <v>6.1082395437409998E-3</v>
          </cell>
          <cell r="S283">
            <v>175969.30079603571</v>
          </cell>
          <cell r="U283">
            <v>3447.0634263287939</v>
          </cell>
        </row>
        <row r="284">
          <cell r="E284">
            <v>920703</v>
          </cell>
          <cell r="G284" t="str">
            <v>Reporting Activities - Gen Off</v>
          </cell>
          <cell r="H284">
            <v>0</v>
          </cell>
          <cell r="I284">
            <v>0</v>
          </cell>
          <cell r="K284">
            <v>373123.77999999985</v>
          </cell>
          <cell r="M284">
            <v>0.85411208828047303</v>
          </cell>
          <cell r="O284">
            <v>318689.53092290368</v>
          </cell>
          <cell r="P284">
            <v>0</v>
          </cell>
          <cell r="Q284">
            <v>1.1283368594322198E-2</v>
          </cell>
          <cell r="S284">
            <v>325057.07543859468</v>
          </cell>
          <cell r="U284">
            <v>6367.5445156909991</v>
          </cell>
        </row>
        <row r="285">
          <cell r="E285">
            <v>920723</v>
          </cell>
          <cell r="G285" t="str">
            <v>Forecasting - Labor</v>
          </cell>
          <cell r="H285">
            <v>0</v>
          </cell>
          <cell r="I285">
            <v>0</v>
          </cell>
          <cell r="K285">
            <v>3585.89</v>
          </cell>
          <cell r="M285">
            <v>0.85411208828047303</v>
          </cell>
          <cell r="O285">
            <v>3062.7519962440651</v>
          </cell>
          <cell r="P285">
            <v>0</v>
          </cell>
          <cell r="Q285">
            <v>1.084383273794397E-4</v>
          </cell>
          <cell r="S285">
            <v>3123.9470082676121</v>
          </cell>
          <cell r="U285">
            <v>61.195012023546951</v>
          </cell>
        </row>
        <row r="286">
          <cell r="E286">
            <v>920750</v>
          </cell>
          <cell r="G286" t="str">
            <v>Mgmt &amp; Admin - Land Rights</v>
          </cell>
          <cell r="H286">
            <v>0</v>
          </cell>
          <cell r="I286">
            <v>0</v>
          </cell>
          <cell r="K286">
            <v>79992.17</v>
          </cell>
          <cell r="M286">
            <v>0.85411208828047303</v>
          </cell>
          <cell r="O286">
            <v>68322.279364786606</v>
          </cell>
          <cell r="P286">
            <v>0</v>
          </cell>
          <cell r="Q286">
            <v>2.4189858356647295E-3</v>
          </cell>
          <cell r="S286">
            <v>69687.385880864793</v>
          </cell>
          <cell r="U286">
            <v>1365.1065160781873</v>
          </cell>
        </row>
        <row r="287">
          <cell r="E287">
            <v>920881</v>
          </cell>
          <cell r="G287" t="str">
            <v>MO Renewable Energy Std Labor</v>
          </cell>
          <cell r="H287">
            <v>0</v>
          </cell>
          <cell r="I287">
            <v>0</v>
          </cell>
          <cell r="K287">
            <v>106121.22999999997</v>
          </cell>
          <cell r="M287">
            <v>0.85411208828047303</v>
          </cell>
          <cell r="O287">
            <v>90639.425366192358</v>
          </cell>
          <cell r="P287">
            <v>0</v>
          </cell>
          <cell r="Q287">
            <v>3.2091359971022021E-3</v>
          </cell>
          <cell r="S287">
            <v>92450.43740108567</v>
          </cell>
          <cell r="U287">
            <v>1811.0120348933124</v>
          </cell>
        </row>
        <row r="288">
          <cell r="E288">
            <v>920883</v>
          </cell>
          <cell r="G288" t="str">
            <v>KS Renewable Energy Std Labor</v>
          </cell>
          <cell r="H288">
            <v>0</v>
          </cell>
          <cell r="I288">
            <v>0</v>
          </cell>
          <cell r="K288">
            <v>5045.3599999999997</v>
          </cell>
          <cell r="M288">
            <v>0.85411208828047303</v>
          </cell>
          <cell r="O288">
            <v>4309.3029657267671</v>
          </cell>
          <cell r="P288">
            <v>0</v>
          </cell>
          <cell r="Q288">
            <v>1.5257311279128193E-4</v>
          </cell>
          <cell r="S288">
            <v>4395.4045655703558</v>
          </cell>
          <cell r="U288">
            <v>86.101599843588701</v>
          </cell>
        </row>
        <row r="289">
          <cell r="E289">
            <v>922500</v>
          </cell>
          <cell r="G289" t="str">
            <v>Non-Prod Indirect Work - ELabs</v>
          </cell>
          <cell r="H289">
            <v>0</v>
          </cell>
          <cell r="I289">
            <v>0</v>
          </cell>
          <cell r="K289">
            <v>99848.349999999962</v>
          </cell>
          <cell r="M289">
            <v>0.85411208828047303</v>
          </cell>
          <cell r="O289">
            <v>85281.682729859531</v>
          </cell>
          <cell r="P289">
            <v>0</v>
          </cell>
          <cell r="Q289">
            <v>3.0194423324744692E-3</v>
          </cell>
          <cell r="S289">
            <v>86985.644920217106</v>
          </cell>
          <cell r="U289">
            <v>1703.9621903575753</v>
          </cell>
        </row>
        <row r="290">
          <cell r="E290">
            <v>922502</v>
          </cell>
          <cell r="G290" t="str">
            <v>Services for LUC</v>
          </cell>
          <cell r="H290">
            <v>0</v>
          </cell>
          <cell r="I290">
            <v>0</v>
          </cell>
          <cell r="K290">
            <v>1260.8</v>
          </cell>
          <cell r="M290">
            <v>0.85411208828047303</v>
          </cell>
          <cell r="O290">
            <v>1076.8645209040203</v>
          </cell>
          <cell r="P290">
            <v>0</v>
          </cell>
          <cell r="Q290">
            <v>3.8126948445155198E-5</v>
          </cell>
          <cell r="S290">
            <v>1098.3807054939791</v>
          </cell>
          <cell r="U290">
            <v>21.516184589958812</v>
          </cell>
        </row>
        <row r="291">
          <cell r="E291">
            <v>922503</v>
          </cell>
          <cell r="G291" t="str">
            <v>Services for Labs Canada</v>
          </cell>
          <cell r="H291">
            <v>0</v>
          </cell>
          <cell r="I291">
            <v>0</v>
          </cell>
          <cell r="K291">
            <v>12624.630000000001</v>
          </cell>
          <cell r="M291">
            <v>0.85411208828047303</v>
          </cell>
          <cell r="O291">
            <v>10782.849093068309</v>
          </cell>
          <cell r="P291">
            <v>0</v>
          </cell>
          <cell r="Q291">
            <v>3.8177238035307727E-4</v>
          </cell>
          <cell r="S291">
            <v>10998.294738261786</v>
          </cell>
          <cell r="U291">
            <v>215.44564519347659</v>
          </cell>
        </row>
        <row r="292">
          <cell r="E292">
            <v>922504</v>
          </cell>
          <cell r="G292" t="str">
            <v>Services for LUSC 8880</v>
          </cell>
          <cell r="H292">
            <v>0</v>
          </cell>
          <cell r="I292">
            <v>0</v>
          </cell>
          <cell r="K292">
            <v>10320.799999999999</v>
          </cell>
          <cell r="M292">
            <v>0.85411208828047303</v>
          </cell>
          <cell r="O292">
            <v>8815.1200407251054</v>
          </cell>
          <cell r="P292">
            <v>0</v>
          </cell>
          <cell r="Q292">
            <v>3.1210390982928124E-4</v>
          </cell>
          <cell r="S292">
            <v>8991.2496710519208</v>
          </cell>
          <cell r="U292">
            <v>176.12963032681546</v>
          </cell>
        </row>
        <row r="293">
          <cell r="E293">
            <v>922510</v>
          </cell>
          <cell r="G293" t="str">
            <v>Services for Sanger Power 5519</v>
          </cell>
          <cell r="H293">
            <v>0</v>
          </cell>
          <cell r="I293">
            <v>0</v>
          </cell>
          <cell r="K293">
            <v>41.44</v>
          </cell>
          <cell r="M293">
            <v>0.85411208828047303</v>
          </cell>
          <cell r="O293">
            <v>35.394404938342802</v>
          </cell>
          <cell r="P293">
            <v>0</v>
          </cell>
          <cell r="Q293">
            <v>1.2531573156465987E-6</v>
          </cell>
          <cell r="S293">
            <v>36.101599330322422</v>
          </cell>
          <cell r="U293">
            <v>0.70719439197961975</v>
          </cell>
        </row>
        <row r="294">
          <cell r="E294">
            <v>922512</v>
          </cell>
          <cell r="G294" t="str">
            <v>Services for O'Dell</v>
          </cell>
          <cell r="H294">
            <v>0</v>
          </cell>
          <cell r="I294">
            <v>0</v>
          </cell>
          <cell r="K294">
            <v>6099.2000000000007</v>
          </cell>
          <cell r="M294">
            <v>0.85411208828047303</v>
          </cell>
          <cell r="O294">
            <v>5209.4004488402616</v>
          </cell>
          <cell r="P294">
            <v>0</v>
          </cell>
          <cell r="Q294">
            <v>1.8444153232605539E-4</v>
          </cell>
          <cell r="S294">
            <v>5313.4863570343268</v>
          </cell>
          <cell r="U294">
            <v>104.08590819406527</v>
          </cell>
        </row>
        <row r="295">
          <cell r="E295">
            <v>922517</v>
          </cell>
          <cell r="G295" t="str">
            <v>Services for Senate</v>
          </cell>
          <cell r="H295">
            <v>0</v>
          </cell>
          <cell r="I295">
            <v>0</v>
          </cell>
          <cell r="K295">
            <v>4879.3600000000006</v>
          </cell>
          <cell r="M295">
            <v>0.85411208828047303</v>
          </cell>
          <cell r="O295">
            <v>4167.5203590722094</v>
          </cell>
          <cell r="P295">
            <v>0</v>
          </cell>
          <cell r="Q295">
            <v>1.4755322586084432E-4</v>
          </cell>
          <cell r="S295">
            <v>4250.7890856274616</v>
          </cell>
          <cell r="U295">
            <v>83.268726555252215</v>
          </cell>
        </row>
        <row r="296">
          <cell r="E296">
            <v>922600</v>
          </cell>
          <cell r="G296" t="str">
            <v>Services for East 8882</v>
          </cell>
          <cell r="H296">
            <v>0</v>
          </cell>
          <cell r="I296">
            <v>0</v>
          </cell>
          <cell r="K296">
            <v>996.8</v>
          </cell>
          <cell r="M296">
            <v>0.85411208828047303</v>
          </cell>
          <cell r="O296">
            <v>851.37892959797546</v>
          </cell>
          <cell r="P296">
            <v>0</v>
          </cell>
          <cell r="Q296">
            <v>3.0143513808796561E-5</v>
          </cell>
          <cell r="S296">
            <v>868.3898217293771</v>
          </cell>
          <cell r="U296">
            <v>17.010892131401647</v>
          </cell>
        </row>
        <row r="297">
          <cell r="E297">
            <v>922605</v>
          </cell>
          <cell r="G297" t="str">
            <v>Services for N Eng/Mass 8866</v>
          </cell>
          <cell r="H297">
            <v>0</v>
          </cell>
          <cell r="I297">
            <v>0</v>
          </cell>
          <cell r="K297">
            <v>82.92</v>
          </cell>
          <cell r="M297">
            <v>0.85411208828047303</v>
          </cell>
          <cell r="O297">
            <v>70.822974360216818</v>
          </cell>
          <cell r="P297">
            <v>0</v>
          </cell>
          <cell r="Q297">
            <v>2.5075242426017366E-6</v>
          </cell>
          <cell r="S297">
            <v>72.238045764245541</v>
          </cell>
          <cell r="U297">
            <v>1.4150714040287227</v>
          </cell>
        </row>
        <row r="298">
          <cell r="E298">
            <v>922700</v>
          </cell>
          <cell r="G298" t="str">
            <v>Services for Central 8883</v>
          </cell>
          <cell r="H298">
            <v>0</v>
          </cell>
          <cell r="I298">
            <v>0</v>
          </cell>
          <cell r="K298">
            <v>1195773.5099999998</v>
          </cell>
          <cell r="M298">
            <v>0.85411208828047303</v>
          </cell>
          <cell r="O298">
            <v>1021324.6097365709</v>
          </cell>
          <cell r="P298">
            <v>0</v>
          </cell>
          <cell r="Q298">
            <v>3.6160529003689934E-2</v>
          </cell>
          <cell r="S298">
            <v>1041731.0846484865</v>
          </cell>
          <cell r="U298">
            <v>20406.474911915604</v>
          </cell>
        </row>
        <row r="299">
          <cell r="E299">
            <v>922701</v>
          </cell>
          <cell r="G299" t="str">
            <v>Services for Empire Consol</v>
          </cell>
          <cell r="H299">
            <v>0</v>
          </cell>
          <cell r="I299">
            <v>0</v>
          </cell>
          <cell r="K299">
            <v>0</v>
          </cell>
          <cell r="M299">
            <v>0.85411208828047303</v>
          </cell>
          <cell r="O299">
            <v>0</v>
          </cell>
          <cell r="P299">
            <v>0</v>
          </cell>
          <cell r="Q299">
            <v>0</v>
          </cell>
          <cell r="S299">
            <v>0</v>
          </cell>
          <cell r="U299">
            <v>0</v>
          </cell>
        </row>
        <row r="300">
          <cell r="E300">
            <v>922705</v>
          </cell>
          <cell r="G300" t="str">
            <v>Services for Pine Bluff 8606</v>
          </cell>
          <cell r="H300">
            <v>0</v>
          </cell>
          <cell r="I300">
            <v>0</v>
          </cell>
          <cell r="K300">
            <v>28001.73</v>
          </cell>
          <cell r="M300">
            <v>0.85411208828047303</v>
          </cell>
          <cell r="O300">
            <v>23916.616085765971</v>
          </cell>
          <cell r="P300">
            <v>0</v>
          </cell>
          <cell r="Q300">
            <v>8.4678023166652591E-4</v>
          </cell>
          <cell r="S300">
            <v>24394.479657718854</v>
          </cell>
          <cell r="U300">
            <v>477.86357195288292</v>
          </cell>
        </row>
        <row r="301">
          <cell r="E301">
            <v>922706</v>
          </cell>
          <cell r="G301" t="str">
            <v>Services for WHall Water 8608</v>
          </cell>
          <cell r="H301">
            <v>0</v>
          </cell>
          <cell r="I301">
            <v>0</v>
          </cell>
          <cell r="K301">
            <v>2102.87</v>
          </cell>
          <cell r="M301">
            <v>0.85411208828047303</v>
          </cell>
          <cell r="O301">
            <v>1796.0866870823581</v>
          </cell>
          <cell r="P301">
            <v>0</v>
          </cell>
          <cell r="Q301">
            <v>6.3591383309695042E-5</v>
          </cell>
          <cell r="S301">
            <v>1831.9732187199588</v>
          </cell>
          <cell r="U301">
            <v>35.886531637600683</v>
          </cell>
        </row>
        <row r="302">
          <cell r="E302">
            <v>922707</v>
          </cell>
          <cell r="G302" t="str">
            <v>Services for WHall Sewer 8609</v>
          </cell>
          <cell r="H302">
            <v>0</v>
          </cell>
          <cell r="I302" t="str">
            <v>W/P IS ADJ 5.3</v>
          </cell>
          <cell r="K302">
            <v>601.33000000000004</v>
          </cell>
          <cell r="M302">
            <v>0.85411208828047303</v>
          </cell>
          <cell r="O302">
            <v>513.60322204569684</v>
          </cell>
          <cell r="P302">
            <v>0</v>
          </cell>
          <cell r="Q302">
            <v>1.8184389204096747E-5</v>
          </cell>
          <cell r="S302">
            <v>523.86522020518294</v>
          </cell>
          <cell r="U302">
            <v>10.261998159486097</v>
          </cell>
        </row>
        <row r="303">
          <cell r="E303">
            <v>922708</v>
          </cell>
          <cell r="G303" t="str">
            <v>Services for Mid States 8850</v>
          </cell>
          <cell r="H303">
            <v>0</v>
          </cell>
          <cell r="I303">
            <v>0</v>
          </cell>
          <cell r="K303">
            <v>20832.110000000008</v>
          </cell>
          <cell r="M303">
            <v>0.85411208828047303</v>
          </cell>
          <cell r="O303">
            <v>17792.95697538853</v>
          </cell>
          <cell r="P303">
            <v>0</v>
          </cell>
          <cell r="Q303">
            <v>6.2996889591830771E-4</v>
          </cell>
          <cell r="S303">
            <v>18148.467384778069</v>
          </cell>
          <cell r="U303">
            <v>355.51040938953884</v>
          </cell>
        </row>
        <row r="304">
          <cell r="E304">
            <v>922709</v>
          </cell>
          <cell r="G304" t="str">
            <v>Services for Mid States Water</v>
          </cell>
          <cell r="H304">
            <v>0</v>
          </cell>
          <cell r="I304">
            <v>0</v>
          </cell>
          <cell r="K304">
            <v>24849.670000000002</v>
          </cell>
          <cell r="M304">
            <v>0.85411208828047303</v>
          </cell>
          <cell r="O304">
            <v>21224.403536780625</v>
          </cell>
          <cell r="P304">
            <v>0</v>
          </cell>
          <cell r="Q304">
            <v>7.5146104613667514E-4</v>
          </cell>
          <cell r="S304">
            <v>21648.475623328504</v>
          </cell>
          <cell r="U304">
            <v>424.07208654787974</v>
          </cell>
        </row>
        <row r="305">
          <cell r="E305">
            <v>922800</v>
          </cell>
          <cell r="G305" t="str">
            <v>Services for West 8884</v>
          </cell>
          <cell r="H305">
            <v>0</v>
          </cell>
          <cell r="I305">
            <v>0</v>
          </cell>
          <cell r="K305">
            <v>2314.17</v>
          </cell>
          <cell r="M305">
            <v>0.85411208828047303</v>
          </cell>
          <cell r="O305">
            <v>1976.5605713360223</v>
          </cell>
          <cell r="P305">
            <v>0</v>
          </cell>
          <cell r="Q305">
            <v>6.9981155047053314E-5</v>
          </cell>
          <cell r="S305">
            <v>2016.0530434906427</v>
          </cell>
          <cell r="U305">
            <v>39.492472154620373</v>
          </cell>
        </row>
        <row r="306">
          <cell r="E306">
            <v>922801</v>
          </cell>
          <cell r="G306" t="str">
            <v>Services for Liberty Wtr 8020</v>
          </cell>
          <cell r="H306">
            <v>0</v>
          </cell>
          <cell r="I306">
            <v>0</v>
          </cell>
          <cell r="K306">
            <v>38.479999999999997</v>
          </cell>
          <cell r="M306">
            <v>0.85411208828047303</v>
          </cell>
          <cell r="O306">
            <v>32.866233157032596</v>
          </cell>
          <cell r="P306">
            <v>0</v>
          </cell>
          <cell r="Q306">
            <v>1.1636460788146986E-6</v>
          </cell>
          <cell r="S306">
            <v>33.52291366387081</v>
          </cell>
          <cell r="U306">
            <v>0.65668050683821377</v>
          </cell>
        </row>
        <row r="307">
          <cell r="E307">
            <v>922802</v>
          </cell>
          <cell r="G307" t="str">
            <v>Services for Calpeco 8800</v>
          </cell>
          <cell r="H307">
            <v>0</v>
          </cell>
          <cell r="I307">
            <v>0</v>
          </cell>
          <cell r="K307">
            <v>35355.490000000005</v>
          </cell>
          <cell r="M307">
            <v>0.85411208828047303</v>
          </cell>
          <cell r="O307">
            <v>30197.551396079387</v>
          </cell>
          <cell r="P307">
            <v>0</v>
          </cell>
          <cell r="Q307">
            <v>1.0691600130736045E-3</v>
          </cell>
          <cell r="S307">
            <v>30800.910572085453</v>
          </cell>
          <cell r="U307">
            <v>603.35917600606626</v>
          </cell>
        </row>
        <row r="308">
          <cell r="E308">
            <v>922803</v>
          </cell>
          <cell r="G308" t="str">
            <v>Services for Park Water 8623</v>
          </cell>
          <cell r="H308">
            <v>0</v>
          </cell>
          <cell r="I308">
            <v>0</v>
          </cell>
          <cell r="K308">
            <v>45.09</v>
          </cell>
          <cell r="M308">
            <v>0.85411208828047303</v>
          </cell>
          <cell r="O308">
            <v>38.511914060566532</v>
          </cell>
          <cell r="P308">
            <v>0</v>
          </cell>
          <cell r="Q308">
            <v>1.3635343475507998E-6</v>
          </cell>
          <cell r="S308">
            <v>39.281397533886057</v>
          </cell>
          <cell r="U308">
            <v>0.76948347331952505</v>
          </cell>
        </row>
        <row r="309">
          <cell r="E309">
            <v>922900</v>
          </cell>
          <cell r="G309" t="str">
            <v>Indirect Liberty Corp US</v>
          </cell>
          <cell r="H309">
            <v>0</v>
          </cell>
          <cell r="I309">
            <v>0</v>
          </cell>
          <cell r="K309">
            <v>1803.5</v>
          </cell>
          <cell r="M309">
            <v>0.85411208828047303</v>
          </cell>
          <cell r="O309">
            <v>1540.3911512138332</v>
          </cell>
          <cell r="P309">
            <v>0</v>
          </cell>
          <cell r="Q309">
            <v>5.4538349873760638E-5</v>
          </cell>
          <cell r="S309">
            <v>1571.1687835964403</v>
          </cell>
          <cell r="U309">
            <v>30.77763238260718</v>
          </cell>
        </row>
        <row r="310">
          <cell r="E310">
            <v>925000</v>
          </cell>
          <cell r="G310" t="str">
            <v>Injuries &amp; Damages-Corp</v>
          </cell>
          <cell r="H310">
            <v>0</v>
          </cell>
          <cell r="I310">
            <v>0</v>
          </cell>
          <cell r="K310">
            <v>764.51</v>
          </cell>
          <cell r="M310">
            <v>0.85411208828047303</v>
          </cell>
          <cell r="O310">
            <v>652.97723261130443</v>
          </cell>
          <cell r="P310">
            <v>0</v>
          </cell>
          <cell r="Q310">
            <v>2.3118998537282365E-5</v>
          </cell>
          <cell r="S310">
            <v>666.02397934422766</v>
          </cell>
          <cell r="U310">
            <v>13.046746732923225</v>
          </cell>
        </row>
        <row r="311">
          <cell r="E311">
            <v>926437</v>
          </cell>
          <cell r="G311" t="str">
            <v>Employee Disability Plan Exp</v>
          </cell>
          <cell r="H311">
            <v>0</v>
          </cell>
          <cell r="I311">
            <v>0</v>
          </cell>
          <cell r="K311">
            <v>170085.05999999994</v>
          </cell>
          <cell r="M311">
            <v>0.85411208828047303</v>
          </cell>
          <cell r="O311">
            <v>145271.70578190949</v>
          </cell>
          <cell r="P311">
            <v>0</v>
          </cell>
          <cell r="Q311">
            <v>5.1434202997391555E-3</v>
          </cell>
          <cell r="S311">
            <v>148174.29266877042</v>
          </cell>
          <cell r="U311">
            <v>2902.586886860925</v>
          </cell>
        </row>
        <row r="312">
          <cell r="E312">
            <v>930104</v>
          </cell>
          <cell r="G312" t="str">
            <v>Franchise Elections</v>
          </cell>
          <cell r="H312">
            <v>0</v>
          </cell>
          <cell r="I312">
            <v>0</v>
          </cell>
          <cell r="K312">
            <v>12135.160000000002</v>
          </cell>
          <cell r="M312">
            <v>0.85411208828047303</v>
          </cell>
          <cell r="O312">
            <v>10364.786849217666</v>
          </cell>
          <cell r="P312">
            <v>0</v>
          </cell>
          <cell r="Q312">
            <v>3.6697066917331034E-4</v>
          </cell>
          <cell r="S312">
            <v>10571.879443275953</v>
          </cell>
          <cell r="U312">
            <v>207.09259405828743</v>
          </cell>
        </row>
        <row r="313">
          <cell r="E313">
            <v>935024</v>
          </cell>
          <cell r="G313" t="str">
            <v>Building &amp; Grounds Maintenance</v>
          </cell>
          <cell r="H313">
            <v>0</v>
          </cell>
          <cell r="I313">
            <v>0</v>
          </cell>
          <cell r="K313">
            <v>137403.10999999999</v>
          </cell>
          <cell r="M313">
            <v>0.85411208828047303</v>
          </cell>
          <cell r="O313">
            <v>117357.65721833153</v>
          </cell>
          <cell r="P313">
            <v>0</v>
          </cell>
          <cell r="Q313">
            <v>4.1551088921113486E-3</v>
          </cell>
          <cell r="S313">
            <v>119702.51023070021</v>
          </cell>
          <cell r="U313">
            <v>2344.8530123686796</v>
          </cell>
        </row>
        <row r="314">
          <cell r="E314">
            <v>935515</v>
          </cell>
          <cell r="G314" t="str">
            <v>Microwave Maintenance Expenses</v>
          </cell>
          <cell r="H314">
            <v>0</v>
          </cell>
          <cell r="I314">
            <v>0</v>
          </cell>
          <cell r="K314">
            <v>8339.0500000000011</v>
          </cell>
          <cell r="M314">
            <v>0.85411208828047303</v>
          </cell>
          <cell r="O314">
            <v>7122.4834097752791</v>
          </cell>
          <cell r="P314">
            <v>0</v>
          </cell>
          <cell r="Q314">
            <v>2.5217522956184289E-4</v>
          </cell>
          <cell r="S314">
            <v>7264.7934820348737</v>
          </cell>
          <cell r="U314">
            <v>142.31007225959456</v>
          </cell>
        </row>
        <row r="315">
          <cell r="E315">
            <v>935523</v>
          </cell>
          <cell r="G315" t="str">
            <v>Telecomm Exp Other</v>
          </cell>
          <cell r="H315">
            <v>0</v>
          </cell>
          <cell r="I315">
            <v>0</v>
          </cell>
          <cell r="K315">
            <v>15464.369999999999</v>
          </cell>
          <cell r="M315">
            <v>0.85411208828047303</v>
          </cell>
          <cell r="O315">
            <v>13208.305354641898</v>
          </cell>
          <cell r="P315">
            <v>0</v>
          </cell>
          <cell r="Q315">
            <v>4.6764692078585403E-4</v>
          </cell>
          <cell r="S315">
            <v>13472.212587737888</v>
          </cell>
          <cell r="U315">
            <v>263.9072330959898</v>
          </cell>
        </row>
        <row r="318">
          <cell r="U318">
            <v>564330.09898260247</v>
          </cell>
        </row>
        <row r="320">
          <cell r="U320">
            <v>14151.203944967996</v>
          </cell>
        </row>
      </sheetData>
      <sheetData sheetId="1">
        <row r="16">
          <cell r="Q16">
            <v>2752.7322726384559</v>
          </cell>
        </row>
        <row r="17">
          <cell r="Q17">
            <v>11398.471672329541</v>
          </cell>
        </row>
      </sheetData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7 Reg Asset Exp Removal"/>
    </sheetNames>
    <sheetDataSet>
      <sheetData sheetId="0">
        <row r="15">
          <cell r="O15">
            <v>106985.28666666665</v>
          </cell>
        </row>
        <row r="16">
          <cell r="O16">
            <v>32736.84</v>
          </cell>
        </row>
        <row r="17">
          <cell r="O17">
            <v>-126513.36</v>
          </cell>
        </row>
        <row r="18">
          <cell r="O18">
            <v>-18384.72</v>
          </cell>
        </row>
        <row r="19">
          <cell r="O19">
            <v>32736.84</v>
          </cell>
        </row>
        <row r="20">
          <cell r="O20">
            <v>-126513.36</v>
          </cell>
        </row>
        <row r="21">
          <cell r="O21">
            <v>-18384.600000000002</v>
          </cell>
        </row>
        <row r="23">
          <cell r="O23">
            <v>-117337.07333333336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8"/>
      <sheetName val="IS ADJ 8.1 - Summary"/>
      <sheetName val="IS ADJ 8.2 - TB 3.31.2019"/>
      <sheetName val="IS ADJ 8.3 - TB 3.31.2018"/>
      <sheetName val="IS ADJ 8.4 - TB 3.31.2017"/>
      <sheetName val="IS ADJ 8.5 - TB 3.31.2016"/>
      <sheetName val="IS ADJ 8.6 - TB 3.31.2015"/>
      <sheetName val="IS ADJ 8.7 - TB 3.31.2014"/>
    </sheetNames>
    <sheetDataSet>
      <sheetData sheetId="0">
        <row r="15">
          <cell r="Q15">
            <v>410029.51202422014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9 F&amp;PP Demand "/>
    </sheetNames>
    <sheetDataSet>
      <sheetData sheetId="0">
        <row r="29">
          <cell r="K29">
            <v>266227.97238414048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-IS ADJ 36 Riverton Main Exp"/>
      <sheetName val="Actual"/>
      <sheetName val="Budget"/>
      <sheetName val="WP-IS ADJ Riverton Main Exp"/>
    </sheetNames>
    <sheetDataSet>
      <sheetData sheetId="0">
        <row r="14">
          <cell r="O14">
            <v>9497</v>
          </cell>
        </row>
        <row r="15">
          <cell r="O15">
            <v>-837</v>
          </cell>
        </row>
        <row r="16">
          <cell r="O16">
            <v>-37351.530000000028</v>
          </cell>
        </row>
        <row r="17">
          <cell r="O17">
            <v>-27861.38</v>
          </cell>
        </row>
        <row r="18">
          <cell r="O18">
            <v>-4596.8400000000256</v>
          </cell>
        </row>
        <row r="19">
          <cell r="O19">
            <v>36607.699999999953</v>
          </cell>
        </row>
        <row r="20">
          <cell r="O20">
            <v>-610</v>
          </cell>
        </row>
        <row r="21">
          <cell r="O21">
            <v>9653.989999999998</v>
          </cell>
        </row>
        <row r="22">
          <cell r="O22">
            <v>-19624.559999999998</v>
          </cell>
        </row>
        <row r="23">
          <cell r="O23">
            <v>1167301.27</v>
          </cell>
        </row>
        <row r="24">
          <cell r="O24">
            <v>-259945.63</v>
          </cell>
        </row>
        <row r="25">
          <cell r="O25">
            <v>227049.47999999998</v>
          </cell>
        </row>
        <row r="26">
          <cell r="O26">
            <v>1714330.2299999997</v>
          </cell>
        </row>
        <row r="27">
          <cell r="O27">
            <v>-2020916.3199999998</v>
          </cell>
        </row>
        <row r="28">
          <cell r="O28">
            <v>38609.040000000001</v>
          </cell>
        </row>
        <row r="29">
          <cell r="O29">
            <v>135342.89000000001</v>
          </cell>
        </row>
        <row r="30">
          <cell r="O30">
            <v>-881.67999999999302</v>
          </cell>
        </row>
        <row r="31">
          <cell r="O31">
            <v>-689</v>
          </cell>
        </row>
        <row r="32">
          <cell r="O32">
            <v>70037.5</v>
          </cell>
        </row>
        <row r="33">
          <cell r="O33">
            <v>-15681.529999999999</v>
          </cell>
        </row>
        <row r="34">
          <cell r="O34">
            <v>-80.820000000006985</v>
          </cell>
        </row>
        <row r="35">
          <cell r="O35">
            <v>377912</v>
          </cell>
        </row>
        <row r="36">
          <cell r="O36">
            <v>3401206</v>
          </cell>
        </row>
        <row r="38">
          <cell r="O38">
            <v>4798470.8099999996</v>
          </cell>
        </row>
      </sheetData>
      <sheetData sheetId="1"/>
      <sheetData sheetId="2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6 Reg Asset New Amort "/>
    </sheetNames>
    <sheetDataSet>
      <sheetData sheetId="0">
        <row r="20">
          <cell r="K20">
            <v>293372.84100000001</v>
          </cell>
        </row>
        <row r="21">
          <cell r="K21">
            <v>2640355.5690000001</v>
          </cell>
        </row>
        <row r="23">
          <cell r="K23">
            <v>2933728.41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30"/>
      <sheetName val="WP IS ADJ 30.1 - No Trans"/>
    </sheetNames>
    <sheetDataSet>
      <sheetData sheetId="0">
        <row r="14">
          <cell r="O14">
            <v>1250221.5</v>
          </cell>
        </row>
      </sheetData>
      <sheetData sheetId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1"/>
      <sheetName val="IS ADJ 1.1"/>
    </sheetNames>
    <sheetDataSet>
      <sheetData sheetId="0">
        <row r="28">
          <cell r="K28">
            <v>34182.694343161187</v>
          </cell>
        </row>
      </sheetData>
      <sheetData sheetId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19"/>
    </sheetNames>
    <sheetDataSet>
      <sheetData sheetId="0">
        <row r="14">
          <cell r="M14">
            <v>49370.149919999996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0"/>
    </sheetNames>
    <sheetDataSet>
      <sheetData sheetId="0">
        <row r="18">
          <cell r="O18">
            <v>1401804.1410000001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5 MEEIA Amortization"/>
    </sheetNames>
    <sheetDataSet>
      <sheetData sheetId="0">
        <row r="18">
          <cell r="K18">
            <v>68105.7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3"/>
    </sheetNames>
    <sheetDataSet>
      <sheetData sheetId="0">
        <row r="14">
          <cell r="M14">
            <v>60389.345973333329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RMB-1 COS"/>
      <sheetName val="Sch RMB-2 Margin"/>
      <sheetName val="Sch RMB-3 Gas Cost"/>
      <sheetName val="Sch RMB-4 O&amp;M adj"/>
      <sheetName val="Sch RMB-5 Taxes Other"/>
      <sheetName val="Sch RMB-6 Deprec"/>
      <sheetName val="Sch RMB-7 RateBase"/>
      <sheetName val="Sch RMB-8 FIT"/>
      <sheetName val="Sch RMB-9 CapStruc"/>
      <sheetName val="Sch RMB-10 Int on Deposits"/>
      <sheetName val=" WP 2-1 weather adj"/>
      <sheetName val="WP 2-2 weather regression"/>
      <sheetName val="WP 2-3 Rev per bk"/>
      <sheetName val="WP 4-1 O&amp;M Per Book"/>
      <sheetName val="WP 4-2 Labor Adj"/>
      <sheetName val="WP 4-2-1 Labor O&amp;M subaccts"/>
      <sheetName val="WP 4-2-2 MO Union Labor exp"/>
      <sheetName val="WP 4-2-3 SSU FTE addl labor"/>
      <sheetName val="WP 4-2-4 SSU labor by mth"/>
      <sheetName val="WP 4-3 Benefits Adj"/>
      <sheetName val="WP 4-3-1 Benefits O&amp;M subaccts"/>
      <sheetName val="WP 4-4 M&amp;I "/>
      <sheetName val="WP 4-5 Postage"/>
      <sheetName val="WP 4-6 Bad Debt Exp adj"/>
      <sheetName val="WP 4-6-1 Avg Write Offs"/>
      <sheetName val="WP 4-6-2 PGA Write Offs"/>
      <sheetName val="WP 4-7 MGP Site"/>
      <sheetName val="WP 4-8 Outside Srvc adj"/>
      <sheetName val="WP 4-9 Rate Case Exp"/>
      <sheetName val="WP 4-10 SSU O&amp;M adj"/>
      <sheetName val="WP 4-10-1 SSU O&amp;M proforma"/>
      <sheetName val="WP 4-10-2 SSU O&amp;M FY05"/>
      <sheetName val="WP 4-11 Promo"/>
      <sheetName val="WP 4-11-1 Promo acct analysis"/>
      <sheetName val="WP 4-11-2 Promo subaccts"/>
      <sheetName val="WP 4-12 Donations"/>
      <sheetName val="WP 4-13 Dues FY05"/>
      <sheetName val="WP 4-14 Misc Employee exp."/>
      <sheetName val="WP 5-1 Other Tax subaccts"/>
      <sheetName val="WP 5-2 MO AdValorem Summary"/>
      <sheetName val="WP 6-1 SS Depr"/>
      <sheetName val="WP 6-2 Div91GO Depr"/>
      <sheetName val="WP 6-3 Div88Cent Depr"/>
      <sheetName val="WP 6-4 Div70 Depr"/>
      <sheetName val="WP 6-5 Div71Depr"/>
      <sheetName val="WP 6-6 Div72 Depr"/>
      <sheetName val="WP 6-7 Div97 Depr"/>
      <sheetName val="WP 6-8 Div30 CoKs GO Depr"/>
      <sheetName val="WP 6-9 Div29 Depr"/>
      <sheetName val="WP 6-10 Deprec perbk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Cust Adv Dep"/>
      <sheetName val="WP 7-5-1CustAdv"/>
      <sheetName val="WP 7-5-2CustDep "/>
      <sheetName val="WP 7-6 StorgGas"/>
      <sheetName val="WP7-6-1 Storg Gas 1641 Repriced"/>
      <sheetName val="WP 7-7 PrePaids"/>
      <sheetName val="WP 7-8 Fuel Stock"/>
      <sheetName val="WP 7-9 ANG Deduct"/>
      <sheetName val="WP 9-1-1 Cap Bal"/>
      <sheetName val="WP 9-1-2 Proj Bal"/>
      <sheetName val="WP 9-2-1 LTD rate"/>
      <sheetName val="WP 9-2-2 Proj LTD rate"/>
      <sheetName val="WP Input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16">
          <cell r="C16">
            <v>0.390625</v>
          </cell>
        </row>
        <row r="29">
          <cell r="F29">
            <v>6.8099999999999994E-2</v>
          </cell>
        </row>
        <row r="38">
          <cell r="D38">
            <v>1.2882191972810569E-3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2"/>
      <sheetName val="IS ADJ 22.1"/>
      <sheetName val="IS ADJ 22.2"/>
    </sheetNames>
    <sheetDataSet>
      <sheetData sheetId="0">
        <row r="23">
          <cell r="G23">
            <v>217736</v>
          </cell>
        </row>
      </sheetData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IS ADJ 11"/>
      <sheetName val="WP IS ADJ 11.1"/>
      <sheetName val="WP IS ADJ 11.2 Reconciliation"/>
    </sheetNames>
    <sheetDataSet>
      <sheetData sheetId="0"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-92699.399999999907</v>
          </cell>
        </row>
        <row r="18">
          <cell r="K18">
            <v>4023703.44</v>
          </cell>
        </row>
        <row r="19">
          <cell r="K19">
            <v>4710935.2624049988</v>
          </cell>
        </row>
        <row r="20">
          <cell r="K20">
            <v>0</v>
          </cell>
        </row>
        <row r="21">
          <cell r="K21">
            <v>-2007587.9819999998</v>
          </cell>
        </row>
        <row r="22">
          <cell r="K22">
            <v>-560404.28740799997</v>
          </cell>
        </row>
        <row r="24">
          <cell r="K24">
            <v>6073947.032997</v>
          </cell>
        </row>
      </sheetData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17 Non Deductible"/>
      <sheetName val="Empire"/>
      <sheetName val="Corp"/>
    </sheetNames>
    <sheetDataSet>
      <sheetData sheetId="0">
        <row r="14">
          <cell r="M14">
            <v>-2901.0600368116898</v>
          </cell>
        </row>
        <row r="15">
          <cell r="M15">
            <v>-680.16946672701533</v>
          </cell>
        </row>
        <row r="16">
          <cell r="M16">
            <v>-27.277371206059442</v>
          </cell>
        </row>
        <row r="17">
          <cell r="M17">
            <v>-11624.564010990956</v>
          </cell>
        </row>
        <row r="19">
          <cell r="M19">
            <v>-15233.07088573572</v>
          </cell>
        </row>
      </sheetData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16"/>
      <sheetName val="WP IS ADJ 16 - Insurance Premiu"/>
    </sheetNames>
    <sheetDataSet>
      <sheetData sheetId="0">
        <row r="16">
          <cell r="W16">
            <v>340712.09195683757</v>
          </cell>
        </row>
        <row r="17">
          <cell r="W17">
            <v>536503.47598470468</v>
          </cell>
        </row>
        <row r="18">
          <cell r="W18">
            <v>877215.56794154225</v>
          </cell>
        </row>
      </sheetData>
      <sheetData sheetId="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6"/>
    </sheetNames>
    <sheetDataSet>
      <sheetData sheetId="0">
        <row r="15">
          <cell r="S15">
            <v>10245.989214587942</v>
          </cell>
        </row>
        <row r="16">
          <cell r="S16">
            <v>3012.742677891838</v>
          </cell>
        </row>
        <row r="17">
          <cell r="S17">
            <v>-277359.58189532813</v>
          </cell>
        </row>
        <row r="18">
          <cell r="S18">
            <v>-264100.85000284837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"/>
      <sheetName val="WP IS ADJ 2 - Acquisition Cost"/>
    </sheetNames>
    <sheetDataSet>
      <sheetData sheetId="0">
        <row r="16">
          <cell r="Q16">
            <v>-102449.02822394531</v>
          </cell>
        </row>
      </sheetData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13"/>
      <sheetName val="IS ADJ 13.1"/>
    </sheetNames>
    <sheetDataSet>
      <sheetData sheetId="0">
        <row r="14">
          <cell r="K14">
            <v>863681.26010893972</v>
          </cell>
        </row>
      </sheetData>
      <sheetData sheetId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 Revenue Requirement"/>
      <sheetName val="Schedule 3 RB Adjustments"/>
      <sheetName val="Schedule 2 Rate Base"/>
      <sheetName val="Schedule 4 Operating Income"/>
      <sheetName val="Schedule 5 Op Inc Adjustments"/>
      <sheetName val="Schedule 6 WACC"/>
      <sheetName val="WP 6.1 Cost of Debt"/>
      <sheetName val="Schedule 7 GRCF"/>
      <sheetName val="WP 7.1 Composite Inc Tax Rate"/>
      <sheetName val="Schedule 8 Taxes"/>
      <sheetName val="WP 8.1 Interest Sync"/>
    </sheetNames>
    <sheetDataSet>
      <sheetData sheetId="0"/>
      <sheetData sheetId="1"/>
      <sheetData sheetId="2"/>
      <sheetData sheetId="3">
        <row r="40">
          <cell r="G40">
            <v>395553192.08021182</v>
          </cell>
          <cell r="I40">
            <v>50492360.688972078</v>
          </cell>
          <cell r="K40">
            <v>446045552.76918399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G21">
            <v>11770816.235942859</v>
          </cell>
          <cell r="I21">
            <v>2090254.0736476541</v>
          </cell>
        </row>
      </sheetData>
      <sheetData sheetId="1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0"/>
    </sheetNames>
    <sheetDataSet>
      <sheetData sheetId="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7"/>
      <sheetName val="IS ADJ 7.1"/>
      <sheetName val="IS ADJ 7.2"/>
      <sheetName val="WP IS ADJ 7.3"/>
    </sheetNames>
    <sheetDataSet>
      <sheetData sheetId="0"/>
      <sheetData sheetId="1">
        <row r="16">
          <cell r="U16">
            <v>0</v>
          </cell>
          <cell r="W16">
            <v>0</v>
          </cell>
        </row>
        <row r="17">
          <cell r="U17">
            <v>0</v>
          </cell>
        </row>
        <row r="19">
          <cell r="U19">
            <v>0</v>
          </cell>
        </row>
        <row r="24">
          <cell r="W24">
            <v>0</v>
          </cell>
        </row>
        <row r="25">
          <cell r="W25">
            <v>-10826.751936823681</v>
          </cell>
        </row>
        <row r="26">
          <cell r="W26">
            <v>-4055.7154780459086</v>
          </cell>
        </row>
        <row r="27">
          <cell r="W27">
            <v>0</v>
          </cell>
        </row>
        <row r="28">
          <cell r="W28">
            <v>-689.51604767253127</v>
          </cell>
        </row>
        <row r="29">
          <cell r="W29">
            <v>0</v>
          </cell>
        </row>
        <row r="32">
          <cell r="W32">
            <v>0</v>
          </cell>
        </row>
        <row r="33">
          <cell r="W33">
            <v>12195.652666707872</v>
          </cell>
        </row>
        <row r="34">
          <cell r="W34">
            <v>-71262.397455327213</v>
          </cell>
        </row>
        <row r="35">
          <cell r="W35">
            <v>0</v>
          </cell>
        </row>
        <row r="36">
          <cell r="W36">
            <v>0</v>
          </cell>
        </row>
        <row r="37">
          <cell r="W37">
            <v>-5472.0323469634168</v>
          </cell>
        </row>
        <row r="38">
          <cell r="W38">
            <v>-517.35706886145636</v>
          </cell>
        </row>
        <row r="39">
          <cell r="W39">
            <v>-165.37917241698597</v>
          </cell>
        </row>
        <row r="42">
          <cell r="W42">
            <v>0</v>
          </cell>
        </row>
        <row r="43">
          <cell r="W43">
            <v>-163.00552718510153</v>
          </cell>
        </row>
        <row r="44">
          <cell r="W44">
            <v>-2109.5573936421424</v>
          </cell>
        </row>
        <row r="45">
          <cell r="W45">
            <v>-43.614701181235432</v>
          </cell>
        </row>
        <row r="46">
          <cell r="W46">
            <v>-632.30727110954467</v>
          </cell>
        </row>
        <row r="47">
          <cell r="W47">
            <v>-1668.2228216462827</v>
          </cell>
        </row>
        <row r="48">
          <cell r="W48">
            <v>-434.09920280335064</v>
          </cell>
        </row>
        <row r="51">
          <cell r="W51">
            <v>2884.4315548564191</v>
          </cell>
        </row>
        <row r="52">
          <cell r="W52">
            <v>0</v>
          </cell>
        </row>
        <row r="53">
          <cell r="W53">
            <v>12225.952674590051</v>
          </cell>
        </row>
        <row r="54">
          <cell r="W54">
            <v>0</v>
          </cell>
        </row>
        <row r="55">
          <cell r="W55">
            <v>1145.7471329439431</v>
          </cell>
        </row>
        <row r="56">
          <cell r="W56">
            <v>0</v>
          </cell>
        </row>
        <row r="57">
          <cell r="W57">
            <v>-715.59424611460418</v>
          </cell>
        </row>
        <row r="58">
          <cell r="W58">
            <v>0</v>
          </cell>
        </row>
        <row r="59">
          <cell r="W59">
            <v>-5.2732825956645684</v>
          </cell>
        </row>
        <row r="60">
          <cell r="W60">
            <v>0</v>
          </cell>
        </row>
        <row r="63">
          <cell r="W63">
            <v>0</v>
          </cell>
        </row>
        <row r="64">
          <cell r="W64">
            <v>36022.111036910384</v>
          </cell>
        </row>
        <row r="65">
          <cell r="W65">
            <v>10794.92810037022</v>
          </cell>
        </row>
        <row r="66">
          <cell r="W66">
            <v>-342.41152432376111</v>
          </cell>
        </row>
        <row r="67">
          <cell r="W67">
            <v>2992.6528089012718</v>
          </cell>
        </row>
        <row r="68">
          <cell r="W68">
            <v>310.85287142516427</v>
          </cell>
        </row>
        <row r="71">
          <cell r="W71">
            <v>0</v>
          </cell>
        </row>
        <row r="72">
          <cell r="W72">
            <v>-1188.4889139393345</v>
          </cell>
        </row>
        <row r="73">
          <cell r="W73">
            <v>-3340.7250353816198</v>
          </cell>
        </row>
        <row r="74">
          <cell r="W74">
            <v>290897.2612852368</v>
          </cell>
        </row>
        <row r="75">
          <cell r="W75">
            <v>689.17729917544</v>
          </cell>
        </row>
        <row r="76">
          <cell r="W76">
            <v>-773.06773553270614</v>
          </cell>
        </row>
        <row r="77">
          <cell r="W77">
            <v>-68.655472353420919</v>
          </cell>
        </row>
        <row r="78">
          <cell r="W78">
            <v>-126.84522763919813</v>
          </cell>
        </row>
        <row r="80">
          <cell r="W80">
            <v>145937.62990504163</v>
          </cell>
        </row>
        <row r="84">
          <cell r="W84">
            <v>0</v>
          </cell>
        </row>
        <row r="85">
          <cell r="W85">
            <v>2986.3432692655879</v>
          </cell>
        </row>
        <row r="86">
          <cell r="W86">
            <v>-121.37221345912258</v>
          </cell>
        </row>
        <row r="87">
          <cell r="W87">
            <v>2261.93026596657</v>
          </cell>
        </row>
        <row r="88">
          <cell r="W88">
            <v>149.62289401527596</v>
          </cell>
        </row>
        <row r="89">
          <cell r="W89">
            <v>3369.7742932184992</v>
          </cell>
        </row>
        <row r="90">
          <cell r="W90">
            <v>56992.244176585373</v>
          </cell>
        </row>
        <row r="94">
          <cell r="W94">
            <v>0</v>
          </cell>
        </row>
        <row r="95">
          <cell r="W95">
            <v>320.34116585577431</v>
          </cell>
        </row>
        <row r="96">
          <cell r="W96">
            <v>-115.62478908614139</v>
          </cell>
        </row>
        <row r="97">
          <cell r="W97">
            <v>-13329.746623772546</v>
          </cell>
        </row>
        <row r="98">
          <cell r="W98">
            <v>3140.9237366831221</v>
          </cell>
        </row>
        <row r="99">
          <cell r="W99">
            <v>874.95596132178616</v>
          </cell>
        </row>
        <row r="100">
          <cell r="W100">
            <v>6335.3064761600981</v>
          </cell>
        </row>
        <row r="103">
          <cell r="W103">
            <v>-110.38898309864453</v>
          </cell>
        </row>
        <row r="104">
          <cell r="W104">
            <v>-203.30908293659013</v>
          </cell>
        </row>
        <row r="105">
          <cell r="W105">
            <v>28455.969482172281</v>
          </cell>
        </row>
        <row r="106">
          <cell r="W106">
            <v>-39.136154464318679</v>
          </cell>
        </row>
        <row r="107">
          <cell r="W107">
            <v>757.70202914011315</v>
          </cell>
        </row>
        <row r="108">
          <cell r="W108">
            <v>-57.565337291624019</v>
          </cell>
        </row>
        <row r="111">
          <cell r="W111">
            <v>0</v>
          </cell>
        </row>
        <row r="114">
          <cell r="W114">
            <v>12131.762883971503</v>
          </cell>
        </row>
        <row r="115">
          <cell r="W115">
            <v>-39.75882988000194</v>
          </cell>
        </row>
        <row r="116">
          <cell r="W116">
            <v>462.26260512616136</v>
          </cell>
        </row>
        <row r="117">
          <cell r="W117">
            <v>-85.942356662613747</v>
          </cell>
        </row>
        <row r="118">
          <cell r="W118">
            <v>715.97937182555324</v>
          </cell>
        </row>
        <row r="119">
          <cell r="W119">
            <v>3349.0829920422402</v>
          </cell>
        </row>
        <row r="122">
          <cell r="W122">
            <v>-611.23589311656542</v>
          </cell>
        </row>
        <row r="123">
          <cell r="W123">
            <v>-39.09097251646017</v>
          </cell>
        </row>
        <row r="124">
          <cell r="W124">
            <v>-3433.1387224220671</v>
          </cell>
        </row>
        <row r="125">
          <cell r="W125">
            <v>-874.25424945860868</v>
          </cell>
        </row>
        <row r="126">
          <cell r="W126">
            <v>-382.01162306393962</v>
          </cell>
        </row>
        <row r="127">
          <cell r="W127">
            <v>1804.7887171592301</v>
          </cell>
        </row>
        <row r="130">
          <cell r="W130">
            <v>0</v>
          </cell>
        </row>
        <row r="131">
          <cell r="W131">
            <v>-12.585391296997841</v>
          </cell>
        </row>
        <row r="132">
          <cell r="W132">
            <v>-95.021307651011739</v>
          </cell>
        </row>
        <row r="133">
          <cell r="W133">
            <v>20639.150612440833</v>
          </cell>
        </row>
        <row r="134">
          <cell r="W134">
            <v>23321.528816273276</v>
          </cell>
        </row>
        <row r="135">
          <cell r="W135">
            <v>5443.5030609685637</v>
          </cell>
        </row>
        <row r="136">
          <cell r="W136">
            <v>2432.6700869027964</v>
          </cell>
        </row>
        <row r="139">
          <cell r="W139">
            <v>4485.1855446097325</v>
          </cell>
        </row>
        <row r="140">
          <cell r="W140">
            <v>-9.3737758791794477</v>
          </cell>
        </row>
        <row r="141">
          <cell r="W141">
            <v>-23.596209524046571</v>
          </cell>
        </row>
        <row r="142">
          <cell r="W142">
            <v>1747.9083755271217</v>
          </cell>
        </row>
        <row r="143">
          <cell r="W143">
            <v>452.72181969085068</v>
          </cell>
        </row>
        <row r="146">
          <cell r="W146">
            <v>0</v>
          </cell>
        </row>
        <row r="147">
          <cell r="W147">
            <v>-318.9226249687199</v>
          </cell>
        </row>
        <row r="148">
          <cell r="W148">
            <v>-824.72258482937377</v>
          </cell>
        </row>
        <row r="149">
          <cell r="W149">
            <v>1782.9594749324024</v>
          </cell>
        </row>
        <row r="150">
          <cell r="W150">
            <v>-1312.5679200544255</v>
          </cell>
        </row>
        <row r="151">
          <cell r="W151">
            <v>1497.4412351024512</v>
          </cell>
        </row>
        <row r="152">
          <cell r="W152">
            <v>-141.1889131285061</v>
          </cell>
        </row>
        <row r="154">
          <cell r="W154">
            <v>635638.01982865157</v>
          </cell>
        </row>
        <row r="160">
          <cell r="W160">
            <v>0</v>
          </cell>
        </row>
        <row r="161">
          <cell r="W161">
            <v>7646.8086627037774</v>
          </cell>
        </row>
        <row r="162">
          <cell r="W162">
            <v>-0.97920189912861133</v>
          </cell>
        </row>
        <row r="163">
          <cell r="W163">
            <v>139551.71864789678</v>
          </cell>
        </row>
        <row r="164">
          <cell r="W164">
            <v>32.8615351902572</v>
          </cell>
        </row>
        <row r="165">
          <cell r="W165">
            <v>1193.515144904617</v>
          </cell>
        </row>
        <row r="166">
          <cell r="W166">
            <v>43755.206279064063</v>
          </cell>
        </row>
        <row r="167">
          <cell r="W167">
            <v>11123.524450717028</v>
          </cell>
        </row>
        <row r="168">
          <cell r="W168">
            <v>723849.04257515585</v>
          </cell>
        </row>
        <row r="172">
          <cell r="W172">
            <v>0</v>
          </cell>
        </row>
        <row r="173">
          <cell r="W173">
            <v>-234053.4823905293</v>
          </cell>
        </row>
        <row r="174">
          <cell r="W174">
            <v>42997.141073100735</v>
          </cell>
        </row>
        <row r="175">
          <cell r="W175">
            <v>-237863.70115056168</v>
          </cell>
        </row>
        <row r="176">
          <cell r="W176">
            <v>-46425.515480945818</v>
          </cell>
        </row>
        <row r="177">
          <cell r="W177">
            <v>193757.54418556741</v>
          </cell>
        </row>
        <row r="178">
          <cell r="W178">
            <v>265372.79099179246</v>
          </cell>
        </row>
        <row r="179">
          <cell r="W179">
            <v>166020.11886452185</v>
          </cell>
        </row>
        <row r="180">
          <cell r="W180">
            <v>227169.64041581284</v>
          </cell>
        </row>
        <row r="181">
          <cell r="W181">
            <v>19250.647377212474</v>
          </cell>
        </row>
        <row r="182">
          <cell r="W182">
            <v>-38822.289062374621</v>
          </cell>
        </row>
        <row r="183">
          <cell r="W183">
            <v>33167.658146069734</v>
          </cell>
        </row>
        <row r="184">
          <cell r="W184">
            <v>429.92374999999902</v>
          </cell>
        </row>
        <row r="185">
          <cell r="W185">
            <v>2525402.8415242406</v>
          </cell>
        </row>
        <row r="189">
          <cell r="W189">
            <v>0</v>
          </cell>
        </row>
        <row r="190">
          <cell r="W190">
            <v>297820.0965833044</v>
          </cell>
        </row>
        <row r="191">
          <cell r="W191">
            <v>-25199.416297411983</v>
          </cell>
        </row>
        <row r="192">
          <cell r="W192">
            <v>-146897.20360020292</v>
          </cell>
        </row>
        <row r="193">
          <cell r="W193">
            <v>540.95164667686265</v>
          </cell>
        </row>
        <row r="194">
          <cell r="W194">
            <v>825672.24938487343</v>
          </cell>
        </row>
        <row r="195">
          <cell r="W195">
            <v>692.80513846748727</v>
          </cell>
        </row>
        <row r="196">
          <cell r="W196">
            <v>2282.8295147307217</v>
          </cell>
        </row>
        <row r="197">
          <cell r="W197">
            <v>185.97034706265549</v>
          </cell>
        </row>
        <row r="198">
          <cell r="W198">
            <v>800269.85604024271</v>
          </cell>
        </row>
        <row r="199">
          <cell r="W199">
            <v>-24279.234730991535</v>
          </cell>
        </row>
        <row r="200">
          <cell r="W200">
            <v>-635.40942980850923</v>
          </cell>
        </row>
        <row r="201">
          <cell r="W201">
            <v>1090134.5752434102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7"/>
      <sheetName val="IS ADJ 7.1"/>
      <sheetName val="IS ADJ 7.2"/>
      <sheetName val="WP IS ADJ 7.3"/>
    </sheetNames>
    <sheetDataSet>
      <sheetData sheetId="0"/>
      <sheetData sheetId="1">
        <row r="20">
          <cell r="W20">
            <v>40087.080613179598</v>
          </cell>
        </row>
      </sheetData>
      <sheetData sheetId="2"/>
      <sheetData sheetId="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35"/>
    </sheetNames>
    <sheetDataSet>
      <sheetData sheetId="0">
        <row r="27">
          <cell r="C27" t="str">
            <v>Total ARO Amortization Expense</v>
          </cell>
          <cell r="K27">
            <v>2619326.2152534076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IS ADJ 5"/>
      <sheetName val="WP IS ADJ 5.1"/>
      <sheetName val="WP IS ADJ 5.2"/>
      <sheetName val="WP IS ADJ 5.3"/>
      <sheetName val="WP IS ADJ 5.4"/>
    </sheetNames>
    <sheetDataSet>
      <sheetData sheetId="0"/>
      <sheetData sheetId="1"/>
      <sheetData sheetId="2">
        <row r="16">
          <cell r="O16">
            <v>-573.48460868535233</v>
          </cell>
        </row>
        <row r="17">
          <cell r="O17">
            <v>38603.160449369621</v>
          </cell>
        </row>
        <row r="18">
          <cell r="O18">
            <v>3366.9147891625503</v>
          </cell>
        </row>
        <row r="19">
          <cell r="O19">
            <v>296.20483509009478</v>
          </cell>
        </row>
        <row r="20">
          <cell r="O20">
            <v>1478.4571072321626</v>
          </cell>
        </row>
        <row r="21">
          <cell r="O21">
            <v>43171.252572169076</v>
          </cell>
        </row>
      </sheetData>
      <sheetData sheetId="3"/>
      <sheetData sheetId="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18"/>
    </sheetNames>
    <sheetDataSet>
      <sheetData sheetId="0">
        <row r="25">
          <cell r="K25">
            <v>6335624.6704625674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 Costs"/>
    </sheetNames>
    <sheetDataSet>
      <sheetData sheetId="0">
        <row r="15">
          <cell r="Q15">
            <v>-55</v>
          </cell>
        </row>
        <row r="16">
          <cell r="Q16">
            <v>-9923634.6399999987</v>
          </cell>
        </row>
        <row r="17">
          <cell r="Q17">
            <v>-9923689.6399999987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13 Month Average"/>
      <sheetName val="WP - Summary"/>
      <sheetName val="WP - Plant"/>
      <sheetName val="WP - PHFFU"/>
      <sheetName val="WP - AD"/>
      <sheetName val="WP - Materials"/>
      <sheetName val="WP - Prepayments"/>
      <sheetName val="WP - ADIT"/>
      <sheetName val="WP - Reg Assets"/>
      <sheetName val="WP - Reg Liab"/>
      <sheetName val="WP - ITC"/>
      <sheetName val="WP - Customer Dep"/>
      <sheetName val="WP - Deposits Allocator"/>
      <sheetName val="WP - Customer Adv"/>
      <sheetName val="WP - Revenues"/>
      <sheetName val="WP - Expenses"/>
      <sheetName val="WP - Labor Allocator"/>
      <sheetName val="WP - Pension"/>
      <sheetName val="WP - Amortization Exp"/>
      <sheetName val="WP - Taxes Other"/>
      <sheetName val="WP - Merger Expenses"/>
      <sheetName val="WP - Reg Comm Expense"/>
      <sheetName val="WP - Gain on Assets"/>
      <sheetName val="WP - Income Taxes"/>
      <sheetName val="WP - PIS Detail"/>
      <sheetName val="WP - Dist Support"/>
      <sheetName val="WP - Prod. Plant Disallowances"/>
      <sheetName val="WP - Coin. Peak Allocator"/>
      <sheetName val="WP - Int &amp; Gen Allocator"/>
      <sheetName val="WP - AD Depr. Plant Allocator"/>
      <sheetName val="WP - KWH Sales Allocator"/>
      <sheetName val="WP - Avg Number of Customers"/>
      <sheetName val="WP - Franchise Taxes"/>
      <sheetName val="New Accounts"/>
    </sheetNames>
    <sheetDataSet>
      <sheetData sheetId="0">
        <row r="1">
          <cell r="I1">
            <v>0</v>
          </cell>
        </row>
        <row r="2">
          <cell r="I2">
            <v>0</v>
          </cell>
        </row>
        <row r="3">
          <cell r="I3">
            <v>0</v>
          </cell>
        </row>
        <row r="4">
          <cell r="I4">
            <v>0</v>
          </cell>
        </row>
        <row r="6">
          <cell r="C6" t="str">
            <v>ACCOUNT NO</v>
          </cell>
          <cell r="D6">
            <v>0</v>
          </cell>
          <cell r="E6" t="str">
            <v>CURRENT MONTH</v>
          </cell>
          <cell r="F6">
            <v>0</v>
          </cell>
          <cell r="G6" t="str">
            <v>YEAR TO DATE</v>
          </cell>
          <cell r="H6">
            <v>0</v>
          </cell>
          <cell r="I6" t="str">
            <v>12 MO ENDING</v>
          </cell>
        </row>
        <row r="7">
          <cell r="C7">
            <v>101000</v>
          </cell>
          <cell r="D7">
            <v>0</v>
          </cell>
          <cell r="E7">
            <v>2612508.39</v>
          </cell>
          <cell r="F7">
            <v>0</v>
          </cell>
          <cell r="G7">
            <v>2466097829.1399999</v>
          </cell>
          <cell r="H7">
            <v>0</v>
          </cell>
          <cell r="I7">
            <v>162975571.01000002</v>
          </cell>
        </row>
        <row r="8">
          <cell r="C8">
            <v>101100</v>
          </cell>
          <cell r="D8">
            <v>0</v>
          </cell>
          <cell r="E8">
            <v>0</v>
          </cell>
          <cell r="F8">
            <v>0</v>
          </cell>
          <cell r="G8">
            <v>5213046.84</v>
          </cell>
          <cell r="H8">
            <v>0</v>
          </cell>
          <cell r="I8">
            <v>0</v>
          </cell>
        </row>
        <row r="9">
          <cell r="C9">
            <v>101200</v>
          </cell>
          <cell r="D9">
            <v>0</v>
          </cell>
          <cell r="E9">
            <v>214605.01</v>
          </cell>
          <cell r="F9">
            <v>0</v>
          </cell>
          <cell r="G9">
            <v>214605.01</v>
          </cell>
          <cell r="H9">
            <v>0</v>
          </cell>
          <cell r="I9">
            <v>214605.01</v>
          </cell>
        </row>
        <row r="10">
          <cell r="C10">
            <v>105000</v>
          </cell>
          <cell r="D10">
            <v>0</v>
          </cell>
          <cell r="E10">
            <v>0</v>
          </cell>
          <cell r="F10">
            <v>0</v>
          </cell>
          <cell r="G10">
            <v>872755.63</v>
          </cell>
          <cell r="H10">
            <v>0</v>
          </cell>
          <cell r="I10">
            <v>0</v>
          </cell>
        </row>
        <row r="11">
          <cell r="C11">
            <v>106100</v>
          </cell>
          <cell r="D11">
            <v>0</v>
          </cell>
          <cell r="E11">
            <v>3007696.47</v>
          </cell>
          <cell r="F11">
            <v>0</v>
          </cell>
          <cell r="G11">
            <v>412814248.63999999</v>
          </cell>
          <cell r="H11">
            <v>0</v>
          </cell>
          <cell r="I11">
            <v>-83873022.75999999</v>
          </cell>
        </row>
        <row r="12">
          <cell r="C12">
            <v>107000</v>
          </cell>
          <cell r="D12">
            <v>0</v>
          </cell>
          <cell r="E12">
            <v>4040245.81</v>
          </cell>
          <cell r="F12">
            <v>0</v>
          </cell>
          <cell r="G12">
            <v>63153662.219999999</v>
          </cell>
          <cell r="H12">
            <v>0</v>
          </cell>
          <cell r="I12">
            <v>18808763.079999998</v>
          </cell>
        </row>
        <row r="13">
          <cell r="C13">
            <v>107002</v>
          </cell>
          <cell r="D13">
            <v>0</v>
          </cell>
          <cell r="E13">
            <v>42210.25</v>
          </cell>
          <cell r="F13">
            <v>0</v>
          </cell>
          <cell r="G13">
            <v>239670.27000000002</v>
          </cell>
          <cell r="H13">
            <v>0</v>
          </cell>
          <cell r="I13">
            <v>-363287.62</v>
          </cell>
        </row>
        <row r="14">
          <cell r="C14">
            <v>108100</v>
          </cell>
          <cell r="D14">
            <v>0</v>
          </cell>
          <cell r="E14">
            <v>-6276370.71</v>
          </cell>
          <cell r="F14">
            <v>0</v>
          </cell>
          <cell r="G14">
            <v>-885536820.37</v>
          </cell>
          <cell r="H14">
            <v>0</v>
          </cell>
          <cell r="I14">
            <v>-50184559.400000006</v>
          </cell>
        </row>
        <row r="15">
          <cell r="C15">
            <v>108110</v>
          </cell>
          <cell r="D15">
            <v>0</v>
          </cell>
          <cell r="E15">
            <v>-56776.270000000004</v>
          </cell>
          <cell r="F15">
            <v>0</v>
          </cell>
          <cell r="G15">
            <v>-2874806.81</v>
          </cell>
          <cell r="H15">
            <v>0</v>
          </cell>
          <cell r="I15">
            <v>-2874806.81</v>
          </cell>
        </row>
        <row r="16">
          <cell r="C16">
            <v>108150</v>
          </cell>
          <cell r="D16">
            <v>0</v>
          </cell>
          <cell r="E16">
            <v>-111015.44</v>
          </cell>
          <cell r="F16">
            <v>0</v>
          </cell>
          <cell r="G16">
            <v>-7736634.3300000001</v>
          </cell>
          <cell r="H16">
            <v>0</v>
          </cell>
          <cell r="I16">
            <v>669582.16999999993</v>
          </cell>
        </row>
        <row r="17">
          <cell r="C17">
            <v>108200</v>
          </cell>
          <cell r="D17">
            <v>0</v>
          </cell>
          <cell r="E17">
            <v>1148284.47</v>
          </cell>
          <cell r="F17">
            <v>0</v>
          </cell>
          <cell r="G17">
            <v>22426984.690000001</v>
          </cell>
          <cell r="H17">
            <v>0</v>
          </cell>
          <cell r="I17">
            <v>-2759010.37</v>
          </cell>
        </row>
        <row r="18">
          <cell r="C18">
            <v>108202</v>
          </cell>
          <cell r="D18">
            <v>0</v>
          </cell>
          <cell r="E18">
            <v>0</v>
          </cell>
          <cell r="F18">
            <v>0</v>
          </cell>
          <cell r="G18">
            <v>443738.07</v>
          </cell>
          <cell r="H18">
            <v>0</v>
          </cell>
          <cell r="I18">
            <v>81541.390000000014</v>
          </cell>
        </row>
        <row r="19">
          <cell r="C19">
            <v>111000</v>
          </cell>
          <cell r="D19">
            <v>0</v>
          </cell>
          <cell r="E19">
            <v>-324378.11</v>
          </cell>
          <cell r="F19">
            <v>0</v>
          </cell>
          <cell r="G19">
            <v>-23754750.07</v>
          </cell>
          <cell r="H19">
            <v>0</v>
          </cell>
          <cell r="I19">
            <v>-3943029.3200000003</v>
          </cell>
        </row>
        <row r="20">
          <cell r="C20">
            <v>118100</v>
          </cell>
          <cell r="D20">
            <v>0</v>
          </cell>
          <cell r="E20">
            <v>0</v>
          </cell>
          <cell r="F20">
            <v>0</v>
          </cell>
          <cell r="G20">
            <v>13224699.699999999</v>
          </cell>
          <cell r="H20">
            <v>0</v>
          </cell>
          <cell r="I20">
            <v>186702.89</v>
          </cell>
        </row>
        <row r="21">
          <cell r="C21">
            <v>118110</v>
          </cell>
          <cell r="D21">
            <v>0</v>
          </cell>
          <cell r="E21">
            <v>81783.67</v>
          </cell>
          <cell r="F21">
            <v>0</v>
          </cell>
          <cell r="G21">
            <v>992902.5</v>
          </cell>
          <cell r="H21">
            <v>0</v>
          </cell>
          <cell r="I21">
            <v>19685.669999999984</v>
          </cell>
        </row>
        <row r="22">
          <cell r="C22">
            <v>118200</v>
          </cell>
          <cell r="D22">
            <v>0</v>
          </cell>
          <cell r="E22">
            <v>-9352.4</v>
          </cell>
          <cell r="F22">
            <v>0</v>
          </cell>
          <cell r="G22">
            <v>286024.58</v>
          </cell>
          <cell r="H22">
            <v>0</v>
          </cell>
          <cell r="I22">
            <v>251240.33000000002</v>
          </cell>
        </row>
        <row r="23">
          <cell r="C23">
            <v>119100</v>
          </cell>
          <cell r="D23">
            <v>0</v>
          </cell>
          <cell r="E23">
            <v>-32086.75</v>
          </cell>
          <cell r="F23">
            <v>0</v>
          </cell>
          <cell r="G23">
            <v>-6020049.6100000003</v>
          </cell>
          <cell r="H23">
            <v>0</v>
          </cell>
          <cell r="I23">
            <v>-179879.33000000002</v>
          </cell>
        </row>
        <row r="24">
          <cell r="C24">
            <v>119200</v>
          </cell>
          <cell r="D24">
            <v>0</v>
          </cell>
          <cell r="E24">
            <v>15934.17</v>
          </cell>
          <cell r="F24">
            <v>0</v>
          </cell>
          <cell r="G24">
            <v>55630.22</v>
          </cell>
          <cell r="H24">
            <v>0</v>
          </cell>
          <cell r="I24">
            <v>3977.8899999999994</v>
          </cell>
        </row>
        <row r="25">
          <cell r="C25">
            <v>122100</v>
          </cell>
          <cell r="D25">
            <v>0</v>
          </cell>
          <cell r="E25">
            <v>-161.14000000000001</v>
          </cell>
          <cell r="F25">
            <v>0</v>
          </cell>
          <cell r="G25">
            <v>-55621.86</v>
          </cell>
          <cell r="H25">
            <v>0</v>
          </cell>
          <cell r="I25">
            <v>-1933.68</v>
          </cell>
        </row>
        <row r="26">
          <cell r="C26">
            <v>123010</v>
          </cell>
          <cell r="D26">
            <v>0</v>
          </cell>
          <cell r="E26">
            <v>-204682.03</v>
          </cell>
          <cell r="F26">
            <v>0</v>
          </cell>
          <cell r="G26">
            <v>52603280.390000001</v>
          </cell>
          <cell r="H26">
            <v>0</v>
          </cell>
          <cell r="I26">
            <v>-2456184.36</v>
          </cell>
        </row>
        <row r="27">
          <cell r="C27">
            <v>123102</v>
          </cell>
          <cell r="D27">
            <v>0</v>
          </cell>
          <cell r="E27">
            <v>0</v>
          </cell>
          <cell r="F27">
            <v>0</v>
          </cell>
          <cell r="G27">
            <v>1000</v>
          </cell>
          <cell r="H27">
            <v>0</v>
          </cell>
          <cell r="I27">
            <v>0</v>
          </cell>
        </row>
        <row r="28">
          <cell r="C28">
            <v>123122</v>
          </cell>
          <cell r="D28">
            <v>0</v>
          </cell>
          <cell r="E28">
            <v>0</v>
          </cell>
          <cell r="F28">
            <v>0</v>
          </cell>
          <cell r="G28">
            <v>10327118.619999999</v>
          </cell>
          <cell r="H28">
            <v>0</v>
          </cell>
          <cell r="I28">
            <v>0</v>
          </cell>
        </row>
        <row r="29">
          <cell r="C29">
            <v>123200</v>
          </cell>
          <cell r="D29">
            <v>0</v>
          </cell>
          <cell r="E29">
            <v>0</v>
          </cell>
          <cell r="F29">
            <v>0</v>
          </cell>
          <cell r="G29">
            <v>26151905.699999999</v>
          </cell>
          <cell r="H29">
            <v>0</v>
          </cell>
          <cell r="I29">
            <v>0</v>
          </cell>
        </row>
        <row r="30">
          <cell r="C30">
            <v>131008</v>
          </cell>
          <cell r="D30">
            <v>0</v>
          </cell>
          <cell r="E30">
            <v>-286.72000000000003</v>
          </cell>
          <cell r="F30">
            <v>0</v>
          </cell>
          <cell r="G30">
            <v>1314.67</v>
          </cell>
          <cell r="H30">
            <v>0</v>
          </cell>
          <cell r="I30">
            <v>-7247.97</v>
          </cell>
        </row>
        <row r="31">
          <cell r="C31">
            <v>131011</v>
          </cell>
          <cell r="D31">
            <v>0</v>
          </cell>
          <cell r="E31">
            <v>0</v>
          </cell>
          <cell r="F31">
            <v>0</v>
          </cell>
          <cell r="G31">
            <v>500</v>
          </cell>
          <cell r="H31">
            <v>0</v>
          </cell>
          <cell r="I31">
            <v>-1648.0900000000001</v>
          </cell>
        </row>
        <row r="32">
          <cell r="C32">
            <v>131012</v>
          </cell>
          <cell r="D32">
            <v>0</v>
          </cell>
          <cell r="E32">
            <v>1223.01</v>
          </cell>
          <cell r="F32">
            <v>0</v>
          </cell>
          <cell r="G32">
            <v>1723.01</v>
          </cell>
          <cell r="H32">
            <v>0</v>
          </cell>
          <cell r="I32">
            <v>1223.01</v>
          </cell>
        </row>
        <row r="33">
          <cell r="C33">
            <v>131022</v>
          </cell>
          <cell r="D33">
            <v>0</v>
          </cell>
          <cell r="E33">
            <v>3483.13</v>
          </cell>
          <cell r="F33">
            <v>0</v>
          </cell>
          <cell r="G33">
            <v>7888.5</v>
          </cell>
          <cell r="H33">
            <v>0</v>
          </cell>
          <cell r="I33">
            <v>-289.36999999999989</v>
          </cell>
        </row>
        <row r="34">
          <cell r="C34">
            <v>131023</v>
          </cell>
          <cell r="D34">
            <v>0</v>
          </cell>
          <cell r="E34">
            <v>830.16</v>
          </cell>
          <cell r="F34">
            <v>0</v>
          </cell>
          <cell r="G34">
            <v>2029.39</v>
          </cell>
          <cell r="H34">
            <v>0</v>
          </cell>
          <cell r="I34">
            <v>1461.1999999999998</v>
          </cell>
        </row>
        <row r="35">
          <cell r="C35">
            <v>131024</v>
          </cell>
          <cell r="D35">
            <v>0</v>
          </cell>
          <cell r="E35">
            <v>1580.94</v>
          </cell>
          <cell r="F35">
            <v>0</v>
          </cell>
          <cell r="G35">
            <v>2371.85</v>
          </cell>
          <cell r="H35">
            <v>0</v>
          </cell>
          <cell r="I35">
            <v>1156.4100000000001</v>
          </cell>
        </row>
        <row r="36">
          <cell r="C36">
            <v>131026</v>
          </cell>
          <cell r="D36">
            <v>0</v>
          </cell>
          <cell r="E36">
            <v>273.2</v>
          </cell>
          <cell r="F36">
            <v>0</v>
          </cell>
          <cell r="G36">
            <v>2502.34</v>
          </cell>
          <cell r="H36">
            <v>0</v>
          </cell>
          <cell r="I36">
            <v>-534.58000000000004</v>
          </cell>
        </row>
        <row r="37">
          <cell r="C37">
            <v>131029</v>
          </cell>
          <cell r="D37">
            <v>0</v>
          </cell>
          <cell r="E37">
            <v>0</v>
          </cell>
          <cell r="F37">
            <v>0</v>
          </cell>
          <cell r="G37">
            <v>50</v>
          </cell>
          <cell r="H37">
            <v>0</v>
          </cell>
          <cell r="I37">
            <v>50</v>
          </cell>
        </row>
        <row r="38">
          <cell r="C38">
            <v>131030</v>
          </cell>
          <cell r="D38">
            <v>0</v>
          </cell>
          <cell r="E38">
            <v>1951.47</v>
          </cell>
          <cell r="F38">
            <v>0</v>
          </cell>
          <cell r="G38">
            <v>5539.91</v>
          </cell>
          <cell r="H38">
            <v>0</v>
          </cell>
          <cell r="I38">
            <v>-366.71000000000004</v>
          </cell>
        </row>
        <row r="39">
          <cell r="C39">
            <v>131032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-1876.18</v>
          </cell>
        </row>
        <row r="40">
          <cell r="C40">
            <v>131060</v>
          </cell>
          <cell r="D40">
            <v>0</v>
          </cell>
          <cell r="E40">
            <v>0</v>
          </cell>
          <cell r="F40">
            <v>0</v>
          </cell>
          <cell r="G40">
            <v>500</v>
          </cell>
          <cell r="H40">
            <v>0</v>
          </cell>
          <cell r="I40">
            <v>77.83</v>
          </cell>
        </row>
        <row r="41">
          <cell r="C41">
            <v>131062</v>
          </cell>
          <cell r="D41">
            <v>0</v>
          </cell>
          <cell r="E41">
            <v>-2062.0700000000002</v>
          </cell>
          <cell r="F41">
            <v>0</v>
          </cell>
          <cell r="G41">
            <v>500</v>
          </cell>
          <cell r="H41">
            <v>0</v>
          </cell>
          <cell r="I41">
            <v>-1025.8</v>
          </cell>
        </row>
        <row r="42">
          <cell r="C42">
            <v>131081</v>
          </cell>
          <cell r="D42">
            <v>0</v>
          </cell>
          <cell r="E42">
            <v>200.01</v>
          </cell>
          <cell r="F42">
            <v>0</v>
          </cell>
          <cell r="G42">
            <v>658.48</v>
          </cell>
          <cell r="H42">
            <v>0</v>
          </cell>
          <cell r="I42">
            <v>162.04000000000002</v>
          </cell>
        </row>
        <row r="43">
          <cell r="C43">
            <v>131090</v>
          </cell>
          <cell r="D43">
            <v>0</v>
          </cell>
          <cell r="E43">
            <v>-9626.27</v>
          </cell>
          <cell r="F43">
            <v>0</v>
          </cell>
          <cell r="G43">
            <v>43794.090000000004</v>
          </cell>
          <cell r="H43">
            <v>0</v>
          </cell>
          <cell r="I43">
            <v>1804.5500000000029</v>
          </cell>
        </row>
        <row r="44">
          <cell r="C44">
            <v>131093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-438.91999999999996</v>
          </cell>
        </row>
        <row r="45">
          <cell r="C45">
            <v>131110</v>
          </cell>
          <cell r="D45">
            <v>0</v>
          </cell>
          <cell r="E45">
            <v>-284.61</v>
          </cell>
          <cell r="F45">
            <v>0</v>
          </cell>
          <cell r="G45">
            <v>23466.53</v>
          </cell>
          <cell r="H45">
            <v>0</v>
          </cell>
          <cell r="I45">
            <v>13148.27</v>
          </cell>
        </row>
        <row r="46">
          <cell r="C46">
            <v>131162</v>
          </cell>
          <cell r="D46">
            <v>0</v>
          </cell>
          <cell r="E46">
            <v>11199.95</v>
          </cell>
          <cell r="F46">
            <v>0</v>
          </cell>
          <cell r="G46">
            <v>12971.300000000001</v>
          </cell>
          <cell r="H46">
            <v>0</v>
          </cell>
          <cell r="I46">
            <v>10476.61</v>
          </cell>
        </row>
        <row r="47">
          <cell r="C47">
            <v>131164</v>
          </cell>
          <cell r="D47">
            <v>0</v>
          </cell>
          <cell r="E47">
            <v>-1533.72</v>
          </cell>
          <cell r="F47">
            <v>0</v>
          </cell>
          <cell r="G47">
            <v>4893.4000000000005</v>
          </cell>
          <cell r="H47">
            <v>0</v>
          </cell>
          <cell r="I47">
            <v>1198.8900000000001</v>
          </cell>
        </row>
        <row r="48">
          <cell r="C48">
            <v>131180</v>
          </cell>
          <cell r="D48">
            <v>0</v>
          </cell>
          <cell r="E48">
            <v>-3810.91</v>
          </cell>
          <cell r="F48">
            <v>0</v>
          </cell>
          <cell r="G48">
            <v>623.66999999999996</v>
          </cell>
          <cell r="H48">
            <v>0</v>
          </cell>
          <cell r="I48">
            <v>-7551.8600000000006</v>
          </cell>
        </row>
        <row r="49">
          <cell r="C49">
            <v>131201</v>
          </cell>
          <cell r="D49">
            <v>0</v>
          </cell>
          <cell r="E49">
            <v>-148180.17000000001</v>
          </cell>
          <cell r="F49">
            <v>0</v>
          </cell>
          <cell r="G49">
            <v>405058.48</v>
          </cell>
          <cell r="H49">
            <v>0</v>
          </cell>
          <cell r="I49">
            <v>-3641289.58</v>
          </cell>
        </row>
        <row r="50">
          <cell r="C50">
            <v>131300</v>
          </cell>
          <cell r="D50">
            <v>0</v>
          </cell>
          <cell r="E50">
            <v>112171.44</v>
          </cell>
          <cell r="F50">
            <v>0</v>
          </cell>
          <cell r="G50">
            <v>112171.44</v>
          </cell>
          <cell r="H50">
            <v>0</v>
          </cell>
          <cell r="I50">
            <v>112171.44</v>
          </cell>
        </row>
        <row r="51">
          <cell r="C51">
            <v>131301</v>
          </cell>
          <cell r="D51">
            <v>0</v>
          </cell>
          <cell r="E51">
            <v>4709556.7300000004</v>
          </cell>
          <cell r="F51">
            <v>0</v>
          </cell>
          <cell r="G51">
            <v>6932069.29</v>
          </cell>
          <cell r="H51">
            <v>0</v>
          </cell>
          <cell r="I51">
            <v>6932069.29</v>
          </cell>
        </row>
        <row r="52">
          <cell r="C52">
            <v>131995</v>
          </cell>
          <cell r="D52">
            <v>0</v>
          </cell>
          <cell r="E52">
            <v>0</v>
          </cell>
          <cell r="F52">
            <v>0</v>
          </cell>
          <cell r="G52">
            <v>453760</v>
          </cell>
          <cell r="H52">
            <v>0</v>
          </cell>
          <cell r="I52">
            <v>0</v>
          </cell>
        </row>
        <row r="53">
          <cell r="C53">
            <v>131996</v>
          </cell>
          <cell r="D53">
            <v>0</v>
          </cell>
          <cell r="E53">
            <v>0</v>
          </cell>
          <cell r="F53">
            <v>0</v>
          </cell>
          <cell r="G53">
            <v>2500000</v>
          </cell>
          <cell r="H53">
            <v>0</v>
          </cell>
          <cell r="I53">
            <v>0</v>
          </cell>
        </row>
        <row r="54">
          <cell r="C54">
            <v>131997</v>
          </cell>
          <cell r="D54">
            <v>0</v>
          </cell>
          <cell r="E54">
            <v>3138.1800000000003</v>
          </cell>
          <cell r="F54">
            <v>0</v>
          </cell>
          <cell r="G54">
            <v>1813634.24</v>
          </cell>
          <cell r="H54">
            <v>0</v>
          </cell>
          <cell r="I54">
            <v>27627.3</v>
          </cell>
        </row>
        <row r="55">
          <cell r="C55">
            <v>134200</v>
          </cell>
          <cell r="D55">
            <v>0</v>
          </cell>
          <cell r="E55">
            <v>0</v>
          </cell>
          <cell r="F55">
            <v>0</v>
          </cell>
          <cell r="G55">
            <v>29465.65</v>
          </cell>
          <cell r="H55">
            <v>0</v>
          </cell>
          <cell r="I55">
            <v>-35387.24</v>
          </cell>
        </row>
        <row r="56">
          <cell r="C56">
            <v>135100</v>
          </cell>
          <cell r="D56">
            <v>0</v>
          </cell>
          <cell r="E56">
            <v>0</v>
          </cell>
          <cell r="F56">
            <v>0</v>
          </cell>
          <cell r="G56">
            <v>500</v>
          </cell>
          <cell r="H56">
            <v>0</v>
          </cell>
          <cell r="I56">
            <v>0</v>
          </cell>
        </row>
        <row r="57">
          <cell r="C57">
            <v>135107</v>
          </cell>
          <cell r="D57">
            <v>0</v>
          </cell>
          <cell r="E57">
            <v>0</v>
          </cell>
          <cell r="F57">
            <v>0</v>
          </cell>
          <cell r="G57">
            <v>453.17</v>
          </cell>
          <cell r="H57">
            <v>0</v>
          </cell>
          <cell r="I57">
            <v>-46.74</v>
          </cell>
        </row>
        <row r="58">
          <cell r="C58">
            <v>135108</v>
          </cell>
          <cell r="D58">
            <v>0</v>
          </cell>
          <cell r="E58">
            <v>0</v>
          </cell>
          <cell r="F58">
            <v>0</v>
          </cell>
          <cell r="G58">
            <v>100</v>
          </cell>
          <cell r="H58">
            <v>0</v>
          </cell>
          <cell r="I58">
            <v>0</v>
          </cell>
        </row>
        <row r="59">
          <cell r="C59">
            <v>135109</v>
          </cell>
          <cell r="D59">
            <v>0</v>
          </cell>
          <cell r="E59">
            <v>0</v>
          </cell>
          <cell r="F59">
            <v>0</v>
          </cell>
          <cell r="G59">
            <v>360</v>
          </cell>
          <cell r="H59">
            <v>0</v>
          </cell>
          <cell r="I59">
            <v>0</v>
          </cell>
        </row>
        <row r="60">
          <cell r="C60">
            <v>135121</v>
          </cell>
          <cell r="D60">
            <v>0</v>
          </cell>
          <cell r="E60">
            <v>0</v>
          </cell>
          <cell r="F60">
            <v>0</v>
          </cell>
          <cell r="G60">
            <v>2000</v>
          </cell>
          <cell r="H60">
            <v>0</v>
          </cell>
          <cell r="I60">
            <v>0</v>
          </cell>
        </row>
        <row r="61">
          <cell r="C61">
            <v>135210</v>
          </cell>
          <cell r="D61">
            <v>0</v>
          </cell>
          <cell r="E61">
            <v>0</v>
          </cell>
          <cell r="F61">
            <v>0</v>
          </cell>
          <cell r="G61">
            <v>100028</v>
          </cell>
          <cell r="H61">
            <v>0</v>
          </cell>
          <cell r="I61">
            <v>0</v>
          </cell>
        </row>
        <row r="62">
          <cell r="C62">
            <v>135230</v>
          </cell>
          <cell r="D62">
            <v>0</v>
          </cell>
          <cell r="E62">
            <v>1272.8399999999999</v>
          </cell>
          <cell r="F62">
            <v>0</v>
          </cell>
          <cell r="G62">
            <v>8810.19</v>
          </cell>
          <cell r="H62">
            <v>0</v>
          </cell>
          <cell r="I62">
            <v>1272.8600000000001</v>
          </cell>
        </row>
        <row r="63">
          <cell r="C63">
            <v>135240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-91674.53</v>
          </cell>
        </row>
        <row r="64">
          <cell r="C64">
            <v>135261</v>
          </cell>
          <cell r="D64">
            <v>0</v>
          </cell>
          <cell r="E64">
            <v>0</v>
          </cell>
          <cell r="F64">
            <v>0</v>
          </cell>
          <cell r="G64">
            <v>1743.0900000000001</v>
          </cell>
          <cell r="H64">
            <v>0</v>
          </cell>
          <cell r="I64">
            <v>-4931.34</v>
          </cell>
        </row>
        <row r="65">
          <cell r="C65">
            <v>135262</v>
          </cell>
          <cell r="D65">
            <v>0</v>
          </cell>
          <cell r="E65">
            <v>0</v>
          </cell>
          <cell r="F65">
            <v>0</v>
          </cell>
          <cell r="G65">
            <v>70372.350000000006</v>
          </cell>
          <cell r="H65">
            <v>0</v>
          </cell>
          <cell r="I65">
            <v>17063.48</v>
          </cell>
        </row>
        <row r="66">
          <cell r="C66">
            <v>136100</v>
          </cell>
          <cell r="D66">
            <v>0</v>
          </cell>
          <cell r="E66">
            <v>11000000</v>
          </cell>
          <cell r="F66">
            <v>0</v>
          </cell>
          <cell r="G66">
            <v>11000000</v>
          </cell>
          <cell r="H66">
            <v>0</v>
          </cell>
          <cell r="I66">
            <v>11000000</v>
          </cell>
        </row>
        <row r="67">
          <cell r="C67">
            <v>142100</v>
          </cell>
          <cell r="D67">
            <v>0</v>
          </cell>
          <cell r="E67">
            <v>-979670.59</v>
          </cell>
          <cell r="F67">
            <v>0</v>
          </cell>
          <cell r="G67">
            <v>44062826.979999997</v>
          </cell>
          <cell r="H67">
            <v>0</v>
          </cell>
          <cell r="I67">
            <v>-2934898.3299999996</v>
          </cell>
        </row>
        <row r="68">
          <cell r="C68">
            <v>142101</v>
          </cell>
          <cell r="D68">
            <v>0</v>
          </cell>
          <cell r="E68">
            <v>43970.21</v>
          </cell>
          <cell r="F68">
            <v>0</v>
          </cell>
          <cell r="G68">
            <v>4849405.8</v>
          </cell>
          <cell r="H68">
            <v>0</v>
          </cell>
          <cell r="I68">
            <v>411839.01</v>
          </cell>
        </row>
        <row r="69">
          <cell r="C69">
            <v>143004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-231736.08999999997</v>
          </cell>
        </row>
        <row r="70">
          <cell r="C70">
            <v>143100</v>
          </cell>
          <cell r="D70">
            <v>0</v>
          </cell>
          <cell r="E70">
            <v>-65752.95</v>
          </cell>
          <cell r="F70">
            <v>0</v>
          </cell>
          <cell r="G70">
            <v>2274826.13</v>
          </cell>
          <cell r="H70">
            <v>0</v>
          </cell>
          <cell r="I70">
            <v>-557282.30000000005</v>
          </cell>
        </row>
        <row r="71">
          <cell r="C71">
            <v>143102</v>
          </cell>
          <cell r="D71">
            <v>0</v>
          </cell>
          <cell r="E71">
            <v>-705.97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C72">
            <v>143110</v>
          </cell>
          <cell r="D72">
            <v>0</v>
          </cell>
          <cell r="E72">
            <v>972.52</v>
          </cell>
          <cell r="F72">
            <v>0</v>
          </cell>
          <cell r="G72">
            <v>2036883.61</v>
          </cell>
          <cell r="H72">
            <v>0</v>
          </cell>
          <cell r="I72">
            <v>-1651623.1099999999</v>
          </cell>
        </row>
        <row r="73">
          <cell r="C73">
            <v>143112</v>
          </cell>
          <cell r="D73">
            <v>0</v>
          </cell>
          <cell r="E73">
            <v>10.55</v>
          </cell>
          <cell r="F73">
            <v>0</v>
          </cell>
          <cell r="G73">
            <v>5.74</v>
          </cell>
          <cell r="H73">
            <v>0</v>
          </cell>
          <cell r="I73">
            <v>978.56000000000017</v>
          </cell>
        </row>
        <row r="74">
          <cell r="C74">
            <v>143185</v>
          </cell>
          <cell r="D74">
            <v>0</v>
          </cell>
          <cell r="E74">
            <v>-897728.1</v>
          </cell>
          <cell r="F74">
            <v>0</v>
          </cell>
          <cell r="G74">
            <v>1175957.04</v>
          </cell>
          <cell r="H74">
            <v>0</v>
          </cell>
          <cell r="I74">
            <v>-290368.32</v>
          </cell>
        </row>
        <row r="75">
          <cell r="C75">
            <v>143200</v>
          </cell>
          <cell r="D75">
            <v>0</v>
          </cell>
          <cell r="E75">
            <v>-244.13</v>
          </cell>
          <cell r="F75">
            <v>0</v>
          </cell>
          <cell r="G75">
            <v>910.29</v>
          </cell>
          <cell r="H75">
            <v>0</v>
          </cell>
          <cell r="I75">
            <v>-827.76</v>
          </cell>
        </row>
        <row r="76">
          <cell r="C76">
            <v>143201</v>
          </cell>
          <cell r="D76">
            <v>0</v>
          </cell>
          <cell r="E76">
            <v>-55.65</v>
          </cell>
          <cell r="F76">
            <v>0</v>
          </cell>
          <cell r="G76">
            <v>127.04</v>
          </cell>
          <cell r="H76">
            <v>0</v>
          </cell>
          <cell r="I76">
            <v>-166.96</v>
          </cell>
        </row>
        <row r="77">
          <cell r="C77">
            <v>143995</v>
          </cell>
          <cell r="D77">
            <v>0</v>
          </cell>
          <cell r="E77">
            <v>5277.33</v>
          </cell>
          <cell r="F77">
            <v>0</v>
          </cell>
          <cell r="G77">
            <v>-9560.73</v>
          </cell>
          <cell r="H77">
            <v>0</v>
          </cell>
          <cell r="I77">
            <v>4501.8899999999994</v>
          </cell>
        </row>
        <row r="78">
          <cell r="C78">
            <v>144100</v>
          </cell>
          <cell r="D78">
            <v>0</v>
          </cell>
          <cell r="E78">
            <v>261710.39</v>
          </cell>
          <cell r="F78">
            <v>0</v>
          </cell>
          <cell r="G78">
            <v>-332431.85000000003</v>
          </cell>
          <cell r="H78">
            <v>0</v>
          </cell>
          <cell r="I78">
            <v>-2742.1900000000023</v>
          </cell>
        </row>
        <row r="79">
          <cell r="C79">
            <v>144200</v>
          </cell>
          <cell r="D79">
            <v>0</v>
          </cell>
          <cell r="E79">
            <v>0</v>
          </cell>
          <cell r="F79">
            <v>0</v>
          </cell>
          <cell r="G79">
            <v>-178660.06</v>
          </cell>
          <cell r="H79">
            <v>0</v>
          </cell>
          <cell r="I79">
            <v>-8349.7200000000012</v>
          </cell>
        </row>
        <row r="80">
          <cell r="C80">
            <v>146100</v>
          </cell>
          <cell r="D80">
            <v>0</v>
          </cell>
          <cell r="E80">
            <v>-154773.54</v>
          </cell>
          <cell r="F80">
            <v>0</v>
          </cell>
          <cell r="G80">
            <v>187484.4</v>
          </cell>
          <cell r="H80">
            <v>0</v>
          </cell>
          <cell r="I80">
            <v>127327.17999999993</v>
          </cell>
        </row>
        <row r="81">
          <cell r="C81">
            <v>146200</v>
          </cell>
          <cell r="D81">
            <v>0</v>
          </cell>
          <cell r="E81">
            <v>-2590267.2199999997</v>
          </cell>
          <cell r="F81">
            <v>0</v>
          </cell>
          <cell r="G81">
            <v>96859.57</v>
          </cell>
          <cell r="H81">
            <v>0</v>
          </cell>
          <cell r="I81">
            <v>-602815.07999999996</v>
          </cell>
        </row>
        <row r="82">
          <cell r="C82">
            <v>146900</v>
          </cell>
          <cell r="D82">
            <v>0</v>
          </cell>
          <cell r="E82">
            <v>0</v>
          </cell>
          <cell r="F82">
            <v>0</v>
          </cell>
          <cell r="G82">
            <v>1675964.87</v>
          </cell>
          <cell r="H82">
            <v>0</v>
          </cell>
          <cell r="I82">
            <v>0</v>
          </cell>
        </row>
        <row r="83">
          <cell r="C83">
            <v>151058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C84">
            <v>151060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-0.01</v>
          </cell>
        </row>
        <row r="85">
          <cell r="C85">
            <v>151100</v>
          </cell>
          <cell r="D85">
            <v>0</v>
          </cell>
          <cell r="E85">
            <v>-2107637.46</v>
          </cell>
          <cell r="F85">
            <v>0</v>
          </cell>
          <cell r="G85">
            <v>9460740.4100000001</v>
          </cell>
          <cell r="H85">
            <v>0</v>
          </cell>
          <cell r="I85">
            <v>-2499703.14</v>
          </cell>
        </row>
        <row r="86">
          <cell r="C86">
            <v>151101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4019.44</v>
          </cell>
        </row>
        <row r="87">
          <cell r="C87">
            <v>151130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-715939.52</v>
          </cell>
        </row>
        <row r="88">
          <cell r="C88">
            <v>151200</v>
          </cell>
          <cell r="D88">
            <v>0</v>
          </cell>
          <cell r="E88">
            <v>818025.32000000007</v>
          </cell>
          <cell r="F88">
            <v>0</v>
          </cell>
          <cell r="G88">
            <v>8504878.6099999994</v>
          </cell>
          <cell r="H88">
            <v>0</v>
          </cell>
          <cell r="I88">
            <v>-315195.95</v>
          </cell>
        </row>
        <row r="89">
          <cell r="C89">
            <v>151300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0.01</v>
          </cell>
        </row>
        <row r="90">
          <cell r="C90">
            <v>152057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-3602.9700000000003</v>
          </cell>
        </row>
        <row r="91">
          <cell r="C91">
            <v>154000</v>
          </cell>
          <cell r="D91">
            <v>0</v>
          </cell>
          <cell r="E91">
            <v>28151.98</v>
          </cell>
          <cell r="F91">
            <v>0</v>
          </cell>
          <cell r="G91">
            <v>28433751.239999998</v>
          </cell>
          <cell r="H91">
            <v>0</v>
          </cell>
          <cell r="I91">
            <v>3584648.4699999997</v>
          </cell>
        </row>
        <row r="92">
          <cell r="C92">
            <v>154100</v>
          </cell>
          <cell r="D92">
            <v>0</v>
          </cell>
          <cell r="E92">
            <v>0</v>
          </cell>
          <cell r="F92">
            <v>0</v>
          </cell>
          <cell r="G92">
            <v>860670.07000000007</v>
          </cell>
          <cell r="H92">
            <v>0</v>
          </cell>
          <cell r="I92">
            <v>167019.69</v>
          </cell>
        </row>
        <row r="93">
          <cell r="C93">
            <v>154700</v>
          </cell>
          <cell r="D93">
            <v>0</v>
          </cell>
          <cell r="E93">
            <v>-5544.88</v>
          </cell>
          <cell r="F93">
            <v>0</v>
          </cell>
          <cell r="G93">
            <v>34540.620000000003</v>
          </cell>
          <cell r="H93">
            <v>0</v>
          </cell>
          <cell r="I93">
            <v>9931.18</v>
          </cell>
        </row>
        <row r="94">
          <cell r="C94">
            <v>154910</v>
          </cell>
          <cell r="D94">
            <v>0</v>
          </cell>
          <cell r="E94">
            <v>343616.76</v>
          </cell>
          <cell r="F94">
            <v>0</v>
          </cell>
          <cell r="G94">
            <v>4979693.93</v>
          </cell>
          <cell r="H94">
            <v>0</v>
          </cell>
          <cell r="I94">
            <v>841813.49</v>
          </cell>
        </row>
        <row r="95">
          <cell r="C95">
            <v>154911</v>
          </cell>
          <cell r="D95">
            <v>0</v>
          </cell>
          <cell r="E95">
            <v>-116859.18000000001</v>
          </cell>
          <cell r="F95">
            <v>0</v>
          </cell>
          <cell r="G95">
            <v>-2018680.64</v>
          </cell>
          <cell r="H95">
            <v>0</v>
          </cell>
          <cell r="I95">
            <v>-360132.07</v>
          </cell>
        </row>
        <row r="96">
          <cell r="C96">
            <v>154950</v>
          </cell>
          <cell r="D96">
            <v>0</v>
          </cell>
          <cell r="E96">
            <v>40.75</v>
          </cell>
          <cell r="F96">
            <v>0</v>
          </cell>
          <cell r="G96">
            <v>6143.26</v>
          </cell>
          <cell r="H96">
            <v>0</v>
          </cell>
          <cell r="I96">
            <v>-1441.72</v>
          </cell>
        </row>
        <row r="97">
          <cell r="C97">
            <v>154951</v>
          </cell>
          <cell r="D97">
            <v>0</v>
          </cell>
          <cell r="E97">
            <v>555.04</v>
          </cell>
          <cell r="F97">
            <v>0</v>
          </cell>
          <cell r="G97">
            <v>22084.68</v>
          </cell>
          <cell r="H97">
            <v>0</v>
          </cell>
          <cell r="I97">
            <v>6816.2900000000009</v>
          </cell>
        </row>
        <row r="98">
          <cell r="C98">
            <v>154952</v>
          </cell>
          <cell r="D98">
            <v>0</v>
          </cell>
          <cell r="E98">
            <v>-383.21000000000004</v>
          </cell>
          <cell r="F98">
            <v>0</v>
          </cell>
          <cell r="G98">
            <v>14236.220000000001</v>
          </cell>
          <cell r="H98">
            <v>0</v>
          </cell>
          <cell r="I98">
            <v>-1446.5900000000001</v>
          </cell>
        </row>
        <row r="99">
          <cell r="C99">
            <v>154980</v>
          </cell>
          <cell r="D99">
            <v>0</v>
          </cell>
          <cell r="E99">
            <v>-38141.79</v>
          </cell>
          <cell r="F99">
            <v>0</v>
          </cell>
          <cell r="G99">
            <v>3438544.69</v>
          </cell>
          <cell r="H99">
            <v>0</v>
          </cell>
          <cell r="I99">
            <v>362382.59</v>
          </cell>
        </row>
        <row r="100">
          <cell r="C100">
            <v>154990</v>
          </cell>
          <cell r="D100">
            <v>0</v>
          </cell>
          <cell r="E100">
            <v>-44670.69</v>
          </cell>
          <cell r="F100">
            <v>0</v>
          </cell>
          <cell r="G100">
            <v>675267.29</v>
          </cell>
          <cell r="H100">
            <v>0</v>
          </cell>
          <cell r="I100">
            <v>66326.03</v>
          </cell>
        </row>
        <row r="101">
          <cell r="C101">
            <v>158100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-8266.23</v>
          </cell>
        </row>
        <row r="102">
          <cell r="C102">
            <v>163001</v>
          </cell>
          <cell r="D102">
            <v>0</v>
          </cell>
          <cell r="E102">
            <v>0</v>
          </cell>
          <cell r="F102">
            <v>0</v>
          </cell>
          <cell r="G102">
            <v>1191.1200000000001</v>
          </cell>
          <cell r="H102">
            <v>0</v>
          </cell>
          <cell r="I102">
            <v>-453.28000000000003</v>
          </cell>
        </row>
        <row r="103">
          <cell r="C103">
            <v>163081</v>
          </cell>
          <cell r="D103">
            <v>0</v>
          </cell>
          <cell r="E103">
            <v>0</v>
          </cell>
          <cell r="F103">
            <v>0</v>
          </cell>
          <cell r="G103">
            <v>185.68</v>
          </cell>
          <cell r="H103">
            <v>0</v>
          </cell>
          <cell r="I103">
            <v>-10975.19</v>
          </cell>
        </row>
        <row r="104">
          <cell r="C104">
            <v>163086</v>
          </cell>
          <cell r="D104">
            <v>0</v>
          </cell>
          <cell r="E104">
            <v>0</v>
          </cell>
          <cell r="F104">
            <v>0</v>
          </cell>
          <cell r="G104">
            <v>785.18000000000006</v>
          </cell>
          <cell r="H104">
            <v>0</v>
          </cell>
          <cell r="I104">
            <v>0</v>
          </cell>
        </row>
        <row r="105">
          <cell r="C105">
            <v>163087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127.08</v>
          </cell>
        </row>
        <row r="106">
          <cell r="C106">
            <v>163100</v>
          </cell>
          <cell r="D106">
            <v>0</v>
          </cell>
          <cell r="E106">
            <v>0</v>
          </cell>
          <cell r="F106">
            <v>0</v>
          </cell>
          <cell r="G106">
            <v>-210.29</v>
          </cell>
          <cell r="H106">
            <v>0</v>
          </cell>
          <cell r="I106">
            <v>0</v>
          </cell>
        </row>
        <row r="107">
          <cell r="C107">
            <v>163316</v>
          </cell>
          <cell r="D107">
            <v>0</v>
          </cell>
          <cell r="E107">
            <v>0</v>
          </cell>
          <cell r="F107">
            <v>0</v>
          </cell>
          <cell r="G107">
            <v>831.48</v>
          </cell>
          <cell r="H107">
            <v>0</v>
          </cell>
          <cell r="I107">
            <v>198.04</v>
          </cell>
        </row>
        <row r="108">
          <cell r="C108">
            <v>163327</v>
          </cell>
          <cell r="D108">
            <v>0</v>
          </cell>
          <cell r="E108">
            <v>0</v>
          </cell>
          <cell r="F108">
            <v>0</v>
          </cell>
          <cell r="G108">
            <v>3059.8</v>
          </cell>
          <cell r="H108">
            <v>0</v>
          </cell>
          <cell r="I108">
            <v>-1865.8700000000001</v>
          </cell>
        </row>
        <row r="109">
          <cell r="C109">
            <v>163996</v>
          </cell>
          <cell r="D109">
            <v>0</v>
          </cell>
          <cell r="E109">
            <v>-99.68</v>
          </cell>
          <cell r="F109">
            <v>0</v>
          </cell>
          <cell r="G109">
            <v>-7357.41</v>
          </cell>
          <cell r="H109">
            <v>0</v>
          </cell>
          <cell r="I109">
            <v>-11713.99</v>
          </cell>
        </row>
        <row r="110">
          <cell r="C110">
            <v>163999</v>
          </cell>
          <cell r="D110">
            <v>0</v>
          </cell>
          <cell r="E110">
            <v>0</v>
          </cell>
          <cell r="F110">
            <v>0</v>
          </cell>
          <cell r="G110">
            <v>960</v>
          </cell>
          <cell r="H110">
            <v>0</v>
          </cell>
          <cell r="I110">
            <v>0</v>
          </cell>
        </row>
        <row r="111">
          <cell r="C111">
            <v>165100</v>
          </cell>
          <cell r="D111">
            <v>0</v>
          </cell>
          <cell r="E111">
            <v>593962.43000000005</v>
          </cell>
          <cell r="F111">
            <v>0</v>
          </cell>
          <cell r="G111">
            <v>1771501.7000000002</v>
          </cell>
          <cell r="H111">
            <v>0</v>
          </cell>
          <cell r="I111">
            <v>-6320.140000000014</v>
          </cell>
        </row>
        <row r="112">
          <cell r="C112">
            <v>165200</v>
          </cell>
          <cell r="D112">
            <v>0</v>
          </cell>
          <cell r="E112">
            <v>-302.22000000000003</v>
          </cell>
          <cell r="F112">
            <v>0</v>
          </cell>
          <cell r="G112">
            <v>-0.02</v>
          </cell>
          <cell r="H112">
            <v>0</v>
          </cell>
          <cell r="I112">
            <v>-1689.7400000000002</v>
          </cell>
        </row>
        <row r="113">
          <cell r="C113">
            <v>165300</v>
          </cell>
          <cell r="D113">
            <v>0</v>
          </cell>
          <cell r="E113">
            <v>33591.07</v>
          </cell>
          <cell r="F113">
            <v>0</v>
          </cell>
          <cell r="G113">
            <v>959243.03</v>
          </cell>
          <cell r="H113">
            <v>0</v>
          </cell>
          <cell r="I113">
            <v>-136234.03000000003</v>
          </cell>
        </row>
        <row r="114">
          <cell r="C114">
            <v>165350</v>
          </cell>
          <cell r="D114">
            <v>0</v>
          </cell>
          <cell r="E114">
            <v>0</v>
          </cell>
          <cell r="F114">
            <v>0</v>
          </cell>
          <cell r="G114">
            <v>1636423</v>
          </cell>
          <cell r="H114">
            <v>0</v>
          </cell>
          <cell r="I114">
            <v>0</v>
          </cell>
        </row>
        <row r="115">
          <cell r="C115">
            <v>165351</v>
          </cell>
          <cell r="D115">
            <v>0</v>
          </cell>
          <cell r="E115">
            <v>0</v>
          </cell>
          <cell r="F115">
            <v>0</v>
          </cell>
          <cell r="G115">
            <v>857280</v>
          </cell>
          <cell r="H115">
            <v>0</v>
          </cell>
          <cell r="I115">
            <v>0</v>
          </cell>
        </row>
        <row r="116">
          <cell r="C116">
            <v>165352</v>
          </cell>
          <cell r="D116">
            <v>0</v>
          </cell>
          <cell r="E116">
            <v>-273.65000000000003</v>
          </cell>
          <cell r="F116">
            <v>0</v>
          </cell>
          <cell r="G116">
            <v>133812.94</v>
          </cell>
          <cell r="H116">
            <v>0</v>
          </cell>
          <cell r="I116">
            <v>-3283.8</v>
          </cell>
        </row>
        <row r="117">
          <cell r="C117">
            <v>165400</v>
          </cell>
          <cell r="D117">
            <v>0</v>
          </cell>
          <cell r="E117">
            <v>-192196.67</v>
          </cell>
          <cell r="F117">
            <v>0</v>
          </cell>
          <cell r="G117">
            <v>540908.29</v>
          </cell>
          <cell r="H117">
            <v>0</v>
          </cell>
          <cell r="I117">
            <v>-1291046.5</v>
          </cell>
        </row>
        <row r="118">
          <cell r="C118">
            <v>165500</v>
          </cell>
          <cell r="D118">
            <v>0</v>
          </cell>
          <cell r="E118">
            <v>0</v>
          </cell>
          <cell r="F118">
            <v>0</v>
          </cell>
          <cell r="G118">
            <v>1329583</v>
          </cell>
          <cell r="H118">
            <v>0</v>
          </cell>
          <cell r="I118">
            <v>0</v>
          </cell>
        </row>
        <row r="119">
          <cell r="C119">
            <v>165600</v>
          </cell>
          <cell r="D119">
            <v>0</v>
          </cell>
          <cell r="E119">
            <v>814907.09</v>
          </cell>
          <cell r="F119">
            <v>0</v>
          </cell>
          <cell r="G119">
            <v>1180044.8400000001</v>
          </cell>
          <cell r="H119">
            <v>0</v>
          </cell>
          <cell r="I119">
            <v>175386.56000000006</v>
          </cell>
        </row>
        <row r="120">
          <cell r="C120">
            <v>165800</v>
          </cell>
          <cell r="D120">
            <v>0</v>
          </cell>
          <cell r="E120">
            <v>-448.55</v>
          </cell>
          <cell r="F120">
            <v>0</v>
          </cell>
          <cell r="G120">
            <v>53945.74</v>
          </cell>
          <cell r="H120">
            <v>0</v>
          </cell>
          <cell r="I120">
            <v>29784.879999999997</v>
          </cell>
        </row>
        <row r="121">
          <cell r="C121">
            <v>165900</v>
          </cell>
          <cell r="D121">
            <v>0</v>
          </cell>
          <cell r="E121">
            <v>-62446.080000000002</v>
          </cell>
          <cell r="F121">
            <v>0</v>
          </cell>
          <cell r="G121">
            <v>293149.81</v>
          </cell>
          <cell r="H121">
            <v>0</v>
          </cell>
          <cell r="I121">
            <v>-137805.74</v>
          </cell>
        </row>
        <row r="122">
          <cell r="C122">
            <v>172100</v>
          </cell>
          <cell r="D122">
            <v>0</v>
          </cell>
          <cell r="E122">
            <v>3606</v>
          </cell>
          <cell r="F122">
            <v>0</v>
          </cell>
          <cell r="G122">
            <v>3500.9700000000003</v>
          </cell>
          <cell r="H122">
            <v>0</v>
          </cell>
          <cell r="I122">
            <v>0</v>
          </cell>
        </row>
        <row r="123">
          <cell r="C123">
            <v>172200</v>
          </cell>
          <cell r="D123">
            <v>0</v>
          </cell>
          <cell r="E123">
            <v>1786.96</v>
          </cell>
          <cell r="F123">
            <v>0</v>
          </cell>
          <cell r="G123">
            <v>48844.92</v>
          </cell>
          <cell r="H123">
            <v>0</v>
          </cell>
          <cell r="I123">
            <v>496.92000000000007</v>
          </cell>
        </row>
        <row r="124">
          <cell r="C124">
            <v>172300</v>
          </cell>
          <cell r="D124">
            <v>0</v>
          </cell>
          <cell r="E124">
            <v>-208577.06</v>
          </cell>
          <cell r="F124">
            <v>0</v>
          </cell>
          <cell r="G124">
            <v>44172.57</v>
          </cell>
          <cell r="H124">
            <v>0</v>
          </cell>
          <cell r="I124">
            <v>-240708.47</v>
          </cell>
        </row>
        <row r="125">
          <cell r="C125">
            <v>173100</v>
          </cell>
          <cell r="D125">
            <v>0</v>
          </cell>
          <cell r="E125">
            <v>-3371940.07</v>
          </cell>
          <cell r="F125">
            <v>0</v>
          </cell>
          <cell r="G125">
            <v>21264638.5</v>
          </cell>
          <cell r="H125">
            <v>0</v>
          </cell>
          <cell r="I125">
            <v>9495222.5</v>
          </cell>
        </row>
        <row r="126">
          <cell r="C126">
            <v>175200</v>
          </cell>
          <cell r="D126">
            <v>0</v>
          </cell>
          <cell r="E126">
            <v>-255570</v>
          </cell>
          <cell r="F126">
            <v>0</v>
          </cell>
          <cell r="G126">
            <v>43000</v>
          </cell>
          <cell r="H126">
            <v>0</v>
          </cell>
          <cell r="I126">
            <v>43000</v>
          </cell>
        </row>
        <row r="127">
          <cell r="C127">
            <v>175300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-2369861.0499999998</v>
          </cell>
        </row>
        <row r="128">
          <cell r="C128">
            <v>175600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-38000</v>
          </cell>
        </row>
        <row r="129">
          <cell r="C129">
            <v>181102</v>
          </cell>
          <cell r="D129">
            <v>0</v>
          </cell>
          <cell r="E129">
            <v>-1980.66</v>
          </cell>
          <cell r="F129">
            <v>0</v>
          </cell>
          <cell r="G129">
            <v>346614.57</v>
          </cell>
          <cell r="H129">
            <v>0</v>
          </cell>
          <cell r="I129">
            <v>-23767.919999999998</v>
          </cell>
        </row>
        <row r="130">
          <cell r="C130">
            <v>181103</v>
          </cell>
          <cell r="D130">
            <v>0</v>
          </cell>
          <cell r="E130">
            <v>-1526.24</v>
          </cell>
          <cell r="F130">
            <v>0</v>
          </cell>
          <cell r="G130">
            <v>296091.88</v>
          </cell>
          <cell r="H130">
            <v>0</v>
          </cell>
          <cell r="I130">
            <v>-18314.88</v>
          </cell>
        </row>
        <row r="131">
          <cell r="C131">
            <v>181104</v>
          </cell>
          <cell r="D131">
            <v>0</v>
          </cell>
          <cell r="E131">
            <v>-2516.44</v>
          </cell>
          <cell r="F131">
            <v>0</v>
          </cell>
          <cell r="G131">
            <v>427794.4</v>
          </cell>
          <cell r="H131">
            <v>0</v>
          </cell>
          <cell r="I131">
            <v>427794.4</v>
          </cell>
        </row>
        <row r="132">
          <cell r="C132">
            <v>181400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-10080.06</v>
          </cell>
        </row>
        <row r="133">
          <cell r="C133">
            <v>181500</v>
          </cell>
          <cell r="D133">
            <v>0</v>
          </cell>
          <cell r="E133">
            <v>-10028.960000000001</v>
          </cell>
          <cell r="F133">
            <v>0</v>
          </cell>
          <cell r="G133">
            <v>130376.22</v>
          </cell>
          <cell r="H133">
            <v>0</v>
          </cell>
          <cell r="I133">
            <v>-120347.52</v>
          </cell>
        </row>
        <row r="134">
          <cell r="C134">
            <v>181801</v>
          </cell>
          <cell r="D134">
            <v>0</v>
          </cell>
          <cell r="E134">
            <v>-8449.31</v>
          </cell>
          <cell r="F134">
            <v>0</v>
          </cell>
          <cell r="G134">
            <v>1825050.82</v>
          </cell>
          <cell r="H134">
            <v>0</v>
          </cell>
          <cell r="I134">
            <v>-101391.72</v>
          </cell>
        </row>
        <row r="135">
          <cell r="C135">
            <v>181803</v>
          </cell>
          <cell r="D135">
            <v>0</v>
          </cell>
          <cell r="E135">
            <v>-2721.4900000000002</v>
          </cell>
          <cell r="F135">
            <v>0</v>
          </cell>
          <cell r="G135">
            <v>370121.88</v>
          </cell>
          <cell r="H135">
            <v>0</v>
          </cell>
          <cell r="I135">
            <v>-32657.88</v>
          </cell>
        </row>
        <row r="136">
          <cell r="C136">
            <v>181983</v>
          </cell>
          <cell r="D136">
            <v>0</v>
          </cell>
          <cell r="E136">
            <v>-2384.7600000000002</v>
          </cell>
          <cell r="F136">
            <v>0</v>
          </cell>
          <cell r="G136">
            <v>610499.73</v>
          </cell>
          <cell r="H136">
            <v>0</v>
          </cell>
          <cell r="I136">
            <v>-28617.119999999999</v>
          </cell>
        </row>
        <row r="137">
          <cell r="C137">
            <v>181984</v>
          </cell>
          <cell r="D137">
            <v>0</v>
          </cell>
          <cell r="E137">
            <v>-6649.96</v>
          </cell>
          <cell r="F137">
            <v>0</v>
          </cell>
          <cell r="G137">
            <v>638395.4</v>
          </cell>
          <cell r="H137">
            <v>0</v>
          </cell>
          <cell r="I137">
            <v>-79799.520000000004</v>
          </cell>
        </row>
        <row r="138">
          <cell r="C138">
            <v>181985</v>
          </cell>
          <cell r="D138">
            <v>0</v>
          </cell>
          <cell r="E138">
            <v>-1551.18</v>
          </cell>
          <cell r="F138">
            <v>0</v>
          </cell>
          <cell r="G138">
            <v>262154.23999999999</v>
          </cell>
          <cell r="H138">
            <v>0</v>
          </cell>
          <cell r="I138">
            <v>-18614.16</v>
          </cell>
        </row>
        <row r="139">
          <cell r="C139">
            <v>181986</v>
          </cell>
          <cell r="D139">
            <v>0</v>
          </cell>
          <cell r="E139">
            <v>-3981.19</v>
          </cell>
          <cell r="F139">
            <v>0</v>
          </cell>
          <cell r="G139">
            <v>1150561.3400000001</v>
          </cell>
          <cell r="H139">
            <v>0</v>
          </cell>
          <cell r="I139">
            <v>-47774.28</v>
          </cell>
        </row>
        <row r="140">
          <cell r="C140">
            <v>181987</v>
          </cell>
          <cell r="D140">
            <v>0</v>
          </cell>
          <cell r="E140">
            <v>-1837.49</v>
          </cell>
          <cell r="F140">
            <v>0</v>
          </cell>
          <cell r="G140">
            <v>565947.17000000004</v>
          </cell>
          <cell r="H140">
            <v>0</v>
          </cell>
          <cell r="I140">
            <v>-22049.88</v>
          </cell>
        </row>
        <row r="141">
          <cell r="C141">
            <v>182303</v>
          </cell>
          <cell r="D141">
            <v>0</v>
          </cell>
          <cell r="E141">
            <v>6279.42</v>
          </cell>
          <cell r="F141">
            <v>0</v>
          </cell>
          <cell r="G141">
            <v>-71249.33</v>
          </cell>
          <cell r="H141">
            <v>0</v>
          </cell>
          <cell r="I141">
            <v>3963.8900000000012</v>
          </cell>
        </row>
        <row r="142">
          <cell r="C142">
            <v>182308</v>
          </cell>
          <cell r="D142">
            <v>0</v>
          </cell>
          <cell r="E142">
            <v>-12890.01</v>
          </cell>
          <cell r="F142">
            <v>0</v>
          </cell>
          <cell r="G142">
            <v>4684547.18</v>
          </cell>
          <cell r="H142">
            <v>0</v>
          </cell>
          <cell r="I142">
            <v>-161168.16999999998</v>
          </cell>
        </row>
        <row r="143">
          <cell r="C143">
            <v>182311</v>
          </cell>
          <cell r="D143">
            <v>0</v>
          </cell>
          <cell r="E143">
            <v>-54756.81</v>
          </cell>
          <cell r="F143">
            <v>0</v>
          </cell>
          <cell r="G143">
            <v>9473787.5</v>
          </cell>
          <cell r="H143">
            <v>0</v>
          </cell>
          <cell r="I143">
            <v>-1095443.45</v>
          </cell>
        </row>
        <row r="144">
          <cell r="C144">
            <v>182317</v>
          </cell>
          <cell r="D144">
            <v>0</v>
          </cell>
          <cell r="E144">
            <v>-3849.82</v>
          </cell>
          <cell r="F144">
            <v>0</v>
          </cell>
          <cell r="G144">
            <v>746864.88</v>
          </cell>
          <cell r="H144">
            <v>0</v>
          </cell>
          <cell r="I144">
            <v>-46197.84</v>
          </cell>
        </row>
        <row r="145">
          <cell r="C145">
            <v>182318</v>
          </cell>
          <cell r="D145">
            <v>0</v>
          </cell>
          <cell r="E145">
            <v>92930.85</v>
          </cell>
          <cell r="F145">
            <v>0</v>
          </cell>
          <cell r="G145">
            <v>4836166.4000000004</v>
          </cell>
          <cell r="H145">
            <v>0</v>
          </cell>
          <cell r="I145">
            <v>-426763.51</v>
          </cell>
        </row>
        <row r="146">
          <cell r="C146">
            <v>182319</v>
          </cell>
          <cell r="D146">
            <v>0</v>
          </cell>
          <cell r="E146">
            <v>19952.14</v>
          </cell>
          <cell r="F146">
            <v>0</v>
          </cell>
          <cell r="G146">
            <v>12844006.890000001</v>
          </cell>
          <cell r="H146">
            <v>0</v>
          </cell>
          <cell r="I146">
            <v>-197621.34999999998</v>
          </cell>
        </row>
        <row r="147">
          <cell r="C147">
            <v>182320</v>
          </cell>
          <cell r="D147">
            <v>0</v>
          </cell>
          <cell r="E147">
            <v>0</v>
          </cell>
          <cell r="F147">
            <v>0</v>
          </cell>
          <cell r="G147">
            <v>678039.66</v>
          </cell>
          <cell r="H147">
            <v>0</v>
          </cell>
          <cell r="I147">
            <v>508247.04000000004</v>
          </cell>
        </row>
        <row r="148">
          <cell r="C148">
            <v>182321</v>
          </cell>
          <cell r="D148">
            <v>0</v>
          </cell>
          <cell r="E148">
            <v>-68647.199999999997</v>
          </cell>
          <cell r="F148">
            <v>0</v>
          </cell>
          <cell r="G148">
            <v>926561.1</v>
          </cell>
          <cell r="H148">
            <v>0</v>
          </cell>
          <cell r="I148">
            <v>382154.82000000007</v>
          </cell>
        </row>
        <row r="149">
          <cell r="C149">
            <v>182324</v>
          </cell>
          <cell r="D149">
            <v>0</v>
          </cell>
          <cell r="E149">
            <v>-9255.91</v>
          </cell>
          <cell r="F149">
            <v>0</v>
          </cell>
          <cell r="G149">
            <v>138838.45000000001</v>
          </cell>
          <cell r="H149">
            <v>0</v>
          </cell>
          <cell r="I149">
            <v>-111070.92</v>
          </cell>
        </row>
        <row r="150">
          <cell r="C150">
            <v>182325</v>
          </cell>
          <cell r="D150">
            <v>0</v>
          </cell>
          <cell r="E150">
            <v>-1800.83</v>
          </cell>
          <cell r="F150">
            <v>0</v>
          </cell>
          <cell r="G150">
            <v>27012.440000000002</v>
          </cell>
          <cell r="H150">
            <v>0</v>
          </cell>
          <cell r="I150">
            <v>-21609.96</v>
          </cell>
        </row>
        <row r="151">
          <cell r="C151">
            <v>182326</v>
          </cell>
          <cell r="D151">
            <v>0</v>
          </cell>
          <cell r="E151">
            <v>-45.36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C152">
            <v>182329</v>
          </cell>
          <cell r="D152">
            <v>0</v>
          </cell>
          <cell r="E152">
            <v>0</v>
          </cell>
          <cell r="F152">
            <v>0</v>
          </cell>
          <cell r="G152">
            <v>136211.4</v>
          </cell>
          <cell r="H152">
            <v>0</v>
          </cell>
          <cell r="I152">
            <v>0</v>
          </cell>
        </row>
        <row r="153">
          <cell r="C153">
            <v>182331</v>
          </cell>
          <cell r="D153">
            <v>0</v>
          </cell>
          <cell r="E153">
            <v>-267.11</v>
          </cell>
          <cell r="F153">
            <v>0</v>
          </cell>
          <cell r="G153">
            <v>144109.35</v>
          </cell>
          <cell r="H153">
            <v>0</v>
          </cell>
          <cell r="I153">
            <v>-3256.24</v>
          </cell>
        </row>
        <row r="154">
          <cell r="C154">
            <v>182332</v>
          </cell>
          <cell r="D154">
            <v>0</v>
          </cell>
          <cell r="E154">
            <v>-16650.91</v>
          </cell>
          <cell r="F154">
            <v>0</v>
          </cell>
          <cell r="G154">
            <v>9068116.2799999993</v>
          </cell>
          <cell r="H154">
            <v>0</v>
          </cell>
          <cell r="I154">
            <v>-213310.33000000002</v>
          </cell>
        </row>
        <row r="155">
          <cell r="C155">
            <v>182337</v>
          </cell>
          <cell r="D155">
            <v>0</v>
          </cell>
          <cell r="E155">
            <v>-7033.47</v>
          </cell>
          <cell r="F155">
            <v>0</v>
          </cell>
          <cell r="G155">
            <v>337607.01</v>
          </cell>
          <cell r="H155">
            <v>0</v>
          </cell>
          <cell r="I155">
            <v>-84401.64</v>
          </cell>
        </row>
        <row r="156">
          <cell r="C156">
            <v>182338</v>
          </cell>
          <cell r="D156">
            <v>0</v>
          </cell>
          <cell r="E156">
            <v>-11212.41</v>
          </cell>
          <cell r="F156">
            <v>0</v>
          </cell>
          <cell r="G156">
            <v>538195.24</v>
          </cell>
          <cell r="H156">
            <v>0</v>
          </cell>
          <cell r="I156">
            <v>-134548.92000000001</v>
          </cell>
        </row>
        <row r="157">
          <cell r="C157">
            <v>182339</v>
          </cell>
          <cell r="D157">
            <v>0</v>
          </cell>
          <cell r="E157">
            <v>-15297.01</v>
          </cell>
          <cell r="F157">
            <v>0</v>
          </cell>
          <cell r="G157">
            <v>734256.92</v>
          </cell>
          <cell r="H157">
            <v>0</v>
          </cell>
          <cell r="I157">
            <v>-183564.12</v>
          </cell>
        </row>
        <row r="158">
          <cell r="C158">
            <v>182343</v>
          </cell>
          <cell r="D158">
            <v>0</v>
          </cell>
          <cell r="E158">
            <v>-2608.59</v>
          </cell>
          <cell r="F158">
            <v>0</v>
          </cell>
          <cell r="G158">
            <v>109560.97</v>
          </cell>
          <cell r="H158">
            <v>0</v>
          </cell>
          <cell r="I158">
            <v>-31303.08</v>
          </cell>
        </row>
        <row r="159">
          <cell r="C159">
            <v>182344</v>
          </cell>
          <cell r="D159">
            <v>0</v>
          </cell>
          <cell r="E159">
            <v>0</v>
          </cell>
          <cell r="F159">
            <v>0</v>
          </cell>
          <cell r="G159">
            <v>3149.25</v>
          </cell>
          <cell r="H159">
            <v>0</v>
          </cell>
          <cell r="I159">
            <v>0</v>
          </cell>
        </row>
        <row r="160">
          <cell r="C160">
            <v>182347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-108129.66</v>
          </cell>
        </row>
        <row r="161">
          <cell r="C161">
            <v>182348</v>
          </cell>
          <cell r="D161">
            <v>0</v>
          </cell>
          <cell r="E161">
            <v>-36373.450000000004</v>
          </cell>
          <cell r="F161">
            <v>0</v>
          </cell>
          <cell r="G161">
            <v>1073016.77</v>
          </cell>
          <cell r="H161">
            <v>0</v>
          </cell>
          <cell r="I161">
            <v>-436481.4</v>
          </cell>
        </row>
        <row r="162">
          <cell r="C162">
            <v>182350</v>
          </cell>
          <cell r="D162">
            <v>0</v>
          </cell>
          <cell r="E162">
            <v>218107.18</v>
          </cell>
          <cell r="F162">
            <v>0</v>
          </cell>
          <cell r="G162">
            <v>21843045.300000001</v>
          </cell>
          <cell r="H162">
            <v>0</v>
          </cell>
          <cell r="I162">
            <v>4527283.3099999996</v>
          </cell>
        </row>
        <row r="163">
          <cell r="C163">
            <v>182353</v>
          </cell>
          <cell r="D163">
            <v>0</v>
          </cell>
          <cell r="E163">
            <v>-310443</v>
          </cell>
          <cell r="F163">
            <v>0</v>
          </cell>
          <cell r="G163">
            <v>743025</v>
          </cell>
          <cell r="H163">
            <v>0</v>
          </cell>
          <cell r="I163">
            <v>2225506.63</v>
          </cell>
        </row>
        <row r="164">
          <cell r="C164">
            <v>182356</v>
          </cell>
          <cell r="D164">
            <v>0</v>
          </cell>
          <cell r="E164">
            <v>-225945</v>
          </cell>
          <cell r="F164">
            <v>0</v>
          </cell>
          <cell r="G164">
            <v>20190071</v>
          </cell>
          <cell r="H164">
            <v>0</v>
          </cell>
          <cell r="I164">
            <v>19647305</v>
          </cell>
        </row>
        <row r="165">
          <cell r="C165">
            <v>182357</v>
          </cell>
          <cell r="D165">
            <v>0</v>
          </cell>
          <cell r="E165">
            <v>-9944745.1199999992</v>
          </cell>
          <cell r="F165">
            <v>0</v>
          </cell>
          <cell r="G165">
            <v>237.94</v>
          </cell>
          <cell r="H165">
            <v>0</v>
          </cell>
          <cell r="I165">
            <v>237.9400000013411</v>
          </cell>
        </row>
        <row r="166">
          <cell r="C166">
            <v>182359</v>
          </cell>
          <cell r="D166">
            <v>0</v>
          </cell>
          <cell r="E166">
            <v>-50430</v>
          </cell>
          <cell r="F166">
            <v>0</v>
          </cell>
          <cell r="G166">
            <v>1196991</v>
          </cell>
          <cell r="H166">
            <v>0</v>
          </cell>
          <cell r="I166">
            <v>-907740</v>
          </cell>
        </row>
        <row r="167">
          <cell r="C167">
            <v>182360</v>
          </cell>
          <cell r="D167">
            <v>0</v>
          </cell>
          <cell r="E167">
            <v>3128</v>
          </cell>
          <cell r="F167">
            <v>0</v>
          </cell>
          <cell r="G167">
            <v>426048</v>
          </cell>
          <cell r="H167">
            <v>0</v>
          </cell>
          <cell r="I167">
            <v>47697</v>
          </cell>
        </row>
        <row r="168">
          <cell r="C168">
            <v>182362</v>
          </cell>
          <cell r="D168">
            <v>0</v>
          </cell>
          <cell r="E168">
            <v>-6961097.2000000002</v>
          </cell>
          <cell r="F168">
            <v>0</v>
          </cell>
          <cell r="G168">
            <v>687037.12</v>
          </cell>
          <cell r="H168">
            <v>0</v>
          </cell>
          <cell r="I168">
            <v>658915.44000000041</v>
          </cell>
        </row>
        <row r="169">
          <cell r="C169">
            <v>182363</v>
          </cell>
          <cell r="D169">
            <v>0</v>
          </cell>
          <cell r="E169">
            <v>5609552.8899999997</v>
          </cell>
          <cell r="F169">
            <v>0</v>
          </cell>
          <cell r="G169">
            <v>5609552.8899999997</v>
          </cell>
          <cell r="H169">
            <v>0</v>
          </cell>
          <cell r="I169">
            <v>-11440480.669999998</v>
          </cell>
        </row>
        <row r="170">
          <cell r="C170">
            <v>182364</v>
          </cell>
          <cell r="D170">
            <v>0</v>
          </cell>
          <cell r="E170">
            <v>230845.17</v>
          </cell>
          <cell r="F170">
            <v>0</v>
          </cell>
          <cell r="G170">
            <v>640508.56000000006</v>
          </cell>
          <cell r="H170">
            <v>0</v>
          </cell>
          <cell r="I170">
            <v>-1082187.8500000001</v>
          </cell>
        </row>
        <row r="171">
          <cell r="C171">
            <v>182366</v>
          </cell>
          <cell r="D171">
            <v>0</v>
          </cell>
          <cell r="E171">
            <v>0</v>
          </cell>
          <cell r="F171">
            <v>0</v>
          </cell>
          <cell r="G171">
            <v>4774887.12</v>
          </cell>
          <cell r="H171">
            <v>0</v>
          </cell>
          <cell r="I171">
            <v>-408760.60000000003</v>
          </cell>
        </row>
        <row r="172">
          <cell r="C172">
            <v>182367</v>
          </cell>
          <cell r="D172">
            <v>0</v>
          </cell>
          <cell r="E172">
            <v>-4985</v>
          </cell>
          <cell r="F172">
            <v>0</v>
          </cell>
          <cell r="G172">
            <v>1218570</v>
          </cell>
          <cell r="H172">
            <v>0</v>
          </cell>
          <cell r="I172">
            <v>242848</v>
          </cell>
        </row>
        <row r="173">
          <cell r="C173">
            <v>182369</v>
          </cell>
          <cell r="D173">
            <v>0</v>
          </cell>
          <cell r="E173">
            <v>-5870</v>
          </cell>
          <cell r="F173">
            <v>0</v>
          </cell>
          <cell r="G173">
            <v>397973</v>
          </cell>
          <cell r="H173">
            <v>0</v>
          </cell>
          <cell r="I173">
            <v>118777</v>
          </cell>
        </row>
        <row r="174">
          <cell r="C174">
            <v>182371</v>
          </cell>
          <cell r="D174">
            <v>0</v>
          </cell>
          <cell r="E174">
            <v>0</v>
          </cell>
          <cell r="F174">
            <v>0</v>
          </cell>
          <cell r="G174">
            <v>2240</v>
          </cell>
          <cell r="H174">
            <v>0</v>
          </cell>
          <cell r="I174">
            <v>0</v>
          </cell>
        </row>
        <row r="175">
          <cell r="C175">
            <v>182373</v>
          </cell>
          <cell r="D175">
            <v>0</v>
          </cell>
          <cell r="E175">
            <v>-155557.43</v>
          </cell>
          <cell r="F175">
            <v>0</v>
          </cell>
          <cell r="G175">
            <v>17205.75</v>
          </cell>
          <cell r="H175">
            <v>0</v>
          </cell>
          <cell r="I175">
            <v>17205.75</v>
          </cell>
        </row>
        <row r="176">
          <cell r="C176">
            <v>182377</v>
          </cell>
          <cell r="D176">
            <v>0</v>
          </cell>
          <cell r="E176">
            <v>402776.01</v>
          </cell>
          <cell r="F176">
            <v>0</v>
          </cell>
          <cell r="G176">
            <v>11567743.91</v>
          </cell>
          <cell r="H176">
            <v>0</v>
          </cell>
          <cell r="I176">
            <v>3886363.21</v>
          </cell>
        </row>
        <row r="177">
          <cell r="C177">
            <v>182378</v>
          </cell>
          <cell r="D177">
            <v>0</v>
          </cell>
          <cell r="E177">
            <v>5456.14</v>
          </cell>
          <cell r="F177">
            <v>0</v>
          </cell>
          <cell r="G177">
            <v>-30008.73</v>
          </cell>
          <cell r="H177">
            <v>0</v>
          </cell>
          <cell r="I177">
            <v>65473.68</v>
          </cell>
        </row>
        <row r="178">
          <cell r="C178">
            <v>182379</v>
          </cell>
          <cell r="D178">
            <v>0</v>
          </cell>
          <cell r="E178">
            <v>-21085.56</v>
          </cell>
          <cell r="F178">
            <v>0</v>
          </cell>
          <cell r="G178">
            <v>115970.42</v>
          </cell>
          <cell r="H178">
            <v>0</v>
          </cell>
          <cell r="I178">
            <v>-253026.72</v>
          </cell>
        </row>
        <row r="179">
          <cell r="C179">
            <v>182381</v>
          </cell>
          <cell r="D179">
            <v>0</v>
          </cell>
          <cell r="E179">
            <v>-3064.11</v>
          </cell>
          <cell r="F179">
            <v>0</v>
          </cell>
          <cell r="G179">
            <v>16852.64</v>
          </cell>
          <cell r="H179">
            <v>0</v>
          </cell>
          <cell r="I179">
            <v>-36769.32</v>
          </cell>
        </row>
        <row r="180">
          <cell r="C180">
            <v>182382</v>
          </cell>
          <cell r="D180">
            <v>0</v>
          </cell>
          <cell r="E180">
            <v>254163.29</v>
          </cell>
          <cell r="F180">
            <v>0</v>
          </cell>
          <cell r="G180">
            <v>9144774.8200000003</v>
          </cell>
          <cell r="H180">
            <v>0</v>
          </cell>
          <cell r="I180">
            <v>3779117.52</v>
          </cell>
        </row>
        <row r="181">
          <cell r="C181">
            <v>182383</v>
          </cell>
          <cell r="D181">
            <v>0</v>
          </cell>
          <cell r="E181">
            <v>-51671.21</v>
          </cell>
          <cell r="F181">
            <v>0</v>
          </cell>
          <cell r="G181">
            <v>4624573.0999999996</v>
          </cell>
          <cell r="H181">
            <v>0</v>
          </cell>
          <cell r="I181">
            <v>-620054.52</v>
          </cell>
        </row>
        <row r="182">
          <cell r="C182">
            <v>182384</v>
          </cell>
          <cell r="D182">
            <v>0</v>
          </cell>
          <cell r="E182">
            <v>-863593</v>
          </cell>
          <cell r="F182">
            <v>0</v>
          </cell>
          <cell r="G182">
            <v>67057642</v>
          </cell>
          <cell r="H182">
            <v>0</v>
          </cell>
          <cell r="I182">
            <v>-8244022</v>
          </cell>
        </row>
        <row r="183">
          <cell r="C183">
            <v>182385</v>
          </cell>
          <cell r="D183">
            <v>0</v>
          </cell>
          <cell r="E183">
            <v>-336183</v>
          </cell>
          <cell r="F183">
            <v>0</v>
          </cell>
          <cell r="G183">
            <v>-8405.06</v>
          </cell>
          <cell r="H183">
            <v>0</v>
          </cell>
          <cell r="I183">
            <v>-2041998</v>
          </cell>
        </row>
        <row r="184">
          <cell r="C184">
            <v>182398</v>
          </cell>
          <cell r="D184">
            <v>0</v>
          </cell>
          <cell r="E184">
            <v>351462.67</v>
          </cell>
          <cell r="F184">
            <v>0</v>
          </cell>
          <cell r="G184">
            <v>-15123965.050000001</v>
          </cell>
          <cell r="H184">
            <v>0</v>
          </cell>
          <cell r="I184">
            <v>-546178.76</v>
          </cell>
        </row>
        <row r="185">
          <cell r="C185">
            <v>182399</v>
          </cell>
          <cell r="D185">
            <v>0</v>
          </cell>
          <cell r="E185">
            <v>-351462.67</v>
          </cell>
          <cell r="F185">
            <v>0</v>
          </cell>
          <cell r="G185">
            <v>15123965.050000001</v>
          </cell>
          <cell r="H185">
            <v>0</v>
          </cell>
          <cell r="I185">
            <v>546178.76</v>
          </cell>
        </row>
        <row r="186">
          <cell r="C186">
            <v>183000</v>
          </cell>
          <cell r="D186">
            <v>0</v>
          </cell>
          <cell r="E186">
            <v>671973.88</v>
          </cell>
          <cell r="F186">
            <v>0</v>
          </cell>
          <cell r="G186">
            <v>248139.56</v>
          </cell>
          <cell r="H186">
            <v>0</v>
          </cell>
          <cell r="I186">
            <v>-5440666.4900000002</v>
          </cell>
        </row>
        <row r="187">
          <cell r="C187">
            <v>184169</v>
          </cell>
          <cell r="D187">
            <v>0</v>
          </cell>
          <cell r="E187">
            <v>0</v>
          </cell>
          <cell r="F187">
            <v>0</v>
          </cell>
          <cell r="G187">
            <v>526.66</v>
          </cell>
          <cell r="H187">
            <v>0</v>
          </cell>
          <cell r="I187">
            <v>0</v>
          </cell>
        </row>
        <row r="188">
          <cell r="C188">
            <v>184230</v>
          </cell>
          <cell r="D188">
            <v>0</v>
          </cell>
          <cell r="E188">
            <v>0</v>
          </cell>
          <cell r="F188">
            <v>0</v>
          </cell>
          <cell r="G188">
            <v>3695.26</v>
          </cell>
          <cell r="H188">
            <v>0</v>
          </cell>
          <cell r="I188">
            <v>0</v>
          </cell>
        </row>
        <row r="189">
          <cell r="C189">
            <v>184242</v>
          </cell>
          <cell r="D189">
            <v>0</v>
          </cell>
          <cell r="E189">
            <v>0</v>
          </cell>
          <cell r="F189">
            <v>0</v>
          </cell>
          <cell r="G189">
            <v>57.84</v>
          </cell>
          <cell r="H189">
            <v>0</v>
          </cell>
          <cell r="I189">
            <v>57.84</v>
          </cell>
        </row>
        <row r="190">
          <cell r="C190">
            <v>184311</v>
          </cell>
          <cell r="D190">
            <v>0</v>
          </cell>
          <cell r="E190">
            <v>421.31</v>
          </cell>
          <cell r="F190">
            <v>0</v>
          </cell>
          <cell r="G190">
            <v>1417.89</v>
          </cell>
          <cell r="H190">
            <v>0</v>
          </cell>
          <cell r="I190">
            <v>768.43000000000006</v>
          </cell>
        </row>
        <row r="191">
          <cell r="C191">
            <v>184312</v>
          </cell>
          <cell r="D191">
            <v>0</v>
          </cell>
          <cell r="E191">
            <v>421.31</v>
          </cell>
          <cell r="F191">
            <v>0</v>
          </cell>
          <cell r="G191">
            <v>1417.89</v>
          </cell>
          <cell r="H191">
            <v>0</v>
          </cell>
          <cell r="I191">
            <v>798.28000000000009</v>
          </cell>
        </row>
        <row r="192">
          <cell r="C192">
            <v>184313</v>
          </cell>
          <cell r="D192">
            <v>0</v>
          </cell>
          <cell r="E192">
            <v>487.25</v>
          </cell>
          <cell r="F192">
            <v>0</v>
          </cell>
          <cell r="G192">
            <v>3951.83</v>
          </cell>
          <cell r="H192">
            <v>0</v>
          </cell>
          <cell r="I192">
            <v>938.42</v>
          </cell>
        </row>
        <row r="193">
          <cell r="C193">
            <v>184323</v>
          </cell>
          <cell r="D193">
            <v>0</v>
          </cell>
          <cell r="E193">
            <v>0</v>
          </cell>
          <cell r="F193">
            <v>0</v>
          </cell>
          <cell r="G193">
            <v>510.22</v>
          </cell>
          <cell r="H193">
            <v>0</v>
          </cell>
          <cell r="I193">
            <v>0</v>
          </cell>
        </row>
        <row r="194">
          <cell r="C194">
            <v>184331</v>
          </cell>
          <cell r="D194">
            <v>0</v>
          </cell>
          <cell r="E194">
            <v>-52.550000000000004</v>
          </cell>
          <cell r="F194">
            <v>0</v>
          </cell>
          <cell r="G194">
            <v>1268.92</v>
          </cell>
          <cell r="H194">
            <v>0</v>
          </cell>
          <cell r="I194">
            <v>404.42000000000007</v>
          </cell>
        </row>
        <row r="195">
          <cell r="C195">
            <v>184342</v>
          </cell>
          <cell r="D195">
            <v>0</v>
          </cell>
          <cell r="E195">
            <v>59.33</v>
          </cell>
          <cell r="F195">
            <v>0</v>
          </cell>
          <cell r="G195">
            <v>59.33</v>
          </cell>
          <cell r="H195">
            <v>0</v>
          </cell>
          <cell r="I195">
            <v>24.699999999999989</v>
          </cell>
        </row>
        <row r="196">
          <cell r="C196">
            <v>184345</v>
          </cell>
          <cell r="D196">
            <v>0</v>
          </cell>
          <cell r="E196">
            <v>1224.8800000000001</v>
          </cell>
          <cell r="F196">
            <v>0</v>
          </cell>
          <cell r="G196">
            <v>1224.8800000000001</v>
          </cell>
          <cell r="H196">
            <v>0</v>
          </cell>
          <cell r="I196">
            <v>1224.8800000000001</v>
          </cell>
        </row>
        <row r="197">
          <cell r="C197">
            <v>184392</v>
          </cell>
          <cell r="D197">
            <v>0</v>
          </cell>
          <cell r="E197">
            <v>5.96</v>
          </cell>
          <cell r="F197">
            <v>0</v>
          </cell>
          <cell r="G197">
            <v>300.14</v>
          </cell>
          <cell r="H197">
            <v>0</v>
          </cell>
          <cell r="I197">
            <v>5.96</v>
          </cell>
        </row>
        <row r="198">
          <cell r="C198">
            <v>184413</v>
          </cell>
          <cell r="D198">
            <v>0</v>
          </cell>
          <cell r="E198">
            <v>-62769</v>
          </cell>
          <cell r="F198">
            <v>0</v>
          </cell>
          <cell r="G198">
            <v>-62769</v>
          </cell>
          <cell r="H198">
            <v>0</v>
          </cell>
          <cell r="I198">
            <v>-62769</v>
          </cell>
        </row>
        <row r="199">
          <cell r="C199">
            <v>184415</v>
          </cell>
          <cell r="D199">
            <v>0</v>
          </cell>
          <cell r="E199">
            <v>-3194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C200">
            <v>184420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C201">
            <v>184494</v>
          </cell>
          <cell r="D201">
            <v>0</v>
          </cell>
          <cell r="E201">
            <v>-250000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C202">
            <v>184519</v>
          </cell>
          <cell r="D202">
            <v>0</v>
          </cell>
          <cell r="E202">
            <v>0</v>
          </cell>
          <cell r="F202">
            <v>0</v>
          </cell>
          <cell r="G202">
            <v>87.14</v>
          </cell>
          <cell r="H202">
            <v>0</v>
          </cell>
          <cell r="I202">
            <v>0</v>
          </cell>
        </row>
        <row r="203">
          <cell r="C203">
            <v>184523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C204">
            <v>184542</v>
          </cell>
          <cell r="D204">
            <v>0</v>
          </cell>
          <cell r="E204">
            <v>0</v>
          </cell>
          <cell r="F204">
            <v>0</v>
          </cell>
          <cell r="G204">
            <v>17.5</v>
          </cell>
          <cell r="H204">
            <v>0</v>
          </cell>
          <cell r="I204">
            <v>0</v>
          </cell>
        </row>
        <row r="205">
          <cell r="C205">
            <v>184620</v>
          </cell>
          <cell r="D205">
            <v>0</v>
          </cell>
          <cell r="E205">
            <v>0</v>
          </cell>
          <cell r="F205">
            <v>0</v>
          </cell>
          <cell r="G205">
            <v>154207.19</v>
          </cell>
          <cell r="H205">
            <v>0</v>
          </cell>
          <cell r="I205">
            <v>-4937.3700000000026</v>
          </cell>
        </row>
        <row r="206">
          <cell r="C206">
            <v>184621</v>
          </cell>
          <cell r="D206">
            <v>0</v>
          </cell>
          <cell r="E206">
            <v>0</v>
          </cell>
          <cell r="F206">
            <v>0</v>
          </cell>
          <cell r="G206">
            <v>235.56</v>
          </cell>
          <cell r="H206">
            <v>0</v>
          </cell>
          <cell r="I206">
            <v>-499.2</v>
          </cell>
        </row>
        <row r="207">
          <cell r="C207">
            <v>184622</v>
          </cell>
          <cell r="D207">
            <v>0</v>
          </cell>
          <cell r="E207">
            <v>0</v>
          </cell>
          <cell r="F207">
            <v>0</v>
          </cell>
          <cell r="G207">
            <v>2367.62</v>
          </cell>
          <cell r="H207">
            <v>0</v>
          </cell>
          <cell r="I207">
            <v>1428.25</v>
          </cell>
        </row>
        <row r="208">
          <cell r="C208">
            <v>184630</v>
          </cell>
          <cell r="D208">
            <v>0</v>
          </cell>
          <cell r="E208">
            <v>0</v>
          </cell>
          <cell r="F208">
            <v>0</v>
          </cell>
          <cell r="G208">
            <v>7833.34</v>
          </cell>
          <cell r="H208">
            <v>0</v>
          </cell>
          <cell r="I208">
            <v>215.58</v>
          </cell>
        </row>
        <row r="209">
          <cell r="C209">
            <v>184810</v>
          </cell>
          <cell r="D209">
            <v>0</v>
          </cell>
          <cell r="E209">
            <v>0</v>
          </cell>
          <cell r="F209">
            <v>0</v>
          </cell>
          <cell r="G209">
            <v>6611.79</v>
          </cell>
          <cell r="H209">
            <v>0</v>
          </cell>
          <cell r="I209">
            <v>2432.7800000000002</v>
          </cell>
        </row>
        <row r="210">
          <cell r="C210">
            <v>184890</v>
          </cell>
          <cell r="D210">
            <v>0</v>
          </cell>
          <cell r="E210">
            <v>156743.1</v>
          </cell>
          <cell r="F210">
            <v>0</v>
          </cell>
          <cell r="G210">
            <v>156743.1</v>
          </cell>
          <cell r="H210">
            <v>0</v>
          </cell>
          <cell r="I210">
            <v>679.91000000000349</v>
          </cell>
        </row>
        <row r="211">
          <cell r="C211">
            <v>184915</v>
          </cell>
          <cell r="D211">
            <v>0</v>
          </cell>
          <cell r="E211">
            <v>0</v>
          </cell>
          <cell r="F211">
            <v>0</v>
          </cell>
          <cell r="G211">
            <v>9146.19</v>
          </cell>
          <cell r="H211">
            <v>0</v>
          </cell>
          <cell r="I211">
            <v>349.99</v>
          </cell>
        </row>
        <row r="212">
          <cell r="C212">
            <v>184920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>
            <v>186100</v>
          </cell>
          <cell r="D213">
            <v>0</v>
          </cell>
          <cell r="E213">
            <v>0</v>
          </cell>
          <cell r="F213">
            <v>0</v>
          </cell>
          <cell r="G213">
            <v>241614.72</v>
          </cell>
          <cell r="H213">
            <v>0</v>
          </cell>
          <cell r="I213">
            <v>241614.72</v>
          </cell>
        </row>
        <row r="214">
          <cell r="C214">
            <v>186210</v>
          </cell>
          <cell r="D214">
            <v>0</v>
          </cell>
          <cell r="E214">
            <v>-1236.78</v>
          </cell>
          <cell r="F214">
            <v>0</v>
          </cell>
          <cell r="G214">
            <v>-104401.94</v>
          </cell>
          <cell r="H214">
            <v>0</v>
          </cell>
          <cell r="I214">
            <v>-153878.33000000002</v>
          </cell>
        </row>
        <row r="215">
          <cell r="C215">
            <v>186213</v>
          </cell>
          <cell r="D215">
            <v>0</v>
          </cell>
          <cell r="E215">
            <v>-706.85</v>
          </cell>
          <cell r="F215">
            <v>0</v>
          </cell>
          <cell r="G215">
            <v>368266.59</v>
          </cell>
          <cell r="H215">
            <v>0</v>
          </cell>
          <cell r="I215">
            <v>-8482.2000000000007</v>
          </cell>
        </row>
        <row r="216">
          <cell r="C216">
            <v>186214</v>
          </cell>
          <cell r="D216">
            <v>0</v>
          </cell>
          <cell r="E216">
            <v>0</v>
          </cell>
          <cell r="F216">
            <v>0</v>
          </cell>
          <cell r="G216">
            <v>255414.23</v>
          </cell>
          <cell r="H216">
            <v>0</v>
          </cell>
          <cell r="I216">
            <v>-307727.13</v>
          </cell>
        </row>
        <row r="217">
          <cell r="C217">
            <v>186730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-34.99</v>
          </cell>
        </row>
        <row r="218">
          <cell r="C218">
            <v>186811</v>
          </cell>
          <cell r="D218">
            <v>0</v>
          </cell>
          <cell r="E218">
            <v>4167</v>
          </cell>
          <cell r="F218">
            <v>0</v>
          </cell>
          <cell r="G218">
            <v>98900.540000000008</v>
          </cell>
          <cell r="H218">
            <v>0</v>
          </cell>
          <cell r="I218">
            <v>96787.55</v>
          </cell>
        </row>
        <row r="219">
          <cell r="C219">
            <v>186812</v>
          </cell>
          <cell r="D219">
            <v>0</v>
          </cell>
          <cell r="E219">
            <v>18710.850000000002</v>
          </cell>
          <cell r="F219">
            <v>0</v>
          </cell>
          <cell r="G219">
            <v>288256.16000000003</v>
          </cell>
          <cell r="H219">
            <v>0</v>
          </cell>
          <cell r="I219">
            <v>242671.74</v>
          </cell>
        </row>
        <row r="220">
          <cell r="C220">
            <v>186813</v>
          </cell>
          <cell r="D220">
            <v>0</v>
          </cell>
          <cell r="E220">
            <v>-617</v>
          </cell>
          <cell r="F220">
            <v>0</v>
          </cell>
          <cell r="G220">
            <v>230462.81</v>
          </cell>
          <cell r="H220">
            <v>0</v>
          </cell>
          <cell r="I220">
            <v>-2197.39</v>
          </cell>
        </row>
        <row r="221">
          <cell r="C221">
            <v>186814</v>
          </cell>
          <cell r="D221">
            <v>0</v>
          </cell>
          <cell r="E221">
            <v>28720.49</v>
          </cell>
          <cell r="F221">
            <v>0</v>
          </cell>
          <cell r="G221">
            <v>617820.81000000006</v>
          </cell>
          <cell r="H221">
            <v>0</v>
          </cell>
          <cell r="I221">
            <v>211789.42</v>
          </cell>
        </row>
        <row r="222">
          <cell r="C222">
            <v>186940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-87167.96</v>
          </cell>
        </row>
        <row r="223">
          <cell r="C223">
            <v>186945</v>
          </cell>
          <cell r="D223">
            <v>0</v>
          </cell>
          <cell r="E223">
            <v>0</v>
          </cell>
          <cell r="F223">
            <v>0</v>
          </cell>
          <cell r="G223">
            <v>3025.26</v>
          </cell>
          <cell r="H223">
            <v>0</v>
          </cell>
          <cell r="I223">
            <v>0</v>
          </cell>
        </row>
        <row r="224">
          <cell r="C224">
            <v>189100</v>
          </cell>
          <cell r="D224">
            <v>0</v>
          </cell>
          <cell r="E224">
            <v>-1643.97</v>
          </cell>
          <cell r="F224">
            <v>0</v>
          </cell>
          <cell r="G224">
            <v>318931.27</v>
          </cell>
          <cell r="H224">
            <v>0</v>
          </cell>
          <cell r="I224">
            <v>-19727.64</v>
          </cell>
        </row>
        <row r="225">
          <cell r="C225">
            <v>189102</v>
          </cell>
          <cell r="D225">
            <v>0</v>
          </cell>
          <cell r="E225">
            <v>-5630.4800000000005</v>
          </cell>
          <cell r="F225">
            <v>0</v>
          </cell>
          <cell r="G225">
            <v>985334.31</v>
          </cell>
          <cell r="H225">
            <v>0</v>
          </cell>
          <cell r="I225">
            <v>-67565.759999999995</v>
          </cell>
        </row>
        <row r="226">
          <cell r="C226">
            <v>189103</v>
          </cell>
          <cell r="D226">
            <v>0</v>
          </cell>
          <cell r="E226">
            <v>-309.55</v>
          </cell>
          <cell r="F226">
            <v>0</v>
          </cell>
          <cell r="G226">
            <v>54170.239999999998</v>
          </cell>
          <cell r="H226">
            <v>0</v>
          </cell>
          <cell r="I226">
            <v>-3714.6000000000004</v>
          </cell>
        </row>
        <row r="227">
          <cell r="C227">
            <v>189104</v>
          </cell>
          <cell r="D227">
            <v>0</v>
          </cell>
          <cell r="E227">
            <v>-2079.5700000000002</v>
          </cell>
          <cell r="F227">
            <v>0</v>
          </cell>
          <cell r="G227">
            <v>363925.24</v>
          </cell>
          <cell r="H227">
            <v>0</v>
          </cell>
          <cell r="I227">
            <v>-24954.84</v>
          </cell>
        </row>
        <row r="228">
          <cell r="C228">
            <v>189105</v>
          </cell>
          <cell r="D228">
            <v>0</v>
          </cell>
          <cell r="E228">
            <v>-4042.59</v>
          </cell>
          <cell r="F228">
            <v>0</v>
          </cell>
          <cell r="G228">
            <v>784262.67</v>
          </cell>
          <cell r="H228">
            <v>0</v>
          </cell>
          <cell r="I228">
            <v>-48511.08</v>
          </cell>
        </row>
        <row r="229">
          <cell r="C229">
            <v>189106</v>
          </cell>
          <cell r="D229">
            <v>0</v>
          </cell>
          <cell r="E229">
            <v>-209.92000000000002</v>
          </cell>
          <cell r="F229">
            <v>0</v>
          </cell>
          <cell r="G229">
            <v>20151.510000000002</v>
          </cell>
          <cell r="H229">
            <v>0</v>
          </cell>
          <cell r="I229">
            <v>-2519.04</v>
          </cell>
        </row>
        <row r="230">
          <cell r="C230">
            <v>189107</v>
          </cell>
          <cell r="D230">
            <v>0</v>
          </cell>
          <cell r="E230">
            <v>-305.78000000000003</v>
          </cell>
          <cell r="F230">
            <v>0</v>
          </cell>
          <cell r="G230">
            <v>29354.170000000002</v>
          </cell>
          <cell r="H230">
            <v>0</v>
          </cell>
          <cell r="I230">
            <v>-3669.36</v>
          </cell>
        </row>
        <row r="231">
          <cell r="C231">
            <v>189108</v>
          </cell>
          <cell r="D231">
            <v>0</v>
          </cell>
          <cell r="E231">
            <v>-11198.42</v>
          </cell>
          <cell r="F231">
            <v>0</v>
          </cell>
          <cell r="G231">
            <v>1075048.29</v>
          </cell>
          <cell r="H231">
            <v>0</v>
          </cell>
          <cell r="I231">
            <v>-134381.04</v>
          </cell>
        </row>
        <row r="232">
          <cell r="C232">
            <v>189550</v>
          </cell>
          <cell r="D232">
            <v>0</v>
          </cell>
          <cell r="E232">
            <v>-10957.39</v>
          </cell>
          <cell r="F232">
            <v>0</v>
          </cell>
          <cell r="G232">
            <v>142445.6</v>
          </cell>
          <cell r="H232">
            <v>0</v>
          </cell>
          <cell r="I232">
            <v>-131488.68</v>
          </cell>
        </row>
        <row r="233">
          <cell r="C233">
            <v>189700</v>
          </cell>
          <cell r="D233">
            <v>0</v>
          </cell>
          <cell r="E233">
            <v>-4447.03</v>
          </cell>
          <cell r="F233">
            <v>0</v>
          </cell>
          <cell r="G233">
            <v>778230.25</v>
          </cell>
          <cell r="H233">
            <v>0</v>
          </cell>
          <cell r="I233">
            <v>-53364.36</v>
          </cell>
        </row>
        <row r="234">
          <cell r="C234">
            <v>189800</v>
          </cell>
          <cell r="D234">
            <v>0</v>
          </cell>
          <cell r="E234">
            <v>-7259.59</v>
          </cell>
          <cell r="F234">
            <v>0</v>
          </cell>
          <cell r="G234">
            <v>1270428.25</v>
          </cell>
          <cell r="H234">
            <v>0</v>
          </cell>
          <cell r="I234">
            <v>-87115.08</v>
          </cell>
        </row>
        <row r="235">
          <cell r="C235">
            <v>189803</v>
          </cell>
          <cell r="D235">
            <v>0</v>
          </cell>
          <cell r="E235">
            <v>-2885.59</v>
          </cell>
          <cell r="F235">
            <v>0</v>
          </cell>
          <cell r="G235">
            <v>741308.03</v>
          </cell>
          <cell r="H235">
            <v>0</v>
          </cell>
          <cell r="I235">
            <v>-34627.08</v>
          </cell>
        </row>
        <row r="236">
          <cell r="C236">
            <v>189900</v>
          </cell>
          <cell r="D236">
            <v>0</v>
          </cell>
          <cell r="E236">
            <v>-78.210000000000008</v>
          </cell>
          <cell r="F236">
            <v>0</v>
          </cell>
          <cell r="G236">
            <v>7508.38</v>
          </cell>
          <cell r="H236">
            <v>0</v>
          </cell>
          <cell r="I236">
            <v>-938.52</v>
          </cell>
        </row>
        <row r="237">
          <cell r="C237">
            <v>189910</v>
          </cell>
          <cell r="D237">
            <v>0</v>
          </cell>
          <cell r="E237">
            <v>-131.99</v>
          </cell>
          <cell r="F237">
            <v>0</v>
          </cell>
          <cell r="G237">
            <v>12671.11</v>
          </cell>
          <cell r="H237">
            <v>0</v>
          </cell>
          <cell r="I237">
            <v>-1583.88</v>
          </cell>
        </row>
        <row r="238">
          <cell r="C238">
            <v>189920</v>
          </cell>
          <cell r="D238">
            <v>0</v>
          </cell>
          <cell r="E238">
            <v>-4941.41</v>
          </cell>
          <cell r="F238">
            <v>0</v>
          </cell>
          <cell r="G238">
            <v>958633.98</v>
          </cell>
          <cell r="H238">
            <v>0</v>
          </cell>
          <cell r="I238">
            <v>-59296.92</v>
          </cell>
        </row>
        <row r="239">
          <cell r="C239">
            <v>190112</v>
          </cell>
          <cell r="D239">
            <v>0</v>
          </cell>
          <cell r="E239">
            <v>13557.9</v>
          </cell>
          <cell r="F239">
            <v>0</v>
          </cell>
          <cell r="G239">
            <v>-3163253.41</v>
          </cell>
          <cell r="H239">
            <v>0</v>
          </cell>
          <cell r="I239">
            <v>286544.82</v>
          </cell>
        </row>
        <row r="240">
          <cell r="C240">
            <v>190113</v>
          </cell>
          <cell r="D240">
            <v>0</v>
          </cell>
          <cell r="E240">
            <v>0</v>
          </cell>
          <cell r="F240">
            <v>0</v>
          </cell>
          <cell r="G240">
            <v>-2776271.9699999997</v>
          </cell>
          <cell r="H240">
            <v>0</v>
          </cell>
          <cell r="I240">
            <v>-4062214.42</v>
          </cell>
        </row>
        <row r="241">
          <cell r="C241">
            <v>190114</v>
          </cell>
          <cell r="D241">
            <v>0</v>
          </cell>
          <cell r="E241">
            <v>-20500.64</v>
          </cell>
          <cell r="F241">
            <v>0</v>
          </cell>
          <cell r="G241">
            <v>4613070.3499999996</v>
          </cell>
          <cell r="H241">
            <v>0</v>
          </cell>
          <cell r="I241">
            <v>-600919.48</v>
          </cell>
        </row>
        <row r="242">
          <cell r="C242">
            <v>190122</v>
          </cell>
          <cell r="D242">
            <v>0</v>
          </cell>
          <cell r="E242">
            <v>0</v>
          </cell>
          <cell r="F242">
            <v>0</v>
          </cell>
          <cell r="G242">
            <v>2249.4700000000003</v>
          </cell>
          <cell r="H242">
            <v>0</v>
          </cell>
          <cell r="I242">
            <v>-209.53</v>
          </cell>
        </row>
        <row r="243">
          <cell r="C243">
            <v>190123</v>
          </cell>
          <cell r="D243">
            <v>0</v>
          </cell>
          <cell r="E243">
            <v>-2092.5</v>
          </cell>
          <cell r="F243">
            <v>0</v>
          </cell>
          <cell r="G243">
            <v>696573.53</v>
          </cell>
          <cell r="H243">
            <v>0</v>
          </cell>
          <cell r="I243">
            <v>-8404</v>
          </cell>
        </row>
        <row r="244">
          <cell r="C244">
            <v>190124</v>
          </cell>
          <cell r="D244">
            <v>0</v>
          </cell>
          <cell r="E244">
            <v>-459.43</v>
          </cell>
          <cell r="F244">
            <v>0</v>
          </cell>
          <cell r="G244">
            <v>-3925403.86</v>
          </cell>
          <cell r="H244">
            <v>0</v>
          </cell>
          <cell r="I244">
            <v>681897.72000000009</v>
          </cell>
        </row>
        <row r="245">
          <cell r="C245">
            <v>190125</v>
          </cell>
          <cell r="D245">
            <v>0</v>
          </cell>
          <cell r="E245">
            <v>0</v>
          </cell>
          <cell r="F245">
            <v>0</v>
          </cell>
          <cell r="G245">
            <v>646910.57999999996</v>
          </cell>
          <cell r="H245">
            <v>0</v>
          </cell>
          <cell r="I245">
            <v>-60216.630000000005</v>
          </cell>
        </row>
        <row r="246">
          <cell r="C246">
            <v>190211</v>
          </cell>
          <cell r="D246">
            <v>0</v>
          </cell>
          <cell r="E246">
            <v>-2313.2000000000003</v>
          </cell>
          <cell r="F246">
            <v>0</v>
          </cell>
          <cell r="G246">
            <v>877435.34</v>
          </cell>
          <cell r="H246">
            <v>0</v>
          </cell>
          <cell r="I246">
            <v>-447994.22</v>
          </cell>
        </row>
        <row r="247">
          <cell r="C247">
            <v>190230</v>
          </cell>
          <cell r="D247">
            <v>0</v>
          </cell>
          <cell r="E247">
            <v>0</v>
          </cell>
          <cell r="F247">
            <v>0</v>
          </cell>
          <cell r="G247">
            <v>2621928.11</v>
          </cell>
          <cell r="H247">
            <v>0</v>
          </cell>
          <cell r="I247">
            <v>-2758840.4699999997</v>
          </cell>
        </row>
        <row r="248">
          <cell r="C248">
            <v>190260</v>
          </cell>
          <cell r="D248">
            <v>0</v>
          </cell>
          <cell r="E248">
            <v>17636.100000000002</v>
          </cell>
          <cell r="F248">
            <v>0</v>
          </cell>
          <cell r="G248">
            <v>-1149533.56</v>
          </cell>
          <cell r="H248">
            <v>0</v>
          </cell>
          <cell r="I248">
            <v>-1273233.8399999999</v>
          </cell>
        </row>
        <row r="249">
          <cell r="C249">
            <v>190310</v>
          </cell>
          <cell r="D249">
            <v>0</v>
          </cell>
          <cell r="E249">
            <v>35104.03</v>
          </cell>
          <cell r="F249">
            <v>0</v>
          </cell>
          <cell r="G249">
            <v>6666742.5800000001</v>
          </cell>
          <cell r="H249">
            <v>0</v>
          </cell>
          <cell r="I249">
            <v>-528215.6</v>
          </cell>
        </row>
        <row r="250">
          <cell r="C250">
            <v>190320</v>
          </cell>
          <cell r="D250">
            <v>0</v>
          </cell>
          <cell r="E250">
            <v>-7966.12</v>
          </cell>
          <cell r="F250">
            <v>0</v>
          </cell>
          <cell r="G250">
            <v>56737793.189999998</v>
          </cell>
          <cell r="H250">
            <v>0</v>
          </cell>
          <cell r="I250">
            <v>-4428523.04</v>
          </cell>
        </row>
        <row r="251">
          <cell r="C251">
            <v>190330</v>
          </cell>
          <cell r="D251">
            <v>0</v>
          </cell>
          <cell r="E251">
            <v>0</v>
          </cell>
          <cell r="F251">
            <v>0</v>
          </cell>
          <cell r="G251">
            <v>303012.08</v>
          </cell>
          <cell r="H251">
            <v>0</v>
          </cell>
          <cell r="I251">
            <v>722722.77</v>
          </cell>
        </row>
        <row r="252">
          <cell r="C252">
            <v>190331</v>
          </cell>
          <cell r="D252">
            <v>0</v>
          </cell>
          <cell r="E252">
            <v>0</v>
          </cell>
          <cell r="F252">
            <v>0</v>
          </cell>
          <cell r="G252">
            <v>-4156441.11</v>
          </cell>
          <cell r="H252">
            <v>0</v>
          </cell>
          <cell r="I252">
            <v>793906.98</v>
          </cell>
        </row>
        <row r="253">
          <cell r="C253">
            <v>190340</v>
          </cell>
          <cell r="D253">
            <v>0</v>
          </cell>
          <cell r="E253">
            <v>7225.6500000000005</v>
          </cell>
          <cell r="F253">
            <v>0</v>
          </cell>
          <cell r="G253">
            <v>10898818.720000001</v>
          </cell>
          <cell r="H253">
            <v>0</v>
          </cell>
          <cell r="I253">
            <v>-871797.33000000007</v>
          </cell>
        </row>
        <row r="254">
          <cell r="C254">
            <v>190350</v>
          </cell>
          <cell r="D254">
            <v>0</v>
          </cell>
          <cell r="E254">
            <v>0</v>
          </cell>
          <cell r="F254">
            <v>0</v>
          </cell>
          <cell r="G254">
            <v>-433170.98</v>
          </cell>
          <cell r="H254">
            <v>0</v>
          </cell>
          <cell r="I254">
            <v>-1070584.98</v>
          </cell>
        </row>
        <row r="255">
          <cell r="C255">
            <v>190356</v>
          </cell>
          <cell r="D255">
            <v>0</v>
          </cell>
          <cell r="E255">
            <v>0</v>
          </cell>
          <cell r="F255">
            <v>0</v>
          </cell>
          <cell r="G255">
            <v>13428575.119999999</v>
          </cell>
          <cell r="H255">
            <v>0</v>
          </cell>
          <cell r="I255">
            <v>-2029230.88</v>
          </cell>
        </row>
        <row r="256">
          <cell r="C256">
            <v>190410</v>
          </cell>
          <cell r="D256">
            <v>0</v>
          </cell>
          <cell r="E256">
            <v>-184.66</v>
          </cell>
          <cell r="F256">
            <v>0</v>
          </cell>
          <cell r="G256">
            <v>148591.89000000001</v>
          </cell>
          <cell r="H256">
            <v>0</v>
          </cell>
          <cell r="I256">
            <v>-13724.029999999999</v>
          </cell>
        </row>
        <row r="257">
          <cell r="C257">
            <v>190420</v>
          </cell>
          <cell r="D257">
            <v>0</v>
          </cell>
          <cell r="E257">
            <v>-1551.1200000000001</v>
          </cell>
          <cell r="F257">
            <v>0</v>
          </cell>
          <cell r="G257">
            <v>112346.08</v>
          </cell>
          <cell r="H257">
            <v>0</v>
          </cell>
          <cell r="I257">
            <v>-9555.8100000000013</v>
          </cell>
        </row>
        <row r="258">
          <cell r="C258">
            <v>190430</v>
          </cell>
          <cell r="D258">
            <v>0</v>
          </cell>
          <cell r="E258">
            <v>-26708.81</v>
          </cell>
          <cell r="F258">
            <v>0</v>
          </cell>
          <cell r="G258">
            <v>1327925.44</v>
          </cell>
          <cell r="H258">
            <v>0</v>
          </cell>
          <cell r="I258">
            <v>-103013.74999999999</v>
          </cell>
        </row>
        <row r="259">
          <cell r="C259">
            <v>190440</v>
          </cell>
          <cell r="D259">
            <v>0</v>
          </cell>
          <cell r="E259">
            <v>-849.43000000000006</v>
          </cell>
          <cell r="F259">
            <v>0</v>
          </cell>
          <cell r="G259">
            <v>61891.75</v>
          </cell>
          <cell r="H259">
            <v>0</v>
          </cell>
          <cell r="I259">
            <v>-5267.0300000000007</v>
          </cell>
        </row>
        <row r="260">
          <cell r="C260">
            <v>190450</v>
          </cell>
          <cell r="D260">
            <v>0</v>
          </cell>
          <cell r="E260">
            <v>0</v>
          </cell>
          <cell r="F260">
            <v>0</v>
          </cell>
          <cell r="G260">
            <v>407985.01</v>
          </cell>
          <cell r="H260">
            <v>0</v>
          </cell>
          <cell r="I260">
            <v>-37976.400000000001</v>
          </cell>
        </row>
        <row r="261">
          <cell r="C261">
            <v>201000</v>
          </cell>
          <cell r="D261">
            <v>0</v>
          </cell>
          <cell r="E261">
            <v>0</v>
          </cell>
          <cell r="F261">
            <v>0</v>
          </cell>
          <cell r="G261">
            <v>-43993363</v>
          </cell>
          <cell r="H261">
            <v>0</v>
          </cell>
          <cell r="I261">
            <v>0</v>
          </cell>
        </row>
        <row r="262">
          <cell r="C262">
            <v>207100</v>
          </cell>
          <cell r="D262">
            <v>0</v>
          </cell>
          <cell r="E262">
            <v>0</v>
          </cell>
          <cell r="F262">
            <v>0</v>
          </cell>
          <cell r="G262">
            <v>-684085854.10000002</v>
          </cell>
          <cell r="H262">
            <v>0</v>
          </cell>
          <cell r="I262">
            <v>0</v>
          </cell>
        </row>
        <row r="263">
          <cell r="C263">
            <v>211000</v>
          </cell>
          <cell r="D263">
            <v>0</v>
          </cell>
          <cell r="E263">
            <v>0</v>
          </cell>
          <cell r="F263">
            <v>0</v>
          </cell>
          <cell r="G263">
            <v>-719082.92</v>
          </cell>
          <cell r="H263">
            <v>0</v>
          </cell>
          <cell r="I263">
            <v>0</v>
          </cell>
        </row>
        <row r="264">
          <cell r="C264">
            <v>211102</v>
          </cell>
          <cell r="D264">
            <v>0</v>
          </cell>
          <cell r="E264">
            <v>0</v>
          </cell>
          <cell r="F264">
            <v>0</v>
          </cell>
          <cell r="G264">
            <v>-147852</v>
          </cell>
          <cell r="H264">
            <v>0</v>
          </cell>
          <cell r="I264">
            <v>0</v>
          </cell>
        </row>
        <row r="265">
          <cell r="C265">
            <v>214100</v>
          </cell>
          <cell r="D265">
            <v>0</v>
          </cell>
          <cell r="E265">
            <v>0</v>
          </cell>
          <cell r="F265">
            <v>0</v>
          </cell>
          <cell r="G265">
            <v>21935000.210000001</v>
          </cell>
          <cell r="H265">
            <v>0</v>
          </cell>
          <cell r="I265">
            <v>0</v>
          </cell>
        </row>
        <row r="266">
          <cell r="C266">
            <v>215100</v>
          </cell>
          <cell r="D266">
            <v>0</v>
          </cell>
          <cell r="E266">
            <v>0</v>
          </cell>
          <cell r="F266">
            <v>0</v>
          </cell>
          <cell r="G266">
            <v>-406223.24</v>
          </cell>
          <cell r="H266">
            <v>0</v>
          </cell>
          <cell r="I266">
            <v>0</v>
          </cell>
        </row>
        <row r="267">
          <cell r="C267">
            <v>216000</v>
          </cell>
          <cell r="D267">
            <v>0</v>
          </cell>
          <cell r="E267">
            <v>0</v>
          </cell>
          <cell r="F267">
            <v>0</v>
          </cell>
          <cell r="G267">
            <v>-248516413.31</v>
          </cell>
          <cell r="H267">
            <v>0</v>
          </cell>
          <cell r="I267">
            <v>-14058.800000000001</v>
          </cell>
        </row>
        <row r="268">
          <cell r="C268">
            <v>216001</v>
          </cell>
          <cell r="D268">
            <v>0</v>
          </cell>
          <cell r="E268">
            <v>0</v>
          </cell>
          <cell r="F268">
            <v>0</v>
          </cell>
          <cell r="G268">
            <v>8437629.7200000007</v>
          </cell>
          <cell r="H268">
            <v>0</v>
          </cell>
          <cell r="I268">
            <v>0</v>
          </cell>
        </row>
        <row r="269">
          <cell r="C269">
            <v>216002</v>
          </cell>
          <cell r="D269">
            <v>0</v>
          </cell>
          <cell r="E269">
            <v>0</v>
          </cell>
          <cell r="F269">
            <v>0</v>
          </cell>
          <cell r="G269">
            <v>127000000</v>
          </cell>
          <cell r="H269">
            <v>0</v>
          </cell>
          <cell r="I269">
            <v>80000000</v>
          </cell>
        </row>
        <row r="270">
          <cell r="C270">
            <v>220010</v>
          </cell>
          <cell r="D270">
            <v>0</v>
          </cell>
          <cell r="E270">
            <v>0</v>
          </cell>
          <cell r="F270">
            <v>0</v>
          </cell>
          <cell r="G270">
            <v>158632.08000000002</v>
          </cell>
          <cell r="H270">
            <v>0</v>
          </cell>
          <cell r="I270">
            <v>0</v>
          </cell>
        </row>
        <row r="271">
          <cell r="C271">
            <v>221400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90000000</v>
          </cell>
        </row>
        <row r="272">
          <cell r="C272">
            <v>221500</v>
          </cell>
          <cell r="D272">
            <v>0</v>
          </cell>
          <cell r="E272">
            <v>0</v>
          </cell>
          <cell r="F272">
            <v>0</v>
          </cell>
          <cell r="G272">
            <v>-100000000</v>
          </cell>
          <cell r="H272">
            <v>0</v>
          </cell>
          <cell r="I272">
            <v>0</v>
          </cell>
        </row>
        <row r="273">
          <cell r="C273">
            <v>221801</v>
          </cell>
          <cell r="D273">
            <v>0</v>
          </cell>
          <cell r="E273">
            <v>0</v>
          </cell>
          <cell r="F273">
            <v>0</v>
          </cell>
          <cell r="G273">
            <v>-80000000</v>
          </cell>
          <cell r="H273">
            <v>0</v>
          </cell>
          <cell r="I273">
            <v>0</v>
          </cell>
        </row>
        <row r="274">
          <cell r="C274">
            <v>221803</v>
          </cell>
          <cell r="D274">
            <v>0</v>
          </cell>
          <cell r="E274">
            <v>0</v>
          </cell>
          <cell r="F274">
            <v>0</v>
          </cell>
          <cell r="G274">
            <v>-50000000</v>
          </cell>
          <cell r="H274">
            <v>0</v>
          </cell>
          <cell r="I274">
            <v>0</v>
          </cell>
        </row>
        <row r="275">
          <cell r="C275">
            <v>221804</v>
          </cell>
          <cell r="D275">
            <v>0</v>
          </cell>
          <cell r="E275">
            <v>0</v>
          </cell>
          <cell r="F275">
            <v>0</v>
          </cell>
          <cell r="G275">
            <v>-88000000</v>
          </cell>
          <cell r="H275">
            <v>0</v>
          </cell>
          <cell r="I275">
            <v>0</v>
          </cell>
        </row>
        <row r="276">
          <cell r="C276">
            <v>221805</v>
          </cell>
          <cell r="D276">
            <v>0</v>
          </cell>
          <cell r="E276">
            <v>0</v>
          </cell>
          <cell r="F276">
            <v>0</v>
          </cell>
          <cell r="G276">
            <v>-30000000</v>
          </cell>
          <cell r="H276">
            <v>0</v>
          </cell>
          <cell r="I276">
            <v>0</v>
          </cell>
        </row>
        <row r="277">
          <cell r="C277">
            <v>221806</v>
          </cell>
          <cell r="D277">
            <v>0</v>
          </cell>
          <cell r="E277">
            <v>0</v>
          </cell>
          <cell r="F277">
            <v>0</v>
          </cell>
          <cell r="G277">
            <v>-120000000</v>
          </cell>
          <cell r="H277">
            <v>0</v>
          </cell>
          <cell r="I277">
            <v>0</v>
          </cell>
        </row>
        <row r="278">
          <cell r="C278">
            <v>221807</v>
          </cell>
          <cell r="D278">
            <v>0</v>
          </cell>
          <cell r="E278">
            <v>0</v>
          </cell>
          <cell r="F278">
            <v>0</v>
          </cell>
          <cell r="G278">
            <v>-60000000</v>
          </cell>
          <cell r="H278">
            <v>0</v>
          </cell>
          <cell r="I278">
            <v>0</v>
          </cell>
        </row>
        <row r="279">
          <cell r="C279">
            <v>221808</v>
          </cell>
          <cell r="D279">
            <v>0</v>
          </cell>
          <cell r="E279">
            <v>0</v>
          </cell>
          <cell r="F279">
            <v>0</v>
          </cell>
          <cell r="G279">
            <v>-60000000</v>
          </cell>
          <cell r="H279">
            <v>0</v>
          </cell>
          <cell r="I279">
            <v>0</v>
          </cell>
        </row>
        <row r="280">
          <cell r="C280">
            <v>223120</v>
          </cell>
          <cell r="D280">
            <v>0</v>
          </cell>
          <cell r="E280">
            <v>0</v>
          </cell>
          <cell r="F280">
            <v>0</v>
          </cell>
          <cell r="G280">
            <v>-90000000</v>
          </cell>
          <cell r="H280">
            <v>0</v>
          </cell>
          <cell r="I280">
            <v>-90000000</v>
          </cell>
        </row>
        <row r="281">
          <cell r="C281">
            <v>224102</v>
          </cell>
          <cell r="D281">
            <v>0</v>
          </cell>
          <cell r="E281">
            <v>0</v>
          </cell>
          <cell r="F281">
            <v>0</v>
          </cell>
          <cell r="G281">
            <v>-62000000</v>
          </cell>
          <cell r="H281">
            <v>0</v>
          </cell>
          <cell r="I281">
            <v>0</v>
          </cell>
        </row>
        <row r="282">
          <cell r="C282">
            <v>224103</v>
          </cell>
          <cell r="D282">
            <v>0</v>
          </cell>
          <cell r="E282">
            <v>0</v>
          </cell>
          <cell r="F282">
            <v>0</v>
          </cell>
          <cell r="G282">
            <v>-40000000</v>
          </cell>
          <cell r="H282">
            <v>0</v>
          </cell>
          <cell r="I282">
            <v>0</v>
          </cell>
        </row>
        <row r="283">
          <cell r="C283">
            <v>226102</v>
          </cell>
          <cell r="D283">
            <v>0</v>
          </cell>
          <cell r="E283">
            <v>-669.94</v>
          </cell>
          <cell r="F283">
            <v>0</v>
          </cell>
          <cell r="G283">
            <v>117241.1</v>
          </cell>
          <cell r="H283">
            <v>0</v>
          </cell>
          <cell r="I283">
            <v>-8039.28</v>
          </cell>
        </row>
        <row r="284">
          <cell r="C284">
            <v>226103</v>
          </cell>
          <cell r="D284">
            <v>0</v>
          </cell>
          <cell r="E284">
            <v>-611.11</v>
          </cell>
          <cell r="F284">
            <v>0</v>
          </cell>
          <cell r="G284">
            <v>118555.74</v>
          </cell>
          <cell r="H284">
            <v>0</v>
          </cell>
          <cell r="I284">
            <v>-7333.32</v>
          </cell>
        </row>
        <row r="285">
          <cell r="C285">
            <v>226400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-420</v>
          </cell>
        </row>
        <row r="286">
          <cell r="C286">
            <v>226500</v>
          </cell>
          <cell r="D286">
            <v>0</v>
          </cell>
          <cell r="E286">
            <v>-1783.33</v>
          </cell>
          <cell r="F286">
            <v>0</v>
          </cell>
          <cell r="G286">
            <v>23183.69</v>
          </cell>
          <cell r="H286">
            <v>0</v>
          </cell>
          <cell r="I286">
            <v>-21399.96</v>
          </cell>
        </row>
        <row r="287">
          <cell r="C287">
            <v>226801</v>
          </cell>
          <cell r="D287">
            <v>0</v>
          </cell>
          <cell r="E287">
            <v>-468.89</v>
          </cell>
          <cell r="F287">
            <v>0</v>
          </cell>
          <cell r="G287">
            <v>100810.95</v>
          </cell>
          <cell r="H287">
            <v>0</v>
          </cell>
          <cell r="I287">
            <v>-5626.68</v>
          </cell>
        </row>
        <row r="288">
          <cell r="C288">
            <v>226803</v>
          </cell>
          <cell r="D288">
            <v>0</v>
          </cell>
          <cell r="E288">
            <v>-420.83</v>
          </cell>
          <cell r="F288">
            <v>0</v>
          </cell>
          <cell r="G288">
            <v>107733.68000000001</v>
          </cell>
          <cell r="H288">
            <v>0</v>
          </cell>
          <cell r="I288">
            <v>-5049.96</v>
          </cell>
        </row>
        <row r="289">
          <cell r="C289">
            <v>227000</v>
          </cell>
          <cell r="D289">
            <v>0</v>
          </cell>
          <cell r="E289">
            <v>30747.54</v>
          </cell>
          <cell r="F289">
            <v>0</v>
          </cell>
          <cell r="G289">
            <v>-2389637.9900000002</v>
          </cell>
          <cell r="H289">
            <v>0</v>
          </cell>
          <cell r="I289">
            <v>361811.20999999996</v>
          </cell>
        </row>
        <row r="290">
          <cell r="C290">
            <v>228210</v>
          </cell>
          <cell r="D290">
            <v>0</v>
          </cell>
          <cell r="E290">
            <v>0</v>
          </cell>
          <cell r="F290">
            <v>0</v>
          </cell>
          <cell r="G290">
            <v>-500000</v>
          </cell>
          <cell r="H290">
            <v>0</v>
          </cell>
          <cell r="I290">
            <v>-500000</v>
          </cell>
        </row>
        <row r="291">
          <cell r="C291">
            <v>228220</v>
          </cell>
          <cell r="D291">
            <v>0</v>
          </cell>
          <cell r="E291">
            <v>-1480088.24</v>
          </cell>
          <cell r="F291">
            <v>0</v>
          </cell>
          <cell r="G291">
            <v>-7363031.4800000004</v>
          </cell>
          <cell r="H291">
            <v>0</v>
          </cell>
          <cell r="I291">
            <v>-2927403.8600000003</v>
          </cell>
        </row>
        <row r="292">
          <cell r="C292">
            <v>228310</v>
          </cell>
          <cell r="D292">
            <v>0</v>
          </cell>
          <cell r="E292">
            <v>70985</v>
          </cell>
          <cell r="F292">
            <v>0</v>
          </cell>
          <cell r="G292">
            <v>-18674973</v>
          </cell>
          <cell r="H292">
            <v>0</v>
          </cell>
          <cell r="I292">
            <v>-14184180</v>
          </cell>
        </row>
        <row r="293">
          <cell r="C293">
            <v>228311</v>
          </cell>
          <cell r="D293">
            <v>0</v>
          </cell>
          <cell r="E293">
            <v>441067</v>
          </cell>
          <cell r="F293">
            <v>0</v>
          </cell>
          <cell r="G293">
            <v>-58425033.5</v>
          </cell>
          <cell r="H293">
            <v>0</v>
          </cell>
          <cell r="I293">
            <v>-16734983</v>
          </cell>
        </row>
        <row r="294">
          <cell r="C294">
            <v>228313</v>
          </cell>
          <cell r="D294">
            <v>0</v>
          </cell>
          <cell r="E294">
            <v>151113.28</v>
          </cell>
          <cell r="F294">
            <v>0</v>
          </cell>
          <cell r="G294">
            <v>-13747033.050000001</v>
          </cell>
          <cell r="H294">
            <v>0</v>
          </cell>
          <cell r="I294">
            <v>997767.64</v>
          </cell>
        </row>
        <row r="295">
          <cell r="C295">
            <v>228314</v>
          </cell>
          <cell r="D295">
            <v>0</v>
          </cell>
          <cell r="E295">
            <v>-231588.7</v>
          </cell>
          <cell r="F295">
            <v>0</v>
          </cell>
          <cell r="G295">
            <v>-7842511.0800000001</v>
          </cell>
          <cell r="H295">
            <v>0</v>
          </cell>
          <cell r="I295">
            <v>830862.92</v>
          </cell>
        </row>
        <row r="296">
          <cell r="C296">
            <v>229105</v>
          </cell>
          <cell r="D296">
            <v>0</v>
          </cell>
          <cell r="E296">
            <v>0</v>
          </cell>
          <cell r="F296">
            <v>0</v>
          </cell>
          <cell r="G296">
            <v>-160218</v>
          </cell>
          <cell r="H296">
            <v>0</v>
          </cell>
          <cell r="I296">
            <v>0</v>
          </cell>
        </row>
        <row r="297">
          <cell r="C297">
            <v>230100</v>
          </cell>
          <cell r="D297">
            <v>0</v>
          </cell>
          <cell r="E297">
            <v>-1809834.87</v>
          </cell>
          <cell r="F297">
            <v>0</v>
          </cell>
          <cell r="G297">
            <v>-16907798.120000001</v>
          </cell>
          <cell r="H297">
            <v>0</v>
          </cell>
          <cell r="I297">
            <v>4550310.1400000006</v>
          </cell>
        </row>
        <row r="298">
          <cell r="C298">
            <v>230900</v>
          </cell>
          <cell r="D298">
            <v>0</v>
          </cell>
          <cell r="E298">
            <v>1766049.65</v>
          </cell>
          <cell r="F298">
            <v>0</v>
          </cell>
          <cell r="G298">
            <v>-1642139.35</v>
          </cell>
          <cell r="H298">
            <v>0</v>
          </cell>
          <cell r="I298">
            <v>-1642139.35</v>
          </cell>
        </row>
        <row r="299">
          <cell r="C299">
            <v>231000</v>
          </cell>
          <cell r="D299">
            <v>0</v>
          </cell>
          <cell r="E299">
            <v>5500000</v>
          </cell>
          <cell r="F299">
            <v>0</v>
          </cell>
          <cell r="G299">
            <v>0</v>
          </cell>
          <cell r="H299">
            <v>0</v>
          </cell>
          <cell r="I299">
            <v>6500000</v>
          </cell>
        </row>
        <row r="300">
          <cell r="C300">
            <v>232010</v>
          </cell>
          <cell r="D300">
            <v>0</v>
          </cell>
          <cell r="E300">
            <v>729805.98</v>
          </cell>
          <cell r="F300">
            <v>0</v>
          </cell>
          <cell r="G300">
            <v>-2429777.12</v>
          </cell>
          <cell r="H300">
            <v>0</v>
          </cell>
          <cell r="I300">
            <v>2481593.0700000003</v>
          </cell>
        </row>
        <row r="301">
          <cell r="C301">
            <v>232012</v>
          </cell>
          <cell r="D301">
            <v>0</v>
          </cell>
          <cell r="E301">
            <v>1478500.24</v>
          </cell>
          <cell r="F301">
            <v>0</v>
          </cell>
          <cell r="G301">
            <v>-685794.15</v>
          </cell>
          <cell r="H301">
            <v>0</v>
          </cell>
          <cell r="I301">
            <v>1364280.08</v>
          </cell>
        </row>
        <row r="302">
          <cell r="C302">
            <v>232013</v>
          </cell>
          <cell r="D302">
            <v>0</v>
          </cell>
          <cell r="E302">
            <v>-213901.63</v>
          </cell>
          <cell r="F302">
            <v>0</v>
          </cell>
          <cell r="G302">
            <v>-1919071.01</v>
          </cell>
          <cell r="H302">
            <v>0</v>
          </cell>
          <cell r="I302">
            <v>-990271.25</v>
          </cell>
        </row>
        <row r="303">
          <cell r="C303">
            <v>232014</v>
          </cell>
          <cell r="D303">
            <v>0</v>
          </cell>
          <cell r="E303">
            <v>50000</v>
          </cell>
          <cell r="F303">
            <v>0</v>
          </cell>
          <cell r="G303">
            <v>-200000</v>
          </cell>
          <cell r="H303">
            <v>0</v>
          </cell>
          <cell r="I303">
            <v>100000</v>
          </cell>
        </row>
        <row r="304">
          <cell r="C304">
            <v>232015</v>
          </cell>
          <cell r="D304">
            <v>0</v>
          </cell>
          <cell r="E304">
            <v>-2071415.82</v>
          </cell>
          <cell r="F304">
            <v>0</v>
          </cell>
          <cell r="G304">
            <v>-13824787.84</v>
          </cell>
          <cell r="H304">
            <v>0</v>
          </cell>
          <cell r="I304">
            <v>-1042703.4200000002</v>
          </cell>
        </row>
        <row r="305">
          <cell r="C305">
            <v>232025</v>
          </cell>
          <cell r="D305">
            <v>0</v>
          </cell>
          <cell r="E305">
            <v>1302568.6499999999</v>
          </cell>
          <cell r="F305">
            <v>0</v>
          </cell>
          <cell r="G305">
            <v>-464182.39</v>
          </cell>
          <cell r="H305">
            <v>0</v>
          </cell>
          <cell r="I305">
            <v>-264334.31</v>
          </cell>
        </row>
        <row r="306">
          <cell r="C306">
            <v>232100</v>
          </cell>
          <cell r="D306">
            <v>0</v>
          </cell>
          <cell r="E306">
            <v>-3588147.98</v>
          </cell>
          <cell r="F306">
            <v>0</v>
          </cell>
          <cell r="G306">
            <v>-11137874.210000001</v>
          </cell>
          <cell r="H306">
            <v>0</v>
          </cell>
          <cell r="I306">
            <v>3054384.8200000003</v>
          </cell>
        </row>
        <row r="307">
          <cell r="C307">
            <v>232110</v>
          </cell>
          <cell r="D307">
            <v>0</v>
          </cell>
          <cell r="E307">
            <v>457310.10000000003</v>
          </cell>
          <cell r="F307">
            <v>0</v>
          </cell>
          <cell r="G307">
            <v>-1103716.58</v>
          </cell>
          <cell r="H307">
            <v>0</v>
          </cell>
          <cell r="I307">
            <v>1188909.74</v>
          </cell>
        </row>
        <row r="308">
          <cell r="C308">
            <v>232250</v>
          </cell>
          <cell r="D308">
            <v>0</v>
          </cell>
          <cell r="E308">
            <v>-625000.97</v>
          </cell>
          <cell r="F308">
            <v>0</v>
          </cell>
          <cell r="G308">
            <v>-1777357.01</v>
          </cell>
          <cell r="H308">
            <v>0</v>
          </cell>
          <cell r="I308">
            <v>813479.64</v>
          </cell>
        </row>
        <row r="309">
          <cell r="C309">
            <v>234300</v>
          </cell>
          <cell r="D309">
            <v>0</v>
          </cell>
          <cell r="E309">
            <v>-1804503.4500000002</v>
          </cell>
          <cell r="F309">
            <v>0</v>
          </cell>
          <cell r="G309">
            <v>-5192694.8499999996</v>
          </cell>
          <cell r="H309">
            <v>0</v>
          </cell>
          <cell r="I309">
            <v>-2206155.7200000002</v>
          </cell>
        </row>
        <row r="310">
          <cell r="C310">
            <v>234400</v>
          </cell>
          <cell r="D310">
            <v>0</v>
          </cell>
          <cell r="E310">
            <v>-993617.39</v>
          </cell>
          <cell r="F310">
            <v>0</v>
          </cell>
          <cell r="G310">
            <v>-2343500.37</v>
          </cell>
          <cell r="H310">
            <v>0</v>
          </cell>
          <cell r="I310">
            <v>-1056654.1299999999</v>
          </cell>
        </row>
        <row r="311">
          <cell r="C311">
            <v>234500</v>
          </cell>
          <cell r="D311">
            <v>0</v>
          </cell>
          <cell r="E311">
            <v>332940.17</v>
          </cell>
          <cell r="F311">
            <v>0</v>
          </cell>
          <cell r="G311">
            <v>-412835.52</v>
          </cell>
          <cell r="H311">
            <v>0</v>
          </cell>
          <cell r="I311">
            <v>16224161.32</v>
          </cell>
        </row>
        <row r="312">
          <cell r="C312">
            <v>234600</v>
          </cell>
          <cell r="D312">
            <v>0</v>
          </cell>
          <cell r="E312">
            <v>-781.68000000000006</v>
          </cell>
          <cell r="F312">
            <v>0</v>
          </cell>
          <cell r="G312">
            <v>-728.68000000000006</v>
          </cell>
          <cell r="H312">
            <v>0</v>
          </cell>
          <cell r="I312">
            <v>-728.68</v>
          </cell>
        </row>
        <row r="313">
          <cell r="C313">
            <v>234800</v>
          </cell>
          <cell r="D313">
            <v>0</v>
          </cell>
          <cell r="E313">
            <v>-2548382.2800000003</v>
          </cell>
          <cell r="F313">
            <v>0</v>
          </cell>
          <cell r="G313">
            <v>-10380269.49</v>
          </cell>
          <cell r="H313">
            <v>0</v>
          </cell>
          <cell r="I313">
            <v>-5117979.49</v>
          </cell>
        </row>
        <row r="314">
          <cell r="C314">
            <v>234910</v>
          </cell>
          <cell r="D314">
            <v>0</v>
          </cell>
          <cell r="E314">
            <v>1231681.8799999999</v>
          </cell>
          <cell r="F314">
            <v>0</v>
          </cell>
          <cell r="G314">
            <v>-1639344.87</v>
          </cell>
          <cell r="H314">
            <v>0</v>
          </cell>
          <cell r="I314">
            <v>-1617889.9100000001</v>
          </cell>
        </row>
        <row r="315">
          <cell r="C315">
            <v>234920</v>
          </cell>
          <cell r="D315">
            <v>0</v>
          </cell>
          <cell r="E315">
            <v>-134.49</v>
          </cell>
          <cell r="F315">
            <v>0</v>
          </cell>
          <cell r="G315">
            <v>-134.49</v>
          </cell>
          <cell r="H315">
            <v>0</v>
          </cell>
          <cell r="I315">
            <v>-134.49</v>
          </cell>
        </row>
        <row r="316">
          <cell r="C316">
            <v>235000</v>
          </cell>
          <cell r="D316">
            <v>0</v>
          </cell>
          <cell r="E316">
            <v>14655.49</v>
          </cell>
          <cell r="F316">
            <v>0</v>
          </cell>
          <cell r="G316">
            <v>-14657753.08</v>
          </cell>
          <cell r="H316">
            <v>0</v>
          </cell>
          <cell r="I316">
            <v>-732089.72000000009</v>
          </cell>
        </row>
        <row r="317">
          <cell r="C317">
            <v>236080</v>
          </cell>
          <cell r="D317">
            <v>0</v>
          </cell>
          <cell r="E317">
            <v>-3380.15</v>
          </cell>
          <cell r="F317">
            <v>0</v>
          </cell>
          <cell r="G317">
            <v>-10203.77</v>
          </cell>
          <cell r="H317">
            <v>0</v>
          </cell>
          <cell r="I317">
            <v>33907.85</v>
          </cell>
        </row>
        <row r="318">
          <cell r="C318">
            <v>236100</v>
          </cell>
          <cell r="D318">
            <v>0</v>
          </cell>
          <cell r="E318">
            <v>-2888476.37</v>
          </cell>
          <cell r="F318">
            <v>0</v>
          </cell>
          <cell r="G318">
            <v>-30284468.350000001</v>
          </cell>
          <cell r="H318">
            <v>0</v>
          </cell>
          <cell r="I318">
            <v>-25251694.979999997</v>
          </cell>
        </row>
        <row r="319">
          <cell r="C319">
            <v>236300</v>
          </cell>
          <cell r="D319">
            <v>0</v>
          </cell>
          <cell r="E319">
            <v>-279881.23</v>
          </cell>
          <cell r="F319">
            <v>0</v>
          </cell>
          <cell r="G319">
            <v>-3504891.06</v>
          </cell>
          <cell r="H319">
            <v>0</v>
          </cell>
          <cell r="I319">
            <v>1175909.1499999999</v>
          </cell>
        </row>
        <row r="320">
          <cell r="C320">
            <v>236400</v>
          </cell>
          <cell r="D320">
            <v>0</v>
          </cell>
          <cell r="E320">
            <v>112571.21</v>
          </cell>
          <cell r="F320">
            <v>0</v>
          </cell>
          <cell r="G320">
            <v>6.3</v>
          </cell>
          <cell r="H320">
            <v>0</v>
          </cell>
          <cell r="I320">
            <v>172860.11</v>
          </cell>
        </row>
        <row r="321">
          <cell r="C321">
            <v>236401</v>
          </cell>
          <cell r="D321">
            <v>0</v>
          </cell>
          <cell r="E321">
            <v>-4460.01</v>
          </cell>
          <cell r="F321">
            <v>0</v>
          </cell>
          <cell r="G321">
            <v>-21809.83</v>
          </cell>
          <cell r="H321">
            <v>0</v>
          </cell>
          <cell r="I321">
            <v>536.94000000000005</v>
          </cell>
        </row>
        <row r="322">
          <cell r="C322">
            <v>236510</v>
          </cell>
          <cell r="D322">
            <v>0</v>
          </cell>
          <cell r="E322">
            <v>1387.76</v>
          </cell>
          <cell r="F322">
            <v>0</v>
          </cell>
          <cell r="G322">
            <v>0</v>
          </cell>
          <cell r="H322">
            <v>0</v>
          </cell>
          <cell r="I322">
            <v>476.34000000000003</v>
          </cell>
        </row>
        <row r="323">
          <cell r="C323">
            <v>236520</v>
          </cell>
          <cell r="D323">
            <v>0</v>
          </cell>
          <cell r="E323">
            <v>15442.01</v>
          </cell>
          <cell r="F323">
            <v>0</v>
          </cell>
          <cell r="G323">
            <v>0.05</v>
          </cell>
          <cell r="H323">
            <v>0</v>
          </cell>
          <cell r="I323">
            <v>24347.17</v>
          </cell>
        </row>
        <row r="324">
          <cell r="C324">
            <v>236600</v>
          </cell>
          <cell r="D324">
            <v>0</v>
          </cell>
          <cell r="E324">
            <v>-2072624.33</v>
          </cell>
          <cell r="F324">
            <v>0</v>
          </cell>
          <cell r="G324">
            <v>-8627718.3200000003</v>
          </cell>
          <cell r="H324">
            <v>0</v>
          </cell>
          <cell r="I324">
            <v>-1184718.75</v>
          </cell>
        </row>
        <row r="325">
          <cell r="C325">
            <v>236910</v>
          </cell>
          <cell r="D325">
            <v>0</v>
          </cell>
          <cell r="E325">
            <v>-1226.03</v>
          </cell>
          <cell r="F325">
            <v>0</v>
          </cell>
          <cell r="G325">
            <v>-1226.03</v>
          </cell>
          <cell r="H325">
            <v>0</v>
          </cell>
          <cell r="I325">
            <v>2185.25</v>
          </cell>
        </row>
        <row r="326">
          <cell r="C326">
            <v>236930</v>
          </cell>
          <cell r="D326">
            <v>0</v>
          </cell>
          <cell r="E326">
            <v>15874.49</v>
          </cell>
          <cell r="F326">
            <v>0</v>
          </cell>
          <cell r="G326">
            <v>-894050.70000000007</v>
          </cell>
          <cell r="H326">
            <v>0</v>
          </cell>
          <cell r="I326">
            <v>-98708.2</v>
          </cell>
        </row>
        <row r="327">
          <cell r="C327">
            <v>237102</v>
          </cell>
          <cell r="D327">
            <v>0</v>
          </cell>
          <cell r="E327">
            <v>-346166.67</v>
          </cell>
          <cell r="F327">
            <v>0</v>
          </cell>
          <cell r="G327">
            <v>-1569289.5</v>
          </cell>
          <cell r="H327">
            <v>0</v>
          </cell>
          <cell r="I327">
            <v>-4.0000000037252903E-2</v>
          </cell>
        </row>
        <row r="328">
          <cell r="C328">
            <v>237103</v>
          </cell>
          <cell r="D328">
            <v>0</v>
          </cell>
          <cell r="E328">
            <v>-193333.33000000002</v>
          </cell>
          <cell r="F328">
            <v>0</v>
          </cell>
          <cell r="G328">
            <v>-579999.45000000007</v>
          </cell>
          <cell r="H328">
            <v>0</v>
          </cell>
          <cell r="I328">
            <v>4.0000000037252903E-2</v>
          </cell>
        </row>
        <row r="329">
          <cell r="C329">
            <v>237105</v>
          </cell>
          <cell r="D329">
            <v>0</v>
          </cell>
          <cell r="E329">
            <v>-387500</v>
          </cell>
          <cell r="F329">
            <v>0</v>
          </cell>
          <cell r="G329">
            <v>-1550000</v>
          </cell>
          <cell r="H329">
            <v>0</v>
          </cell>
          <cell r="I329">
            <v>0</v>
          </cell>
        </row>
        <row r="330">
          <cell r="C330">
            <v>237108</v>
          </cell>
          <cell r="D330">
            <v>0</v>
          </cell>
          <cell r="E330">
            <v>-391666.67</v>
          </cell>
          <cell r="F330">
            <v>0</v>
          </cell>
          <cell r="G330">
            <v>-2350000.48</v>
          </cell>
          <cell r="H330">
            <v>0</v>
          </cell>
          <cell r="I330">
            <v>-4.0000000037252903E-2</v>
          </cell>
        </row>
        <row r="331">
          <cell r="C331">
            <v>237140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1912500</v>
          </cell>
        </row>
        <row r="332">
          <cell r="C332">
            <v>237300</v>
          </cell>
          <cell r="D332">
            <v>0</v>
          </cell>
          <cell r="E332">
            <v>-7887.05</v>
          </cell>
          <cell r="F332">
            <v>0</v>
          </cell>
          <cell r="G332">
            <v>-26260.57</v>
          </cell>
          <cell r="H332">
            <v>0</v>
          </cell>
          <cell r="I332">
            <v>10187.08</v>
          </cell>
        </row>
        <row r="333">
          <cell r="C333">
            <v>237400</v>
          </cell>
          <cell r="D333">
            <v>0</v>
          </cell>
          <cell r="E333">
            <v>-72259.91</v>
          </cell>
          <cell r="F333">
            <v>0</v>
          </cell>
          <cell r="G333">
            <v>-211250.19</v>
          </cell>
          <cell r="H333">
            <v>0</v>
          </cell>
          <cell r="I333">
            <v>-51909.130000000005</v>
          </cell>
        </row>
        <row r="334">
          <cell r="C334">
            <v>237803</v>
          </cell>
          <cell r="D334">
            <v>0</v>
          </cell>
          <cell r="E334">
            <v>1083333.33</v>
          </cell>
          <cell r="F334">
            <v>0</v>
          </cell>
          <cell r="G334">
            <v>-216666.99</v>
          </cell>
          <cell r="H334">
            <v>0</v>
          </cell>
          <cell r="I334">
            <v>-4.0000000037252903E-2</v>
          </cell>
        </row>
        <row r="335">
          <cell r="C335">
            <v>237804</v>
          </cell>
          <cell r="D335">
            <v>0</v>
          </cell>
          <cell r="E335">
            <v>-262533.33</v>
          </cell>
          <cell r="F335">
            <v>0</v>
          </cell>
          <cell r="G335">
            <v>-1562669.73</v>
          </cell>
          <cell r="H335">
            <v>0</v>
          </cell>
          <cell r="I335">
            <v>4.0000000037252903E-2</v>
          </cell>
        </row>
        <row r="336">
          <cell r="C336">
            <v>237805</v>
          </cell>
          <cell r="D336">
            <v>0</v>
          </cell>
          <cell r="E336">
            <v>-93250</v>
          </cell>
          <cell r="F336">
            <v>0</v>
          </cell>
          <cell r="G336">
            <v>-376108.33</v>
          </cell>
          <cell r="H336">
            <v>0</v>
          </cell>
          <cell r="I336">
            <v>0</v>
          </cell>
        </row>
        <row r="337">
          <cell r="C337">
            <v>237806</v>
          </cell>
          <cell r="D337">
            <v>0</v>
          </cell>
          <cell r="E337">
            <v>-432000</v>
          </cell>
          <cell r="F337">
            <v>0</v>
          </cell>
          <cell r="G337">
            <v>-1742400</v>
          </cell>
          <cell r="H337">
            <v>0</v>
          </cell>
          <cell r="I337">
            <v>0</v>
          </cell>
        </row>
        <row r="338">
          <cell r="C338">
            <v>237807</v>
          </cell>
          <cell r="D338">
            <v>0</v>
          </cell>
          <cell r="E338">
            <v>-213500</v>
          </cell>
          <cell r="F338">
            <v>0</v>
          </cell>
          <cell r="G338">
            <v>-854000</v>
          </cell>
          <cell r="H338">
            <v>0</v>
          </cell>
          <cell r="I338">
            <v>0</v>
          </cell>
        </row>
        <row r="339">
          <cell r="C339">
            <v>237808</v>
          </cell>
          <cell r="D339">
            <v>0</v>
          </cell>
          <cell r="E339">
            <v>-179500</v>
          </cell>
          <cell r="F339">
            <v>0</v>
          </cell>
          <cell r="G339">
            <v>-245316.67</v>
          </cell>
          <cell r="H339">
            <v>0</v>
          </cell>
          <cell r="I339">
            <v>0</v>
          </cell>
        </row>
        <row r="340">
          <cell r="C340">
            <v>237809</v>
          </cell>
          <cell r="D340">
            <v>0</v>
          </cell>
          <cell r="E340">
            <v>-339750</v>
          </cell>
          <cell r="F340">
            <v>0</v>
          </cell>
          <cell r="G340">
            <v>-1359000</v>
          </cell>
          <cell r="H340">
            <v>0</v>
          </cell>
          <cell r="I340">
            <v>-1359000</v>
          </cell>
        </row>
        <row r="341">
          <cell r="C341">
            <v>241310</v>
          </cell>
          <cell r="D341">
            <v>0</v>
          </cell>
          <cell r="E341">
            <v>-7790.76</v>
          </cell>
          <cell r="F341">
            <v>0</v>
          </cell>
          <cell r="G341">
            <v>-25041.510000000002</v>
          </cell>
          <cell r="H341">
            <v>0</v>
          </cell>
          <cell r="I341">
            <v>3836.1800000000003</v>
          </cell>
        </row>
        <row r="342">
          <cell r="C342">
            <v>241320</v>
          </cell>
          <cell r="D342">
            <v>0</v>
          </cell>
          <cell r="E342">
            <v>-6584.18</v>
          </cell>
          <cell r="F342">
            <v>0</v>
          </cell>
          <cell r="G342">
            <v>-52778.86</v>
          </cell>
          <cell r="H342">
            <v>0</v>
          </cell>
          <cell r="I342">
            <v>-16959.559999999998</v>
          </cell>
        </row>
        <row r="343">
          <cell r="C343">
            <v>241330</v>
          </cell>
          <cell r="D343">
            <v>0</v>
          </cell>
          <cell r="E343">
            <v>77910.7</v>
          </cell>
          <cell r="F343">
            <v>0</v>
          </cell>
          <cell r="G343">
            <v>-619670.04</v>
          </cell>
          <cell r="H343">
            <v>0</v>
          </cell>
          <cell r="I343">
            <v>24132.339999999997</v>
          </cell>
        </row>
        <row r="344">
          <cell r="C344">
            <v>241339</v>
          </cell>
          <cell r="D344">
            <v>0</v>
          </cell>
          <cell r="E344">
            <v>0</v>
          </cell>
          <cell r="F344">
            <v>0</v>
          </cell>
          <cell r="G344">
            <v>-3530.46</v>
          </cell>
          <cell r="H344">
            <v>0</v>
          </cell>
          <cell r="I344">
            <v>0</v>
          </cell>
        </row>
        <row r="345">
          <cell r="C345">
            <v>241340</v>
          </cell>
          <cell r="D345">
            <v>0</v>
          </cell>
          <cell r="E345">
            <v>1447.5</v>
          </cell>
          <cell r="F345">
            <v>0</v>
          </cell>
          <cell r="G345">
            <v>-23507.510000000002</v>
          </cell>
          <cell r="H345">
            <v>0</v>
          </cell>
          <cell r="I345">
            <v>-7070.33</v>
          </cell>
        </row>
        <row r="346">
          <cell r="C346">
            <v>241510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1</v>
          </cell>
        </row>
        <row r="347">
          <cell r="C347">
            <v>242003</v>
          </cell>
          <cell r="D347">
            <v>0</v>
          </cell>
          <cell r="E347">
            <v>0</v>
          </cell>
          <cell r="F347">
            <v>0</v>
          </cell>
          <cell r="G347">
            <v>-1200</v>
          </cell>
          <cell r="H347">
            <v>0</v>
          </cell>
          <cell r="I347">
            <v>0</v>
          </cell>
        </row>
        <row r="348">
          <cell r="C348">
            <v>242100</v>
          </cell>
          <cell r="D348">
            <v>0</v>
          </cell>
          <cell r="E348">
            <v>933959.17</v>
          </cell>
          <cell r="F348">
            <v>0</v>
          </cell>
          <cell r="G348">
            <v>-868173</v>
          </cell>
          <cell r="H348">
            <v>0</v>
          </cell>
          <cell r="I348">
            <v>2254394.08</v>
          </cell>
        </row>
        <row r="349">
          <cell r="C349">
            <v>242110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0.03</v>
          </cell>
        </row>
        <row r="350">
          <cell r="C350">
            <v>242111</v>
          </cell>
          <cell r="D350">
            <v>0</v>
          </cell>
          <cell r="E350">
            <v>-246</v>
          </cell>
          <cell r="F350">
            <v>0</v>
          </cell>
          <cell r="G350">
            <v>-457</v>
          </cell>
          <cell r="H350">
            <v>0</v>
          </cell>
          <cell r="I350">
            <v>-394</v>
          </cell>
        </row>
        <row r="351">
          <cell r="C351">
            <v>242130</v>
          </cell>
          <cell r="D351">
            <v>0</v>
          </cell>
          <cell r="E351">
            <v>-216092.1</v>
          </cell>
          <cell r="F351">
            <v>0</v>
          </cell>
          <cell r="G351">
            <v>-3733146.86</v>
          </cell>
          <cell r="H351">
            <v>0</v>
          </cell>
          <cell r="I351">
            <v>-2575554.0700000003</v>
          </cell>
        </row>
        <row r="352">
          <cell r="C352">
            <v>242201</v>
          </cell>
          <cell r="D352">
            <v>0</v>
          </cell>
          <cell r="E352">
            <v>-11602.17</v>
          </cell>
          <cell r="F352">
            <v>0</v>
          </cell>
          <cell r="G352">
            <v>-11759.54</v>
          </cell>
          <cell r="H352">
            <v>0</v>
          </cell>
          <cell r="I352">
            <v>-5999.47</v>
          </cell>
        </row>
        <row r="353">
          <cell r="C353">
            <v>242202</v>
          </cell>
          <cell r="D353">
            <v>0</v>
          </cell>
          <cell r="E353">
            <v>-2633.08</v>
          </cell>
          <cell r="F353">
            <v>0</v>
          </cell>
          <cell r="G353">
            <v>-2746.28</v>
          </cell>
          <cell r="H353">
            <v>0</v>
          </cell>
          <cell r="I353">
            <v>-8699.9500000000007</v>
          </cell>
        </row>
        <row r="354">
          <cell r="C354">
            <v>242220</v>
          </cell>
          <cell r="D354">
            <v>0</v>
          </cell>
          <cell r="E354">
            <v>-30322.95</v>
          </cell>
          <cell r="F354">
            <v>0</v>
          </cell>
          <cell r="G354">
            <v>-224057.36000000002</v>
          </cell>
          <cell r="H354">
            <v>0</v>
          </cell>
          <cell r="I354">
            <v>-156233.41999999998</v>
          </cell>
        </row>
        <row r="355">
          <cell r="C355">
            <v>242230</v>
          </cell>
          <cell r="D355">
            <v>0</v>
          </cell>
          <cell r="E355">
            <v>-4243.6400000000003</v>
          </cell>
          <cell r="F355">
            <v>0</v>
          </cell>
          <cell r="G355">
            <v>-16512.760000000002</v>
          </cell>
          <cell r="H355">
            <v>0</v>
          </cell>
          <cell r="I355">
            <v>-19913.239999999998</v>
          </cell>
        </row>
        <row r="356">
          <cell r="C356">
            <v>242240</v>
          </cell>
          <cell r="D356">
            <v>0</v>
          </cell>
          <cell r="E356">
            <v>-99413.14</v>
          </cell>
          <cell r="F356">
            <v>0</v>
          </cell>
          <cell r="G356">
            <v>-593791.94000000006</v>
          </cell>
          <cell r="H356">
            <v>0</v>
          </cell>
          <cell r="I356">
            <v>-416966.02999999997</v>
          </cell>
        </row>
        <row r="357">
          <cell r="C357">
            <v>242245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91674.53</v>
          </cell>
        </row>
        <row r="358">
          <cell r="C358">
            <v>242250</v>
          </cell>
          <cell r="D358">
            <v>0</v>
          </cell>
          <cell r="E358">
            <v>2386.2200000000003</v>
          </cell>
          <cell r="F358">
            <v>0</v>
          </cell>
          <cell r="G358">
            <v>-54044.37</v>
          </cell>
          <cell r="H358">
            <v>0</v>
          </cell>
          <cell r="I358">
            <v>-41624.770000000004</v>
          </cell>
        </row>
        <row r="359">
          <cell r="C359">
            <v>242260</v>
          </cell>
          <cell r="D359">
            <v>0</v>
          </cell>
          <cell r="E359">
            <v>-3623.1800000000003</v>
          </cell>
          <cell r="F359">
            <v>0</v>
          </cell>
          <cell r="G359">
            <v>-8800.25</v>
          </cell>
          <cell r="H359">
            <v>0</v>
          </cell>
          <cell r="I359">
            <v>-1523.67</v>
          </cell>
        </row>
        <row r="360">
          <cell r="C360">
            <v>242500</v>
          </cell>
          <cell r="D360">
            <v>0</v>
          </cell>
          <cell r="E360">
            <v>-18494.82</v>
          </cell>
          <cell r="F360">
            <v>0</v>
          </cell>
          <cell r="G360">
            <v>-15584.82</v>
          </cell>
          <cell r="H360">
            <v>0</v>
          </cell>
          <cell r="I360">
            <v>-27148.95</v>
          </cell>
        </row>
        <row r="361">
          <cell r="C361">
            <v>242511</v>
          </cell>
          <cell r="D361">
            <v>0</v>
          </cell>
          <cell r="E361">
            <v>0</v>
          </cell>
          <cell r="F361">
            <v>0</v>
          </cell>
          <cell r="G361">
            <v>-89863.44</v>
          </cell>
          <cell r="H361">
            <v>0</v>
          </cell>
          <cell r="I361">
            <v>6129.79</v>
          </cell>
        </row>
        <row r="362">
          <cell r="C362">
            <v>242513</v>
          </cell>
          <cell r="D362">
            <v>0</v>
          </cell>
          <cell r="E362">
            <v>0</v>
          </cell>
          <cell r="F362">
            <v>0</v>
          </cell>
          <cell r="G362">
            <v>-80940.83</v>
          </cell>
          <cell r="H362">
            <v>0</v>
          </cell>
          <cell r="I362">
            <v>7090.37</v>
          </cell>
        </row>
        <row r="363">
          <cell r="C363">
            <v>242514</v>
          </cell>
          <cell r="D363">
            <v>0</v>
          </cell>
          <cell r="E363">
            <v>0</v>
          </cell>
          <cell r="F363">
            <v>0</v>
          </cell>
          <cell r="G363">
            <v>-187710.11000000002</v>
          </cell>
          <cell r="H363">
            <v>0</v>
          </cell>
          <cell r="I363">
            <v>-39718.160000000003</v>
          </cell>
        </row>
        <row r="364">
          <cell r="C364">
            <v>242515</v>
          </cell>
          <cell r="D364">
            <v>0</v>
          </cell>
          <cell r="E364">
            <v>0</v>
          </cell>
          <cell r="F364">
            <v>0</v>
          </cell>
          <cell r="G364">
            <v>-20739.63</v>
          </cell>
          <cell r="H364">
            <v>0</v>
          </cell>
          <cell r="I364">
            <v>112769.62</v>
          </cell>
        </row>
        <row r="365">
          <cell r="C365">
            <v>242516</v>
          </cell>
          <cell r="D365">
            <v>0</v>
          </cell>
          <cell r="E365">
            <v>0</v>
          </cell>
          <cell r="F365">
            <v>0</v>
          </cell>
          <cell r="G365">
            <v>-112978.16</v>
          </cell>
          <cell r="H365">
            <v>0</v>
          </cell>
          <cell r="I365">
            <v>25068.630000000005</v>
          </cell>
        </row>
        <row r="366">
          <cell r="C366">
            <v>242651</v>
          </cell>
          <cell r="D366">
            <v>0</v>
          </cell>
          <cell r="E366">
            <v>-160264.25</v>
          </cell>
          <cell r="F366">
            <v>0</v>
          </cell>
          <cell r="G366">
            <v>-519132.36</v>
          </cell>
          <cell r="H366">
            <v>0</v>
          </cell>
          <cell r="I366">
            <v>-49882.18</v>
          </cell>
        </row>
        <row r="367">
          <cell r="C367">
            <v>242652</v>
          </cell>
          <cell r="D367">
            <v>0</v>
          </cell>
          <cell r="E367">
            <v>0.06</v>
          </cell>
          <cell r="F367">
            <v>0</v>
          </cell>
          <cell r="G367">
            <v>0</v>
          </cell>
          <cell r="H367">
            <v>0</v>
          </cell>
          <cell r="I367">
            <v>0.06</v>
          </cell>
        </row>
        <row r="368">
          <cell r="C368">
            <v>242653</v>
          </cell>
          <cell r="D368">
            <v>0</v>
          </cell>
          <cell r="E368">
            <v>11796</v>
          </cell>
          <cell r="F368">
            <v>0</v>
          </cell>
          <cell r="G368">
            <v>-229638</v>
          </cell>
          <cell r="H368">
            <v>0</v>
          </cell>
          <cell r="I368">
            <v>0</v>
          </cell>
        </row>
        <row r="369">
          <cell r="C369">
            <v>242654</v>
          </cell>
          <cell r="D369">
            <v>0</v>
          </cell>
          <cell r="E369">
            <v>238929.2</v>
          </cell>
          <cell r="F369">
            <v>0</v>
          </cell>
          <cell r="G369">
            <v>0</v>
          </cell>
          <cell r="H369">
            <v>0</v>
          </cell>
          <cell r="I369">
            <v>2449714.2000000002</v>
          </cell>
        </row>
        <row r="370">
          <cell r="C370">
            <v>242700</v>
          </cell>
          <cell r="D370">
            <v>0</v>
          </cell>
          <cell r="E370">
            <v>-103967.35</v>
          </cell>
          <cell r="F370">
            <v>0</v>
          </cell>
          <cell r="G370">
            <v>-2602987.9500000002</v>
          </cell>
          <cell r="H370">
            <v>0</v>
          </cell>
          <cell r="I370">
            <v>-61008.140000000596</v>
          </cell>
        </row>
        <row r="371">
          <cell r="C371">
            <v>243000</v>
          </cell>
          <cell r="D371">
            <v>0</v>
          </cell>
          <cell r="E371">
            <v>29774.28</v>
          </cell>
          <cell r="F371">
            <v>0</v>
          </cell>
          <cell r="G371">
            <v>-354550.65</v>
          </cell>
          <cell r="H371">
            <v>0</v>
          </cell>
          <cell r="I371">
            <v>-10302.300000000003</v>
          </cell>
        </row>
        <row r="372">
          <cell r="C372">
            <v>243100</v>
          </cell>
          <cell r="D372">
            <v>0</v>
          </cell>
          <cell r="E372">
            <v>-214605.01</v>
          </cell>
          <cell r="F372">
            <v>0</v>
          </cell>
          <cell r="G372">
            <v>-214605.01</v>
          </cell>
          <cell r="H372">
            <v>0</v>
          </cell>
          <cell r="I372">
            <v>-214605.01</v>
          </cell>
        </row>
        <row r="373">
          <cell r="C373">
            <v>244200</v>
          </cell>
          <cell r="D373">
            <v>0</v>
          </cell>
          <cell r="E373">
            <v>-295650</v>
          </cell>
          <cell r="F373">
            <v>0</v>
          </cell>
          <cell r="G373">
            <v>-382330</v>
          </cell>
          <cell r="H373">
            <v>0</v>
          </cell>
          <cell r="I373">
            <v>701350</v>
          </cell>
        </row>
        <row r="374">
          <cell r="C374">
            <v>244600</v>
          </cell>
          <cell r="D374">
            <v>0</v>
          </cell>
          <cell r="E374">
            <v>41500</v>
          </cell>
          <cell r="F374">
            <v>0</v>
          </cell>
          <cell r="G374">
            <v>-321000</v>
          </cell>
          <cell r="H374">
            <v>0</v>
          </cell>
          <cell r="I374">
            <v>483610</v>
          </cell>
        </row>
        <row r="375">
          <cell r="C375">
            <v>252100</v>
          </cell>
          <cell r="D375">
            <v>0</v>
          </cell>
          <cell r="E375">
            <v>0</v>
          </cell>
          <cell r="F375">
            <v>0</v>
          </cell>
          <cell r="G375">
            <v>-695720.61</v>
          </cell>
          <cell r="H375">
            <v>0</v>
          </cell>
          <cell r="I375">
            <v>-84405.52</v>
          </cell>
        </row>
        <row r="376">
          <cell r="C376">
            <v>252110</v>
          </cell>
          <cell r="D376">
            <v>0</v>
          </cell>
          <cell r="E376">
            <v>271602.11</v>
          </cell>
          <cell r="F376">
            <v>0</v>
          </cell>
          <cell r="G376">
            <v>-3475841.89</v>
          </cell>
          <cell r="H376">
            <v>0</v>
          </cell>
          <cell r="I376">
            <v>-1089719.06</v>
          </cell>
        </row>
        <row r="377">
          <cell r="C377">
            <v>252200</v>
          </cell>
          <cell r="D377">
            <v>0</v>
          </cell>
          <cell r="E377">
            <v>0</v>
          </cell>
          <cell r="F377">
            <v>0</v>
          </cell>
          <cell r="G377">
            <v>-14719</v>
          </cell>
          <cell r="H377">
            <v>0</v>
          </cell>
          <cell r="I377">
            <v>116174</v>
          </cell>
        </row>
        <row r="378">
          <cell r="C378">
            <v>253002</v>
          </cell>
          <cell r="D378">
            <v>0</v>
          </cell>
          <cell r="E378">
            <v>3109.9700000000003</v>
          </cell>
          <cell r="F378">
            <v>0</v>
          </cell>
          <cell r="G378">
            <v>-799262.29</v>
          </cell>
          <cell r="H378">
            <v>0</v>
          </cell>
          <cell r="I378">
            <v>37319.64</v>
          </cell>
        </row>
        <row r="379">
          <cell r="C379">
            <v>253003</v>
          </cell>
          <cell r="D379">
            <v>0</v>
          </cell>
          <cell r="E379">
            <v>100</v>
          </cell>
          <cell r="F379">
            <v>0</v>
          </cell>
          <cell r="G379">
            <v>-2300</v>
          </cell>
          <cell r="H379">
            <v>0</v>
          </cell>
          <cell r="I379">
            <v>1200</v>
          </cell>
        </row>
        <row r="380">
          <cell r="C380">
            <v>253007</v>
          </cell>
          <cell r="D380">
            <v>0</v>
          </cell>
          <cell r="E380">
            <v>80427.16</v>
          </cell>
          <cell r="F380">
            <v>0</v>
          </cell>
          <cell r="G380">
            <v>-490457.59</v>
          </cell>
          <cell r="H380">
            <v>0</v>
          </cell>
          <cell r="I380">
            <v>-19239.610000000044</v>
          </cell>
        </row>
        <row r="381">
          <cell r="C381">
            <v>253008</v>
          </cell>
          <cell r="D381">
            <v>0</v>
          </cell>
          <cell r="E381">
            <v>-7597.1</v>
          </cell>
          <cell r="F381">
            <v>0</v>
          </cell>
          <cell r="G381">
            <v>-42736.97</v>
          </cell>
          <cell r="H381">
            <v>0</v>
          </cell>
          <cell r="I381">
            <v>-5221.4500000000007</v>
          </cell>
        </row>
        <row r="382">
          <cell r="C382">
            <v>253014</v>
          </cell>
          <cell r="D382">
            <v>0</v>
          </cell>
          <cell r="E382">
            <v>0</v>
          </cell>
          <cell r="F382">
            <v>0</v>
          </cell>
          <cell r="G382">
            <v>-900000</v>
          </cell>
          <cell r="H382">
            <v>0</v>
          </cell>
          <cell r="I382">
            <v>150000</v>
          </cell>
        </row>
        <row r="383">
          <cell r="C383">
            <v>253200</v>
          </cell>
          <cell r="D383">
            <v>0</v>
          </cell>
          <cell r="E383">
            <v>-6271.78</v>
          </cell>
          <cell r="F383">
            <v>0</v>
          </cell>
          <cell r="G383">
            <v>-180982.68</v>
          </cell>
          <cell r="H383">
            <v>0</v>
          </cell>
          <cell r="I383">
            <v>-28713.25</v>
          </cell>
        </row>
        <row r="384">
          <cell r="C384">
            <v>253511</v>
          </cell>
          <cell r="D384">
            <v>0</v>
          </cell>
          <cell r="E384">
            <v>0</v>
          </cell>
          <cell r="F384">
            <v>0</v>
          </cell>
          <cell r="G384">
            <v>-241061.38</v>
          </cell>
          <cell r="H384">
            <v>0</v>
          </cell>
          <cell r="I384">
            <v>89863.44</v>
          </cell>
        </row>
        <row r="385">
          <cell r="C385">
            <v>253513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80940.960000000006</v>
          </cell>
        </row>
        <row r="386">
          <cell r="C386">
            <v>253514</v>
          </cell>
          <cell r="D386">
            <v>0</v>
          </cell>
          <cell r="E386">
            <v>0</v>
          </cell>
          <cell r="F386">
            <v>0</v>
          </cell>
          <cell r="G386">
            <v>-100807.99</v>
          </cell>
          <cell r="H386">
            <v>0</v>
          </cell>
          <cell r="I386">
            <v>187710.11000000002</v>
          </cell>
        </row>
        <row r="387">
          <cell r="C387">
            <v>253515</v>
          </cell>
          <cell r="D387">
            <v>0</v>
          </cell>
          <cell r="E387">
            <v>0</v>
          </cell>
          <cell r="F387">
            <v>0</v>
          </cell>
          <cell r="G387">
            <v>-152843.99</v>
          </cell>
          <cell r="H387">
            <v>0</v>
          </cell>
          <cell r="I387">
            <v>20739.63</v>
          </cell>
        </row>
        <row r="388">
          <cell r="C388">
            <v>253516</v>
          </cell>
          <cell r="D388">
            <v>0</v>
          </cell>
          <cell r="E388">
            <v>0</v>
          </cell>
          <cell r="F388">
            <v>0</v>
          </cell>
          <cell r="G388">
            <v>-253643.07</v>
          </cell>
          <cell r="H388">
            <v>0</v>
          </cell>
          <cell r="I388">
            <v>112978.16</v>
          </cell>
        </row>
        <row r="389">
          <cell r="C389">
            <v>253930</v>
          </cell>
          <cell r="D389">
            <v>0</v>
          </cell>
          <cell r="E389">
            <v>0</v>
          </cell>
          <cell r="F389">
            <v>0</v>
          </cell>
          <cell r="G389">
            <v>-478174.82</v>
          </cell>
          <cell r="H389">
            <v>0</v>
          </cell>
          <cell r="I389">
            <v>1194407.78</v>
          </cell>
        </row>
        <row r="390">
          <cell r="C390">
            <v>253943</v>
          </cell>
          <cell r="D390">
            <v>0</v>
          </cell>
          <cell r="E390">
            <v>204682.03</v>
          </cell>
          <cell r="F390">
            <v>0</v>
          </cell>
          <cell r="G390">
            <v>-52603280.390000001</v>
          </cell>
          <cell r="H390">
            <v>0</v>
          </cell>
          <cell r="I390">
            <v>2456184.36</v>
          </cell>
        </row>
        <row r="391">
          <cell r="C391">
            <v>254002</v>
          </cell>
          <cell r="D391">
            <v>0</v>
          </cell>
          <cell r="E391">
            <v>-441353.45</v>
          </cell>
          <cell r="F391">
            <v>0</v>
          </cell>
          <cell r="G391">
            <v>-3507738.07</v>
          </cell>
          <cell r="H391">
            <v>0</v>
          </cell>
          <cell r="I391">
            <v>-159965.96000000002</v>
          </cell>
        </row>
        <row r="392">
          <cell r="C392">
            <v>254100</v>
          </cell>
          <cell r="D392">
            <v>0</v>
          </cell>
          <cell r="E392">
            <v>7966.12</v>
          </cell>
          <cell r="F392">
            <v>0</v>
          </cell>
          <cell r="G392">
            <v>-56737793.189999998</v>
          </cell>
          <cell r="H392">
            <v>0</v>
          </cell>
          <cell r="I392">
            <v>2900645.04</v>
          </cell>
        </row>
        <row r="393">
          <cell r="C393">
            <v>254101</v>
          </cell>
          <cell r="D393">
            <v>0</v>
          </cell>
          <cell r="E393">
            <v>0</v>
          </cell>
          <cell r="F393">
            <v>0</v>
          </cell>
          <cell r="G393">
            <v>-639991.63</v>
          </cell>
          <cell r="H393">
            <v>0</v>
          </cell>
          <cell r="I393">
            <v>-639991.63</v>
          </cell>
        </row>
        <row r="394">
          <cell r="C394">
            <v>254102</v>
          </cell>
          <cell r="D394">
            <v>0</v>
          </cell>
          <cell r="E394">
            <v>14164.79</v>
          </cell>
          <cell r="F394">
            <v>0</v>
          </cell>
          <cell r="G394">
            <v>-2478838.85</v>
          </cell>
          <cell r="H394">
            <v>0</v>
          </cell>
          <cell r="I394">
            <v>169977.48</v>
          </cell>
        </row>
        <row r="395">
          <cell r="C395">
            <v>254104</v>
          </cell>
          <cell r="D395">
            <v>0</v>
          </cell>
          <cell r="E395">
            <v>-112105.99</v>
          </cell>
          <cell r="F395">
            <v>0</v>
          </cell>
          <cell r="G395">
            <v>-624878.99</v>
          </cell>
          <cell r="H395">
            <v>0</v>
          </cell>
          <cell r="I395">
            <v>-355200.55</v>
          </cell>
        </row>
        <row r="396">
          <cell r="C396">
            <v>254108</v>
          </cell>
          <cell r="D396">
            <v>0</v>
          </cell>
          <cell r="E396">
            <v>-95599</v>
          </cell>
          <cell r="F396">
            <v>0</v>
          </cell>
          <cell r="G396">
            <v>-3895219.71</v>
          </cell>
          <cell r="H396">
            <v>0</v>
          </cell>
          <cell r="I396">
            <v>-968811</v>
          </cell>
        </row>
        <row r="397">
          <cell r="C397">
            <v>254110</v>
          </cell>
          <cell r="D397">
            <v>0</v>
          </cell>
          <cell r="E397">
            <v>-1257804.29</v>
          </cell>
          <cell r="F397">
            <v>0</v>
          </cell>
          <cell r="G397">
            <v>-159061348.37</v>
          </cell>
          <cell r="H397">
            <v>0</v>
          </cell>
          <cell r="I397">
            <v>-14896104.510000002</v>
          </cell>
        </row>
        <row r="398">
          <cell r="C398">
            <v>254111</v>
          </cell>
          <cell r="D398">
            <v>0</v>
          </cell>
          <cell r="E398">
            <v>15752</v>
          </cell>
          <cell r="F398">
            <v>0</v>
          </cell>
          <cell r="G398">
            <v>23628</v>
          </cell>
          <cell r="H398">
            <v>0</v>
          </cell>
          <cell r="I398">
            <v>47018</v>
          </cell>
        </row>
        <row r="399">
          <cell r="C399">
            <v>254113</v>
          </cell>
          <cell r="D399">
            <v>0</v>
          </cell>
          <cell r="E399">
            <v>13347.710000000001</v>
          </cell>
          <cell r="F399">
            <v>0</v>
          </cell>
          <cell r="G399">
            <v>-7217584.5800000001</v>
          </cell>
          <cell r="H399">
            <v>0</v>
          </cell>
          <cell r="I399">
            <v>171195.78</v>
          </cell>
        </row>
        <row r="400">
          <cell r="C400">
            <v>254114</v>
          </cell>
          <cell r="D400">
            <v>0</v>
          </cell>
          <cell r="E400">
            <v>1316055.7</v>
          </cell>
          <cell r="F400">
            <v>0</v>
          </cell>
          <cell r="G400">
            <v>64291022.600000001</v>
          </cell>
          <cell r="H400">
            <v>0</v>
          </cell>
          <cell r="I400">
            <v>7801776.25</v>
          </cell>
        </row>
        <row r="401">
          <cell r="C401">
            <v>254115</v>
          </cell>
          <cell r="D401">
            <v>0</v>
          </cell>
          <cell r="E401">
            <v>-1705</v>
          </cell>
          <cell r="F401">
            <v>0</v>
          </cell>
          <cell r="G401">
            <v>-127128</v>
          </cell>
          <cell r="H401">
            <v>0</v>
          </cell>
          <cell r="I401">
            <v>-14106</v>
          </cell>
        </row>
        <row r="402">
          <cell r="C402">
            <v>254117</v>
          </cell>
          <cell r="D402">
            <v>0</v>
          </cell>
          <cell r="E402">
            <v>98921</v>
          </cell>
          <cell r="F402">
            <v>0</v>
          </cell>
          <cell r="G402">
            <v>39163</v>
          </cell>
          <cell r="H402">
            <v>0</v>
          </cell>
          <cell r="I402">
            <v>1000328</v>
          </cell>
        </row>
        <row r="403">
          <cell r="C403">
            <v>254118</v>
          </cell>
          <cell r="D403">
            <v>0</v>
          </cell>
          <cell r="E403">
            <v>9932931.0600000005</v>
          </cell>
          <cell r="F403">
            <v>0</v>
          </cell>
          <cell r="G403">
            <v>9932931.0600000005</v>
          </cell>
          <cell r="H403">
            <v>0</v>
          </cell>
          <cell r="I403">
            <v>12799082</v>
          </cell>
        </row>
        <row r="404">
          <cell r="C404">
            <v>254162</v>
          </cell>
          <cell r="D404">
            <v>0</v>
          </cell>
          <cell r="E404">
            <v>1060099.9099999999</v>
          </cell>
          <cell r="F404">
            <v>0</v>
          </cell>
          <cell r="G404">
            <v>0</v>
          </cell>
          <cell r="H404">
            <v>0</v>
          </cell>
          <cell r="I404">
            <v>862622.55999999994</v>
          </cell>
        </row>
        <row r="405">
          <cell r="C405">
            <v>254163</v>
          </cell>
          <cell r="D405">
            <v>0</v>
          </cell>
          <cell r="E405">
            <v>1305437.93</v>
          </cell>
          <cell r="F405">
            <v>0</v>
          </cell>
          <cell r="G405">
            <v>-818073.56</v>
          </cell>
          <cell r="H405">
            <v>0</v>
          </cell>
          <cell r="I405">
            <v>-818073.56</v>
          </cell>
        </row>
        <row r="406">
          <cell r="C406">
            <v>254164</v>
          </cell>
          <cell r="D406">
            <v>0</v>
          </cell>
          <cell r="E406">
            <v>233144.07</v>
          </cell>
          <cell r="F406">
            <v>0</v>
          </cell>
          <cell r="G406">
            <v>-39159.24</v>
          </cell>
          <cell r="H406">
            <v>0</v>
          </cell>
          <cell r="I406">
            <v>-4491.6500000000015</v>
          </cell>
        </row>
        <row r="407">
          <cell r="C407">
            <v>254165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54456.93</v>
          </cell>
        </row>
        <row r="408">
          <cell r="C408">
            <v>254210</v>
          </cell>
          <cell r="D408">
            <v>0</v>
          </cell>
          <cell r="E408">
            <v>1228.08</v>
          </cell>
          <cell r="F408">
            <v>0</v>
          </cell>
          <cell r="G408">
            <v>-618956.20000000007</v>
          </cell>
          <cell r="H408">
            <v>0</v>
          </cell>
          <cell r="I408">
            <v>14736.96</v>
          </cell>
        </row>
        <row r="409">
          <cell r="C409">
            <v>254220</v>
          </cell>
          <cell r="D409">
            <v>0</v>
          </cell>
          <cell r="E409">
            <v>10497.75</v>
          </cell>
          <cell r="F409">
            <v>0</v>
          </cell>
          <cell r="G409">
            <v>-354363.29</v>
          </cell>
          <cell r="H409">
            <v>0</v>
          </cell>
          <cell r="I409">
            <v>125973</v>
          </cell>
        </row>
        <row r="410">
          <cell r="C410">
            <v>254230</v>
          </cell>
          <cell r="D410">
            <v>0</v>
          </cell>
          <cell r="E410">
            <v>200992.81</v>
          </cell>
          <cell r="F410">
            <v>0</v>
          </cell>
          <cell r="G410">
            <v>-3300409.48</v>
          </cell>
          <cell r="H410">
            <v>0</v>
          </cell>
          <cell r="I410">
            <v>2335998.34</v>
          </cell>
        </row>
        <row r="411">
          <cell r="C411">
            <v>254240</v>
          </cell>
          <cell r="D411">
            <v>0</v>
          </cell>
          <cell r="E411">
            <v>5785.75</v>
          </cell>
          <cell r="F411">
            <v>0</v>
          </cell>
          <cell r="G411">
            <v>-195073.55000000002</v>
          </cell>
          <cell r="H411">
            <v>0</v>
          </cell>
          <cell r="I411">
            <v>69429</v>
          </cell>
        </row>
        <row r="412">
          <cell r="C412">
            <v>254250</v>
          </cell>
          <cell r="D412">
            <v>0</v>
          </cell>
          <cell r="E412">
            <v>0</v>
          </cell>
          <cell r="F412">
            <v>0</v>
          </cell>
          <cell r="G412">
            <v>-1739283</v>
          </cell>
          <cell r="H412">
            <v>0</v>
          </cell>
          <cell r="I412">
            <v>0</v>
          </cell>
        </row>
        <row r="413">
          <cell r="C413">
            <v>254380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396477.75</v>
          </cell>
        </row>
        <row r="414">
          <cell r="C414">
            <v>254410</v>
          </cell>
          <cell r="D414">
            <v>0</v>
          </cell>
          <cell r="E414">
            <v>117075.34</v>
          </cell>
          <cell r="F414">
            <v>0</v>
          </cell>
          <cell r="G414">
            <v>201459.26</v>
          </cell>
          <cell r="H414">
            <v>0</v>
          </cell>
          <cell r="I414">
            <v>294568.22000000003</v>
          </cell>
        </row>
        <row r="415">
          <cell r="C415">
            <v>254420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253613.1</v>
          </cell>
        </row>
        <row r="416">
          <cell r="C416">
            <v>254430</v>
          </cell>
          <cell r="D416">
            <v>0</v>
          </cell>
          <cell r="E416">
            <v>0</v>
          </cell>
          <cell r="F416">
            <v>0</v>
          </cell>
          <cell r="G416">
            <v>-147953193.02000001</v>
          </cell>
          <cell r="H416">
            <v>0</v>
          </cell>
          <cell r="I416">
            <v>-7095400.9800000004</v>
          </cell>
        </row>
        <row r="417">
          <cell r="C417">
            <v>254510</v>
          </cell>
          <cell r="D417">
            <v>0</v>
          </cell>
          <cell r="E417">
            <v>18519.900000000001</v>
          </cell>
          <cell r="F417">
            <v>0</v>
          </cell>
          <cell r="G417">
            <v>294.83</v>
          </cell>
          <cell r="H417">
            <v>0</v>
          </cell>
          <cell r="I417">
            <v>294.83000000000175</v>
          </cell>
        </row>
        <row r="418">
          <cell r="C418">
            <v>254520</v>
          </cell>
          <cell r="D418">
            <v>0</v>
          </cell>
          <cell r="E418">
            <v>-92632</v>
          </cell>
          <cell r="F418">
            <v>0</v>
          </cell>
          <cell r="G418">
            <v>-1556340.72</v>
          </cell>
          <cell r="H418">
            <v>0</v>
          </cell>
          <cell r="I418">
            <v>-1556340.72</v>
          </cell>
        </row>
        <row r="419">
          <cell r="C419">
            <v>254530</v>
          </cell>
          <cell r="D419">
            <v>0</v>
          </cell>
          <cell r="E419">
            <v>0</v>
          </cell>
          <cell r="F419">
            <v>0</v>
          </cell>
          <cell r="G419">
            <v>-11728453</v>
          </cell>
          <cell r="H419">
            <v>0</v>
          </cell>
          <cell r="I419">
            <v>-11728453</v>
          </cell>
        </row>
        <row r="420">
          <cell r="C420">
            <v>254540</v>
          </cell>
          <cell r="D420">
            <v>0</v>
          </cell>
          <cell r="E420">
            <v>-52809.94</v>
          </cell>
          <cell r="F420">
            <v>0</v>
          </cell>
          <cell r="G420">
            <v>-752904.61</v>
          </cell>
          <cell r="H420">
            <v>0</v>
          </cell>
          <cell r="I420">
            <v>-752904.61</v>
          </cell>
        </row>
        <row r="421">
          <cell r="C421">
            <v>254997</v>
          </cell>
          <cell r="D421">
            <v>0</v>
          </cell>
          <cell r="E421">
            <v>441353.45</v>
          </cell>
          <cell r="F421">
            <v>0</v>
          </cell>
          <cell r="G421">
            <v>3507738.07</v>
          </cell>
          <cell r="H421">
            <v>0</v>
          </cell>
          <cell r="I421">
            <v>159965.96000000002</v>
          </cell>
        </row>
        <row r="422">
          <cell r="C422">
            <v>254998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56778.33</v>
          </cell>
        </row>
        <row r="423">
          <cell r="C423">
            <v>255110</v>
          </cell>
          <cell r="D423">
            <v>0</v>
          </cell>
          <cell r="E423">
            <v>0</v>
          </cell>
          <cell r="F423">
            <v>0</v>
          </cell>
          <cell r="G423">
            <v>-0.87</v>
          </cell>
          <cell r="H423">
            <v>0</v>
          </cell>
          <cell r="I423">
            <v>0</v>
          </cell>
        </row>
        <row r="424">
          <cell r="C424">
            <v>255130</v>
          </cell>
          <cell r="D424">
            <v>0</v>
          </cell>
          <cell r="E424">
            <v>5894.13</v>
          </cell>
          <cell r="F424">
            <v>0</v>
          </cell>
          <cell r="G424">
            <v>-455115.05</v>
          </cell>
          <cell r="H424">
            <v>0</v>
          </cell>
          <cell r="I424">
            <v>29314.33</v>
          </cell>
        </row>
        <row r="425">
          <cell r="C425">
            <v>255220</v>
          </cell>
          <cell r="D425">
            <v>0</v>
          </cell>
          <cell r="E425">
            <v>0</v>
          </cell>
          <cell r="F425">
            <v>0</v>
          </cell>
          <cell r="G425">
            <v>-177.37</v>
          </cell>
          <cell r="H425">
            <v>0</v>
          </cell>
          <cell r="I425">
            <v>0</v>
          </cell>
        </row>
        <row r="426">
          <cell r="C426">
            <v>255230</v>
          </cell>
          <cell r="D426">
            <v>0</v>
          </cell>
          <cell r="E426">
            <v>48.370000000000005</v>
          </cell>
          <cell r="F426">
            <v>0</v>
          </cell>
          <cell r="G426">
            <v>-3975.1</v>
          </cell>
          <cell r="H426">
            <v>0</v>
          </cell>
          <cell r="I426">
            <v>-45.94</v>
          </cell>
        </row>
        <row r="427">
          <cell r="C427">
            <v>255240</v>
          </cell>
          <cell r="D427">
            <v>0</v>
          </cell>
          <cell r="E427">
            <v>10165.16</v>
          </cell>
          <cell r="F427">
            <v>0</v>
          </cell>
          <cell r="G427">
            <v>-17195081.329999998</v>
          </cell>
          <cell r="H427">
            <v>0</v>
          </cell>
          <cell r="I427">
            <v>50556.23</v>
          </cell>
        </row>
        <row r="428">
          <cell r="C428">
            <v>282100</v>
          </cell>
          <cell r="D428">
            <v>0</v>
          </cell>
          <cell r="E428">
            <v>17509.240000000002</v>
          </cell>
          <cell r="F428">
            <v>0</v>
          </cell>
          <cell r="G428">
            <v>-272920704.92000002</v>
          </cell>
          <cell r="H428">
            <v>0</v>
          </cell>
          <cell r="I428">
            <v>21101263</v>
          </cell>
        </row>
        <row r="429">
          <cell r="C429">
            <v>282120</v>
          </cell>
          <cell r="D429">
            <v>0</v>
          </cell>
          <cell r="E429">
            <v>0</v>
          </cell>
          <cell r="F429">
            <v>0</v>
          </cell>
          <cell r="G429">
            <v>-398241.66000000003</v>
          </cell>
          <cell r="H429">
            <v>0</v>
          </cell>
          <cell r="I429">
            <v>37069.340000000004</v>
          </cell>
        </row>
        <row r="430">
          <cell r="C430">
            <v>282130</v>
          </cell>
          <cell r="D430">
            <v>0</v>
          </cell>
          <cell r="E430">
            <v>0</v>
          </cell>
          <cell r="F430">
            <v>0</v>
          </cell>
          <cell r="G430">
            <v>36952.68</v>
          </cell>
          <cell r="H430">
            <v>0</v>
          </cell>
          <cell r="I430">
            <v>-3439.32</v>
          </cell>
        </row>
        <row r="431">
          <cell r="C431">
            <v>282135</v>
          </cell>
          <cell r="D431">
            <v>0</v>
          </cell>
          <cell r="E431">
            <v>0</v>
          </cell>
          <cell r="F431">
            <v>0</v>
          </cell>
          <cell r="G431">
            <v>29596.2</v>
          </cell>
          <cell r="H431">
            <v>0</v>
          </cell>
          <cell r="I431">
            <v>-2754.8</v>
          </cell>
        </row>
        <row r="432">
          <cell r="C432">
            <v>282140</v>
          </cell>
          <cell r="D432">
            <v>0</v>
          </cell>
          <cell r="E432">
            <v>0</v>
          </cell>
          <cell r="F432">
            <v>0</v>
          </cell>
          <cell r="G432">
            <v>-90998.07</v>
          </cell>
          <cell r="H432">
            <v>0</v>
          </cell>
          <cell r="I432">
            <v>8470.93</v>
          </cell>
        </row>
        <row r="433">
          <cell r="C433">
            <v>282150</v>
          </cell>
          <cell r="D433">
            <v>0</v>
          </cell>
          <cell r="E433">
            <v>0</v>
          </cell>
          <cell r="F433">
            <v>0</v>
          </cell>
          <cell r="G433">
            <v>-208920.43</v>
          </cell>
          <cell r="H433">
            <v>0</v>
          </cell>
          <cell r="I433">
            <v>19446.57</v>
          </cell>
        </row>
        <row r="434">
          <cell r="C434">
            <v>282200</v>
          </cell>
          <cell r="D434">
            <v>0</v>
          </cell>
          <cell r="E434">
            <v>1869.1200000000001</v>
          </cell>
          <cell r="F434">
            <v>0</v>
          </cell>
          <cell r="G434">
            <v>-1140086.32</v>
          </cell>
          <cell r="H434">
            <v>0</v>
          </cell>
          <cell r="I434">
            <v>104203.16</v>
          </cell>
        </row>
        <row r="435">
          <cell r="C435">
            <v>283100</v>
          </cell>
          <cell r="D435">
            <v>0</v>
          </cell>
          <cell r="E435">
            <v>0</v>
          </cell>
          <cell r="F435">
            <v>0</v>
          </cell>
          <cell r="G435">
            <v>260.68</v>
          </cell>
          <cell r="H435">
            <v>0</v>
          </cell>
          <cell r="I435">
            <v>22377.43</v>
          </cell>
        </row>
        <row r="436">
          <cell r="C436">
            <v>283103</v>
          </cell>
          <cell r="D436">
            <v>0</v>
          </cell>
          <cell r="E436">
            <v>4436.24</v>
          </cell>
          <cell r="F436">
            <v>0</v>
          </cell>
          <cell r="G436">
            <v>-2476709.94</v>
          </cell>
          <cell r="H436">
            <v>0</v>
          </cell>
          <cell r="I436">
            <v>227959.57</v>
          </cell>
        </row>
        <row r="437">
          <cell r="C437">
            <v>283116</v>
          </cell>
          <cell r="D437">
            <v>0</v>
          </cell>
          <cell r="E437">
            <v>0</v>
          </cell>
          <cell r="F437">
            <v>0</v>
          </cell>
          <cell r="G437">
            <v>452143.39</v>
          </cell>
          <cell r="H437">
            <v>0</v>
          </cell>
          <cell r="I437">
            <v>4084637.56</v>
          </cell>
        </row>
        <row r="438">
          <cell r="C438">
            <v>283123</v>
          </cell>
          <cell r="D438">
            <v>0</v>
          </cell>
          <cell r="E438">
            <v>568.71</v>
          </cell>
          <cell r="F438">
            <v>0</v>
          </cell>
          <cell r="G438">
            <v>-1440072.29</v>
          </cell>
          <cell r="H438">
            <v>0</v>
          </cell>
          <cell r="I438">
            <v>100620.20999999999</v>
          </cell>
        </row>
        <row r="439">
          <cell r="C439">
            <v>283139</v>
          </cell>
          <cell r="D439">
            <v>0</v>
          </cell>
          <cell r="E439">
            <v>0</v>
          </cell>
          <cell r="F439">
            <v>0</v>
          </cell>
          <cell r="G439">
            <v>179850.30000000002</v>
          </cell>
          <cell r="H439">
            <v>0</v>
          </cell>
          <cell r="I439">
            <v>3400224.08</v>
          </cell>
        </row>
        <row r="440">
          <cell r="C440">
            <v>283366</v>
          </cell>
          <cell r="D440">
            <v>0</v>
          </cell>
          <cell r="E440">
            <v>0</v>
          </cell>
          <cell r="F440">
            <v>0</v>
          </cell>
          <cell r="G440">
            <v>-4774887.12</v>
          </cell>
          <cell r="H440">
            <v>0</v>
          </cell>
          <cell r="I440">
            <v>408760.60000000003</v>
          </cell>
        </row>
        <row r="441">
          <cell r="C441">
            <v>283400</v>
          </cell>
          <cell r="D441">
            <v>0</v>
          </cell>
          <cell r="E441">
            <v>-227.59</v>
          </cell>
          <cell r="F441">
            <v>0</v>
          </cell>
          <cell r="G441">
            <v>-2089241.92</v>
          </cell>
          <cell r="H441">
            <v>0</v>
          </cell>
          <cell r="I441">
            <v>407807</v>
          </cell>
        </row>
        <row r="442">
          <cell r="C442">
            <v>283900</v>
          </cell>
          <cell r="D442">
            <v>0</v>
          </cell>
          <cell r="E442">
            <v>8290.59</v>
          </cell>
          <cell r="F442">
            <v>0</v>
          </cell>
          <cell r="G442">
            <v>-1678084.62</v>
          </cell>
          <cell r="H442">
            <v>0</v>
          </cell>
          <cell r="I442">
            <v>331625.14999999997</v>
          </cell>
        </row>
        <row r="443">
          <cell r="C443">
            <v>283914</v>
          </cell>
          <cell r="D443">
            <v>0</v>
          </cell>
          <cell r="E443">
            <v>0</v>
          </cell>
          <cell r="F443">
            <v>0</v>
          </cell>
          <cell r="G443">
            <v>-13428575.119999999</v>
          </cell>
          <cell r="H443">
            <v>0</v>
          </cell>
          <cell r="I443">
            <v>2029230.88</v>
          </cell>
        </row>
        <row r="444">
          <cell r="C444">
            <v>283915</v>
          </cell>
          <cell r="D444">
            <v>0</v>
          </cell>
          <cell r="E444">
            <v>54756.81</v>
          </cell>
          <cell r="F444">
            <v>0</v>
          </cell>
          <cell r="G444">
            <v>-9473517.5</v>
          </cell>
          <cell r="H444">
            <v>0</v>
          </cell>
          <cell r="I444">
            <v>1095443.45</v>
          </cell>
        </row>
        <row r="445">
          <cell r="C445">
            <v>283917</v>
          </cell>
          <cell r="D445">
            <v>0</v>
          </cell>
          <cell r="E445">
            <v>-19952.14</v>
          </cell>
          <cell r="F445">
            <v>0</v>
          </cell>
          <cell r="G445">
            <v>-12844006.890000001</v>
          </cell>
          <cell r="H445">
            <v>0</v>
          </cell>
          <cell r="I445">
            <v>197621.34999999998</v>
          </cell>
        </row>
        <row r="446">
          <cell r="C446">
            <v>283921</v>
          </cell>
          <cell r="D446">
            <v>0</v>
          </cell>
          <cell r="E446">
            <v>1633.3700000000001</v>
          </cell>
          <cell r="F446">
            <v>0</v>
          </cell>
          <cell r="G446">
            <v>-45360.81</v>
          </cell>
          <cell r="H446">
            <v>0</v>
          </cell>
          <cell r="I446">
            <v>38931.850000000006</v>
          </cell>
        </row>
        <row r="447">
          <cell r="C447">
            <v>403000</v>
          </cell>
          <cell r="D447">
            <v>0</v>
          </cell>
          <cell r="E447">
            <v>6520496.5599999996</v>
          </cell>
          <cell r="F447">
            <v>0</v>
          </cell>
          <cell r="G447">
            <v>19641632.969999999</v>
          </cell>
          <cell r="H447">
            <v>0</v>
          </cell>
          <cell r="I447">
            <v>78052068.439999998</v>
          </cell>
        </row>
        <row r="448">
          <cell r="C448">
            <v>403003</v>
          </cell>
          <cell r="D448">
            <v>0</v>
          </cell>
          <cell r="E448">
            <v>3661.9300000000003</v>
          </cell>
          <cell r="F448">
            <v>0</v>
          </cell>
          <cell r="G448">
            <v>10985.79</v>
          </cell>
          <cell r="H448">
            <v>0</v>
          </cell>
          <cell r="I448">
            <v>45660.520000000004</v>
          </cell>
        </row>
        <row r="449">
          <cell r="C449">
            <v>403009</v>
          </cell>
          <cell r="D449">
            <v>0</v>
          </cell>
          <cell r="E449">
            <v>3865.55</v>
          </cell>
          <cell r="F449">
            <v>0</v>
          </cell>
          <cell r="G449">
            <v>11596.65</v>
          </cell>
          <cell r="H449">
            <v>0</v>
          </cell>
          <cell r="I449">
            <v>49430.32</v>
          </cell>
        </row>
        <row r="450">
          <cell r="C450">
            <v>403010</v>
          </cell>
          <cell r="D450">
            <v>0</v>
          </cell>
          <cell r="E450">
            <v>55581.03</v>
          </cell>
          <cell r="F450">
            <v>0</v>
          </cell>
          <cell r="G450">
            <v>55581.03</v>
          </cell>
          <cell r="H450">
            <v>0</v>
          </cell>
          <cell r="I450">
            <v>55581.03</v>
          </cell>
        </row>
        <row r="451">
          <cell r="C451">
            <v>403011</v>
          </cell>
          <cell r="D451">
            <v>0</v>
          </cell>
          <cell r="E451">
            <v>54.88</v>
          </cell>
          <cell r="F451">
            <v>0</v>
          </cell>
          <cell r="G451">
            <v>164.64000000000001</v>
          </cell>
          <cell r="H451">
            <v>0</v>
          </cell>
          <cell r="I451">
            <v>669.02</v>
          </cell>
        </row>
        <row r="452">
          <cell r="C452">
            <v>403012</v>
          </cell>
          <cell r="D452">
            <v>0</v>
          </cell>
          <cell r="E452">
            <v>11212.41</v>
          </cell>
          <cell r="F452">
            <v>0</v>
          </cell>
          <cell r="G452">
            <v>33637.230000000003</v>
          </cell>
          <cell r="H452">
            <v>0</v>
          </cell>
          <cell r="I452">
            <v>134548.92000000001</v>
          </cell>
        </row>
        <row r="453">
          <cell r="C453">
            <v>404000</v>
          </cell>
          <cell r="D453">
            <v>0</v>
          </cell>
          <cell r="E453">
            <v>324378.11</v>
          </cell>
          <cell r="F453">
            <v>0</v>
          </cell>
          <cell r="G453">
            <v>973393.03</v>
          </cell>
          <cell r="H453">
            <v>0</v>
          </cell>
          <cell r="I453">
            <v>3943029.3200000003</v>
          </cell>
        </row>
        <row r="454">
          <cell r="C454">
            <v>407301</v>
          </cell>
          <cell r="D454">
            <v>0</v>
          </cell>
          <cell r="E454">
            <v>31036.32</v>
          </cell>
          <cell r="F454">
            <v>0</v>
          </cell>
          <cell r="G454">
            <v>93108.96</v>
          </cell>
          <cell r="H454">
            <v>0</v>
          </cell>
          <cell r="I454">
            <v>109711.84000000001</v>
          </cell>
        </row>
        <row r="455">
          <cell r="C455">
            <v>407302</v>
          </cell>
          <cell r="D455">
            <v>0</v>
          </cell>
          <cell r="E455">
            <v>92632</v>
          </cell>
          <cell r="F455">
            <v>0</v>
          </cell>
          <cell r="G455">
            <v>326874</v>
          </cell>
          <cell r="H455">
            <v>0</v>
          </cell>
          <cell r="I455">
            <v>1302727.6200000001</v>
          </cell>
        </row>
        <row r="456">
          <cell r="C456">
            <v>407303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11728453</v>
          </cell>
        </row>
        <row r="457">
          <cell r="C457">
            <v>407304</v>
          </cell>
          <cell r="D457">
            <v>0</v>
          </cell>
          <cell r="E457">
            <v>47313</v>
          </cell>
          <cell r="F457">
            <v>0</v>
          </cell>
          <cell r="G457">
            <v>141939</v>
          </cell>
          <cell r="H457">
            <v>0</v>
          </cell>
          <cell r="I457">
            <v>709695</v>
          </cell>
        </row>
        <row r="458">
          <cell r="C458">
            <v>407491</v>
          </cell>
          <cell r="D458">
            <v>0</v>
          </cell>
          <cell r="E458">
            <v>-166631.56</v>
          </cell>
          <cell r="F458">
            <v>0</v>
          </cell>
          <cell r="G458">
            <v>-404574.89</v>
          </cell>
          <cell r="H458">
            <v>0</v>
          </cell>
          <cell r="I458">
            <v>-404574.89</v>
          </cell>
        </row>
        <row r="459">
          <cell r="C459">
            <v>408000</v>
          </cell>
          <cell r="D459">
            <v>0</v>
          </cell>
          <cell r="E459">
            <v>-2954.9</v>
          </cell>
          <cell r="F459">
            <v>0</v>
          </cell>
          <cell r="G459">
            <v>-7703.67</v>
          </cell>
          <cell r="H459">
            <v>0</v>
          </cell>
          <cell r="I459">
            <v>-38751.07</v>
          </cell>
        </row>
        <row r="460">
          <cell r="C460">
            <v>408141</v>
          </cell>
          <cell r="D460">
            <v>0</v>
          </cell>
          <cell r="E460">
            <v>186494.73</v>
          </cell>
          <cell r="F460">
            <v>0</v>
          </cell>
          <cell r="G460">
            <v>639136.03</v>
          </cell>
          <cell r="H460">
            <v>0</v>
          </cell>
          <cell r="I460">
            <v>2608463.6799999997</v>
          </cell>
        </row>
        <row r="461">
          <cell r="C461">
            <v>408142</v>
          </cell>
          <cell r="D461">
            <v>0</v>
          </cell>
          <cell r="E461">
            <v>1414.72</v>
          </cell>
          <cell r="F461">
            <v>0</v>
          </cell>
          <cell r="G461">
            <v>4250.2300000000005</v>
          </cell>
          <cell r="H461">
            <v>0</v>
          </cell>
          <cell r="I461">
            <v>18984.400000000001</v>
          </cell>
        </row>
        <row r="462">
          <cell r="C462">
            <v>408144</v>
          </cell>
          <cell r="D462">
            <v>0</v>
          </cell>
          <cell r="E462">
            <v>21810.93</v>
          </cell>
          <cell r="F462">
            <v>0</v>
          </cell>
          <cell r="G462">
            <v>58619.32</v>
          </cell>
          <cell r="H462">
            <v>0</v>
          </cell>
          <cell r="I462">
            <v>227506.63</v>
          </cell>
        </row>
        <row r="463">
          <cell r="C463">
            <v>408511</v>
          </cell>
          <cell r="D463">
            <v>0</v>
          </cell>
          <cell r="E463">
            <v>-494.23</v>
          </cell>
          <cell r="F463">
            <v>0</v>
          </cell>
          <cell r="G463">
            <v>19265.82</v>
          </cell>
          <cell r="H463">
            <v>0</v>
          </cell>
          <cell r="I463">
            <v>20014.93</v>
          </cell>
        </row>
        <row r="464">
          <cell r="C464">
            <v>408512</v>
          </cell>
          <cell r="D464">
            <v>0</v>
          </cell>
          <cell r="E464">
            <v>11074.18</v>
          </cell>
          <cell r="F464">
            <v>0</v>
          </cell>
          <cell r="G464">
            <v>92068.75</v>
          </cell>
          <cell r="H464">
            <v>0</v>
          </cell>
          <cell r="I464">
            <v>99901.19</v>
          </cell>
        </row>
        <row r="465">
          <cell r="C465">
            <v>408521</v>
          </cell>
          <cell r="D465">
            <v>0</v>
          </cell>
          <cell r="E465">
            <v>-5.55</v>
          </cell>
          <cell r="F465">
            <v>0</v>
          </cell>
          <cell r="G465">
            <v>84.67</v>
          </cell>
          <cell r="H465">
            <v>0</v>
          </cell>
          <cell r="I465">
            <v>89.240000000000009</v>
          </cell>
        </row>
        <row r="466">
          <cell r="C466">
            <v>408522</v>
          </cell>
          <cell r="D466">
            <v>0</v>
          </cell>
          <cell r="E466">
            <v>-13741.98</v>
          </cell>
          <cell r="F466">
            <v>0</v>
          </cell>
          <cell r="G466">
            <v>394.62</v>
          </cell>
          <cell r="H466">
            <v>0</v>
          </cell>
          <cell r="I466">
            <v>-21598.82</v>
          </cell>
        </row>
        <row r="467">
          <cell r="C467">
            <v>408610</v>
          </cell>
          <cell r="D467">
            <v>0</v>
          </cell>
          <cell r="E467">
            <v>2322500</v>
          </cell>
          <cell r="F467">
            <v>0</v>
          </cell>
          <cell r="G467">
            <v>6767500</v>
          </cell>
          <cell r="H467">
            <v>0</v>
          </cell>
          <cell r="I467">
            <v>22159206.060000002</v>
          </cell>
        </row>
        <row r="468">
          <cell r="C468">
            <v>408620</v>
          </cell>
          <cell r="D468">
            <v>0</v>
          </cell>
          <cell r="E468">
            <v>7500</v>
          </cell>
          <cell r="F468">
            <v>0</v>
          </cell>
          <cell r="G468">
            <v>22500</v>
          </cell>
          <cell r="H468">
            <v>0</v>
          </cell>
          <cell r="I468">
            <v>84002.98000000001</v>
          </cell>
        </row>
        <row r="469">
          <cell r="C469">
            <v>408630</v>
          </cell>
          <cell r="D469">
            <v>0</v>
          </cell>
          <cell r="E469">
            <v>40</v>
          </cell>
          <cell r="F469">
            <v>0</v>
          </cell>
          <cell r="G469">
            <v>120</v>
          </cell>
          <cell r="H469">
            <v>0</v>
          </cell>
          <cell r="I469">
            <v>480</v>
          </cell>
        </row>
        <row r="470">
          <cell r="C470">
            <v>408910</v>
          </cell>
          <cell r="D470">
            <v>0</v>
          </cell>
          <cell r="E470">
            <v>2242</v>
          </cell>
          <cell r="F470">
            <v>0</v>
          </cell>
          <cell r="G470">
            <v>6686</v>
          </cell>
          <cell r="H470">
            <v>0</v>
          </cell>
          <cell r="I470">
            <v>27000.25</v>
          </cell>
        </row>
        <row r="471">
          <cell r="C471">
            <v>408930</v>
          </cell>
          <cell r="D471">
            <v>0</v>
          </cell>
          <cell r="E471">
            <v>894050.70000000007</v>
          </cell>
          <cell r="F471">
            <v>0</v>
          </cell>
          <cell r="G471">
            <v>2674829.17</v>
          </cell>
          <cell r="H471">
            <v>0</v>
          </cell>
          <cell r="I471">
            <v>10770521.539999999</v>
          </cell>
        </row>
        <row r="472">
          <cell r="C472">
            <v>408951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14873.67</v>
          </cell>
        </row>
        <row r="473">
          <cell r="C473">
            <v>409111</v>
          </cell>
          <cell r="D473">
            <v>0</v>
          </cell>
          <cell r="E473">
            <v>1335304.82</v>
          </cell>
          <cell r="F473">
            <v>0</v>
          </cell>
          <cell r="G473">
            <v>6461543.0899999999</v>
          </cell>
          <cell r="H473">
            <v>0</v>
          </cell>
          <cell r="I473">
            <v>17483518.539999999</v>
          </cell>
        </row>
        <row r="474">
          <cell r="C474">
            <v>409112</v>
          </cell>
          <cell r="D474">
            <v>0</v>
          </cell>
          <cell r="E474">
            <v>2484.0500000000002</v>
          </cell>
          <cell r="F474">
            <v>0</v>
          </cell>
          <cell r="G474">
            <v>-2620.2200000000003</v>
          </cell>
          <cell r="H474">
            <v>0</v>
          </cell>
          <cell r="I474">
            <v>-2622.2700000000004</v>
          </cell>
        </row>
        <row r="475">
          <cell r="C475">
            <v>409131</v>
          </cell>
          <cell r="D475">
            <v>0</v>
          </cell>
          <cell r="E475">
            <v>273538.81</v>
          </cell>
          <cell r="F475">
            <v>0</v>
          </cell>
          <cell r="G475">
            <v>1302585.55</v>
          </cell>
          <cell r="H475">
            <v>0</v>
          </cell>
          <cell r="I475">
            <v>-3851560.29</v>
          </cell>
        </row>
        <row r="476">
          <cell r="C476">
            <v>409132</v>
          </cell>
          <cell r="D476">
            <v>0</v>
          </cell>
          <cell r="E476">
            <v>441.11</v>
          </cell>
          <cell r="F476">
            <v>0</v>
          </cell>
          <cell r="G476">
            <v>-465.3</v>
          </cell>
          <cell r="H476">
            <v>0</v>
          </cell>
          <cell r="I476">
            <v>-466.11</v>
          </cell>
        </row>
        <row r="477">
          <cell r="C477">
            <v>409250</v>
          </cell>
          <cell r="D477">
            <v>0</v>
          </cell>
          <cell r="E477">
            <v>-13109.32</v>
          </cell>
          <cell r="F477">
            <v>0</v>
          </cell>
          <cell r="G477">
            <v>-137745.35</v>
          </cell>
          <cell r="H477">
            <v>0</v>
          </cell>
          <cell r="I477">
            <v>-42359.78</v>
          </cell>
        </row>
        <row r="478">
          <cell r="C478">
            <v>409260</v>
          </cell>
          <cell r="D478">
            <v>0</v>
          </cell>
          <cell r="E478">
            <v>-2662.07</v>
          </cell>
          <cell r="F478">
            <v>0</v>
          </cell>
          <cell r="G478">
            <v>-27971.58</v>
          </cell>
          <cell r="H478">
            <v>0</v>
          </cell>
          <cell r="I478">
            <v>353.89999999999782</v>
          </cell>
        </row>
        <row r="479">
          <cell r="C479">
            <v>410112</v>
          </cell>
          <cell r="D479">
            <v>0</v>
          </cell>
          <cell r="E479">
            <v>29294.02</v>
          </cell>
          <cell r="F479">
            <v>0</v>
          </cell>
          <cell r="G479">
            <v>145693.25</v>
          </cell>
          <cell r="H479">
            <v>0</v>
          </cell>
          <cell r="I479">
            <v>-35656.47</v>
          </cell>
        </row>
        <row r="480">
          <cell r="C480">
            <v>410113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-0.24</v>
          </cell>
        </row>
        <row r="481">
          <cell r="C481">
            <v>410120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5266781.45</v>
          </cell>
        </row>
        <row r="482">
          <cell r="C482">
            <v>410121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-29305</v>
          </cell>
        </row>
        <row r="483">
          <cell r="C483">
            <v>410124</v>
          </cell>
          <cell r="D483">
            <v>0</v>
          </cell>
          <cell r="E483">
            <v>5816.7</v>
          </cell>
          <cell r="F483">
            <v>0</v>
          </cell>
          <cell r="G483">
            <v>28929.260000000002</v>
          </cell>
          <cell r="H483">
            <v>0</v>
          </cell>
          <cell r="I483">
            <v>-301575.89</v>
          </cell>
        </row>
        <row r="484">
          <cell r="C484">
            <v>410126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0.13</v>
          </cell>
        </row>
        <row r="485">
          <cell r="C485">
            <v>410128</v>
          </cell>
          <cell r="D485">
            <v>0</v>
          </cell>
          <cell r="E485">
            <v>2092.5</v>
          </cell>
          <cell r="F485">
            <v>0</v>
          </cell>
          <cell r="G485">
            <v>10407.01</v>
          </cell>
          <cell r="H485">
            <v>0</v>
          </cell>
          <cell r="I485">
            <v>28077.78</v>
          </cell>
        </row>
        <row r="486">
          <cell r="C486">
            <v>410130</v>
          </cell>
          <cell r="D486">
            <v>0</v>
          </cell>
          <cell r="E486">
            <v>459.43</v>
          </cell>
          <cell r="F486">
            <v>0</v>
          </cell>
          <cell r="G486">
            <v>2284.9500000000003</v>
          </cell>
          <cell r="H486">
            <v>0</v>
          </cell>
          <cell r="I486">
            <v>-17380072.300000001</v>
          </cell>
        </row>
        <row r="487">
          <cell r="C487">
            <v>410131</v>
          </cell>
          <cell r="D487">
            <v>0</v>
          </cell>
          <cell r="E487">
            <v>6885.34</v>
          </cell>
          <cell r="F487">
            <v>0</v>
          </cell>
          <cell r="G487">
            <v>34244.1</v>
          </cell>
          <cell r="H487">
            <v>0</v>
          </cell>
          <cell r="I487">
            <v>-17401.620000000003</v>
          </cell>
        </row>
        <row r="488">
          <cell r="C488">
            <v>410134</v>
          </cell>
          <cell r="D488">
            <v>0</v>
          </cell>
          <cell r="E488">
            <v>14945.48</v>
          </cell>
          <cell r="F488">
            <v>0</v>
          </cell>
          <cell r="G488">
            <v>74331.05</v>
          </cell>
          <cell r="H488">
            <v>0</v>
          </cell>
          <cell r="I488">
            <v>-15606.080000000002</v>
          </cell>
        </row>
        <row r="489">
          <cell r="C489">
            <v>410136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-1136321</v>
          </cell>
        </row>
        <row r="490">
          <cell r="C490">
            <v>410137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-1160662.26</v>
          </cell>
        </row>
        <row r="491">
          <cell r="C491">
            <v>410139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-2970601</v>
          </cell>
        </row>
        <row r="492">
          <cell r="C492">
            <v>410141</v>
          </cell>
          <cell r="D492">
            <v>0</v>
          </cell>
          <cell r="E492">
            <v>255340.73</v>
          </cell>
          <cell r="F492">
            <v>0</v>
          </cell>
          <cell r="G492">
            <v>1168777.6599999999</v>
          </cell>
          <cell r="H492">
            <v>0</v>
          </cell>
          <cell r="I492">
            <v>-53919.90000000014</v>
          </cell>
        </row>
        <row r="493">
          <cell r="C493">
            <v>410142</v>
          </cell>
          <cell r="D493">
            <v>0</v>
          </cell>
          <cell r="E493">
            <v>2249.7200000000003</v>
          </cell>
          <cell r="F493">
            <v>0</v>
          </cell>
          <cell r="G493">
            <v>23471.25</v>
          </cell>
          <cell r="H493">
            <v>0</v>
          </cell>
          <cell r="I493">
            <v>-2571.3600000000006</v>
          </cell>
        </row>
        <row r="494">
          <cell r="C494">
            <v>410144</v>
          </cell>
          <cell r="D494">
            <v>0</v>
          </cell>
          <cell r="E494">
            <v>20500.64</v>
          </cell>
          <cell r="F494">
            <v>0</v>
          </cell>
          <cell r="G494">
            <v>101959.57</v>
          </cell>
          <cell r="H494">
            <v>0</v>
          </cell>
          <cell r="I494">
            <v>-21407.339999999997</v>
          </cell>
        </row>
        <row r="495">
          <cell r="C495">
            <v>410298</v>
          </cell>
          <cell r="D495">
            <v>0</v>
          </cell>
          <cell r="E495">
            <v>2313.2000000000003</v>
          </cell>
          <cell r="F495">
            <v>0</v>
          </cell>
          <cell r="G495">
            <v>11504.66</v>
          </cell>
          <cell r="H495">
            <v>0</v>
          </cell>
          <cell r="I495">
            <v>-2415.7399999999998</v>
          </cell>
        </row>
        <row r="496">
          <cell r="C496">
            <v>411003</v>
          </cell>
          <cell r="D496">
            <v>0</v>
          </cell>
          <cell r="E496">
            <v>-4436.24</v>
          </cell>
          <cell r="F496">
            <v>0</v>
          </cell>
          <cell r="G496">
            <v>-22063.56</v>
          </cell>
          <cell r="H496">
            <v>0</v>
          </cell>
          <cell r="I496">
            <v>4632.0999999999985</v>
          </cell>
        </row>
        <row r="497">
          <cell r="C497">
            <v>411004</v>
          </cell>
          <cell r="D497">
            <v>0</v>
          </cell>
          <cell r="E497">
            <v>-10165.16</v>
          </cell>
          <cell r="F497">
            <v>0</v>
          </cell>
          <cell r="G497">
            <v>-50556.23</v>
          </cell>
          <cell r="H497">
            <v>0</v>
          </cell>
          <cell r="I497">
            <v>1235286.19</v>
          </cell>
        </row>
        <row r="498">
          <cell r="C498">
            <v>411112</v>
          </cell>
          <cell r="D498">
            <v>0</v>
          </cell>
          <cell r="E498">
            <v>-13557.9</v>
          </cell>
          <cell r="F498">
            <v>0</v>
          </cell>
          <cell r="G498">
            <v>-67429.899999999994</v>
          </cell>
          <cell r="H498">
            <v>0</v>
          </cell>
          <cell r="I498">
            <v>14176.280000000013</v>
          </cell>
        </row>
        <row r="499">
          <cell r="C499">
            <v>411116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-5160409.09</v>
          </cell>
        </row>
        <row r="500">
          <cell r="C500">
            <v>411118</v>
          </cell>
          <cell r="D500">
            <v>0</v>
          </cell>
          <cell r="E500">
            <v>-1633.3700000000001</v>
          </cell>
          <cell r="F500">
            <v>0</v>
          </cell>
          <cell r="G500">
            <v>-8123.52</v>
          </cell>
          <cell r="H500">
            <v>0</v>
          </cell>
          <cell r="I500">
            <v>-30933.82</v>
          </cell>
        </row>
        <row r="501">
          <cell r="C501">
            <v>411121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9630.66</v>
          </cell>
        </row>
        <row r="502">
          <cell r="C502">
            <v>411122</v>
          </cell>
          <cell r="D502">
            <v>0</v>
          </cell>
          <cell r="E502">
            <v>-8290.59</v>
          </cell>
          <cell r="F502">
            <v>0</v>
          </cell>
          <cell r="G502">
            <v>-41233.11</v>
          </cell>
          <cell r="H502">
            <v>0</v>
          </cell>
          <cell r="I502">
            <v>-156259.38</v>
          </cell>
        </row>
        <row r="503">
          <cell r="C503">
            <v>411124</v>
          </cell>
          <cell r="D503">
            <v>0</v>
          </cell>
          <cell r="E503">
            <v>-5589.11</v>
          </cell>
          <cell r="F503">
            <v>0</v>
          </cell>
          <cell r="G503">
            <v>-27797.32</v>
          </cell>
          <cell r="H503">
            <v>0</v>
          </cell>
          <cell r="I503">
            <v>8089.32</v>
          </cell>
        </row>
        <row r="504">
          <cell r="C504">
            <v>411126</v>
          </cell>
          <cell r="D504">
            <v>0</v>
          </cell>
          <cell r="E504">
            <v>-17636.100000000002</v>
          </cell>
          <cell r="F504">
            <v>0</v>
          </cell>
          <cell r="G504">
            <v>-87712.84</v>
          </cell>
          <cell r="H504">
            <v>0</v>
          </cell>
          <cell r="I504">
            <v>1166519.1599999999</v>
          </cell>
        </row>
        <row r="505">
          <cell r="C505">
            <v>411128</v>
          </cell>
          <cell r="D505">
            <v>0</v>
          </cell>
          <cell r="E505">
            <v>-568.71</v>
          </cell>
          <cell r="F505">
            <v>0</v>
          </cell>
          <cell r="G505">
            <v>-2828.51</v>
          </cell>
          <cell r="H505">
            <v>0</v>
          </cell>
          <cell r="I505">
            <v>636637.29</v>
          </cell>
        </row>
        <row r="506">
          <cell r="C506">
            <v>411130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0.35000000000000003</v>
          </cell>
        </row>
        <row r="507">
          <cell r="C507">
            <v>411131</v>
          </cell>
          <cell r="D507">
            <v>0</v>
          </cell>
          <cell r="E507">
            <v>-41989.37</v>
          </cell>
          <cell r="F507">
            <v>0</v>
          </cell>
          <cell r="G507">
            <v>-208833.34</v>
          </cell>
          <cell r="H507">
            <v>0</v>
          </cell>
          <cell r="I507">
            <v>-57738.630000000005</v>
          </cell>
        </row>
        <row r="508">
          <cell r="C508">
            <v>411134</v>
          </cell>
          <cell r="D508">
            <v>0</v>
          </cell>
          <cell r="E508">
            <v>-22171.13</v>
          </cell>
          <cell r="F508">
            <v>0</v>
          </cell>
          <cell r="G508">
            <v>-137758.37</v>
          </cell>
          <cell r="H508">
            <v>0</v>
          </cell>
          <cell r="I508">
            <v>-120328.06</v>
          </cell>
        </row>
        <row r="509">
          <cell r="C509">
            <v>411136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-0.04</v>
          </cell>
        </row>
        <row r="510">
          <cell r="C510">
            <v>411139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0.2</v>
          </cell>
        </row>
        <row r="511">
          <cell r="C511">
            <v>411141</v>
          </cell>
          <cell r="D511">
            <v>0</v>
          </cell>
          <cell r="E511">
            <v>-272849.97000000003</v>
          </cell>
          <cell r="F511">
            <v>0</v>
          </cell>
          <cell r="G511">
            <v>-1357014.32</v>
          </cell>
          <cell r="H511">
            <v>0</v>
          </cell>
          <cell r="I511">
            <v>17908738.129999999</v>
          </cell>
        </row>
        <row r="512">
          <cell r="C512">
            <v>411142</v>
          </cell>
          <cell r="D512">
            <v>0</v>
          </cell>
          <cell r="E512">
            <v>-4118.84</v>
          </cell>
          <cell r="F512">
            <v>0</v>
          </cell>
          <cell r="G512">
            <v>-21726.86</v>
          </cell>
          <cell r="H512">
            <v>0</v>
          </cell>
          <cell r="I512">
            <v>4327.43</v>
          </cell>
        </row>
        <row r="513">
          <cell r="C513">
            <v>411413</v>
          </cell>
          <cell r="D513">
            <v>0</v>
          </cell>
          <cell r="E513">
            <v>-5894.13</v>
          </cell>
          <cell r="F513">
            <v>0</v>
          </cell>
          <cell r="G513">
            <v>-29314.33</v>
          </cell>
          <cell r="H513">
            <v>0</v>
          </cell>
          <cell r="I513">
            <v>-29314.33</v>
          </cell>
        </row>
        <row r="514">
          <cell r="C514">
            <v>411423</v>
          </cell>
          <cell r="D514">
            <v>0</v>
          </cell>
          <cell r="E514">
            <v>-48.370000000000005</v>
          </cell>
          <cell r="F514">
            <v>0</v>
          </cell>
          <cell r="G514">
            <v>45.14</v>
          </cell>
          <cell r="H514">
            <v>0</v>
          </cell>
          <cell r="I514">
            <v>45.94</v>
          </cell>
        </row>
        <row r="515">
          <cell r="C515">
            <v>411800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-11.16</v>
          </cell>
        </row>
        <row r="516">
          <cell r="C516">
            <v>414300</v>
          </cell>
          <cell r="D516">
            <v>0</v>
          </cell>
          <cell r="E516">
            <v>32086.75</v>
          </cell>
          <cell r="F516">
            <v>0</v>
          </cell>
          <cell r="G516">
            <v>96056.84</v>
          </cell>
          <cell r="H516">
            <v>0</v>
          </cell>
          <cell r="I516">
            <v>383428.88</v>
          </cell>
        </row>
        <row r="517">
          <cell r="C517">
            <v>418020</v>
          </cell>
          <cell r="D517">
            <v>0</v>
          </cell>
          <cell r="E517">
            <v>161.14000000000001</v>
          </cell>
          <cell r="F517">
            <v>0</v>
          </cell>
          <cell r="G517">
            <v>483.42</v>
          </cell>
          <cell r="H517">
            <v>0</v>
          </cell>
          <cell r="I517">
            <v>1933.68</v>
          </cell>
        </row>
        <row r="518">
          <cell r="C518">
            <v>419020</v>
          </cell>
          <cell r="D518">
            <v>0</v>
          </cell>
          <cell r="E518">
            <v>-10036.530000000001</v>
          </cell>
          <cell r="F518">
            <v>0</v>
          </cell>
          <cell r="G518">
            <v>-11513.02</v>
          </cell>
          <cell r="H518">
            <v>0</v>
          </cell>
          <cell r="I518">
            <v>-220382.27</v>
          </cell>
        </row>
        <row r="519">
          <cell r="C519">
            <v>419025</v>
          </cell>
          <cell r="D519">
            <v>0</v>
          </cell>
          <cell r="E519">
            <v>-11377.37</v>
          </cell>
          <cell r="F519">
            <v>0</v>
          </cell>
          <cell r="G519">
            <v>-26482.12</v>
          </cell>
          <cell r="H519">
            <v>0</v>
          </cell>
          <cell r="I519">
            <v>-160024.76999999999</v>
          </cell>
        </row>
        <row r="520">
          <cell r="C520">
            <v>419026</v>
          </cell>
          <cell r="D520">
            <v>0</v>
          </cell>
          <cell r="E520">
            <v>-3138.1800000000003</v>
          </cell>
          <cell r="F520">
            <v>0</v>
          </cell>
          <cell r="G520">
            <v>-8748.77</v>
          </cell>
          <cell r="H520">
            <v>0</v>
          </cell>
          <cell r="I520">
            <v>-27627.3</v>
          </cell>
        </row>
        <row r="521">
          <cell r="C521">
            <v>419030</v>
          </cell>
          <cell r="D521">
            <v>0</v>
          </cell>
          <cell r="E521">
            <v>-125532.89</v>
          </cell>
          <cell r="F521">
            <v>0</v>
          </cell>
          <cell r="G521">
            <v>-183156.13</v>
          </cell>
          <cell r="H521">
            <v>0</v>
          </cell>
          <cell r="I521">
            <v>-398980.53</v>
          </cell>
        </row>
        <row r="522">
          <cell r="C522">
            <v>419100</v>
          </cell>
          <cell r="D522">
            <v>0</v>
          </cell>
          <cell r="E522">
            <v>-55515.86</v>
          </cell>
          <cell r="F522">
            <v>0</v>
          </cell>
          <cell r="G522">
            <v>-144811.08000000002</v>
          </cell>
          <cell r="H522">
            <v>0</v>
          </cell>
          <cell r="I522">
            <v>-1253034.07</v>
          </cell>
        </row>
        <row r="523">
          <cell r="C523">
            <v>421022</v>
          </cell>
          <cell r="D523">
            <v>0</v>
          </cell>
          <cell r="E523">
            <v>3022.4500000000003</v>
          </cell>
          <cell r="F523">
            <v>0</v>
          </cell>
          <cell r="G523">
            <v>9067.35</v>
          </cell>
          <cell r="H523">
            <v>0</v>
          </cell>
          <cell r="I523">
            <v>37686.870000000003</v>
          </cell>
        </row>
        <row r="524">
          <cell r="C524">
            <v>421027</v>
          </cell>
          <cell r="D524">
            <v>0</v>
          </cell>
          <cell r="E524">
            <v>6466.59</v>
          </cell>
          <cell r="F524">
            <v>0</v>
          </cell>
          <cell r="G524">
            <v>19399.77</v>
          </cell>
          <cell r="H524">
            <v>0</v>
          </cell>
          <cell r="I524">
            <v>82690.960000000006</v>
          </cell>
        </row>
        <row r="525">
          <cell r="C525">
            <v>421029</v>
          </cell>
          <cell r="D525">
            <v>0</v>
          </cell>
          <cell r="E525">
            <v>107.76</v>
          </cell>
          <cell r="F525">
            <v>0</v>
          </cell>
          <cell r="G525">
            <v>323.28000000000003</v>
          </cell>
          <cell r="H525">
            <v>0</v>
          </cell>
          <cell r="I525">
            <v>1313.71</v>
          </cell>
        </row>
        <row r="526">
          <cell r="C526">
            <v>421060</v>
          </cell>
          <cell r="D526">
            <v>0</v>
          </cell>
          <cell r="E526">
            <v>6205.63</v>
          </cell>
          <cell r="F526">
            <v>0</v>
          </cell>
          <cell r="G526">
            <v>18616.89</v>
          </cell>
          <cell r="H526">
            <v>0</v>
          </cell>
          <cell r="I526">
            <v>77820.78</v>
          </cell>
        </row>
        <row r="527">
          <cell r="C527">
            <v>421065</v>
          </cell>
          <cell r="D527">
            <v>0</v>
          </cell>
          <cell r="E527">
            <v>6318.77</v>
          </cell>
          <cell r="F527">
            <v>0</v>
          </cell>
          <cell r="G527">
            <v>18956.310000000001</v>
          </cell>
          <cell r="H527">
            <v>0</v>
          </cell>
          <cell r="I527">
            <v>81189.05</v>
          </cell>
        </row>
        <row r="528">
          <cell r="C528">
            <v>421067</v>
          </cell>
          <cell r="D528">
            <v>0</v>
          </cell>
          <cell r="E528">
            <v>104.47</v>
          </cell>
          <cell r="F528">
            <v>0</v>
          </cell>
          <cell r="G528">
            <v>313.41000000000003</v>
          </cell>
          <cell r="H528">
            <v>0</v>
          </cell>
          <cell r="I528">
            <v>1273.51</v>
          </cell>
        </row>
        <row r="529">
          <cell r="C529">
            <v>426114</v>
          </cell>
          <cell r="D529">
            <v>0</v>
          </cell>
          <cell r="E529">
            <v>24861.71</v>
          </cell>
          <cell r="F529">
            <v>0</v>
          </cell>
          <cell r="G529">
            <v>47143.9</v>
          </cell>
          <cell r="H529">
            <v>0</v>
          </cell>
          <cell r="I529">
            <v>330049.87000000005</v>
          </cell>
        </row>
        <row r="530">
          <cell r="C530">
            <v>426300</v>
          </cell>
          <cell r="D530">
            <v>0</v>
          </cell>
          <cell r="E530">
            <v>0</v>
          </cell>
          <cell r="F530">
            <v>0</v>
          </cell>
          <cell r="G530">
            <v>5024.6900000000005</v>
          </cell>
          <cell r="H530">
            <v>0</v>
          </cell>
          <cell r="I530">
            <v>5609.9500000000007</v>
          </cell>
        </row>
        <row r="531">
          <cell r="C531">
            <v>426400</v>
          </cell>
          <cell r="D531">
            <v>0</v>
          </cell>
          <cell r="E531">
            <v>7926.8</v>
          </cell>
          <cell r="F531">
            <v>0</v>
          </cell>
          <cell r="G531">
            <v>8478.33</v>
          </cell>
          <cell r="H531">
            <v>0</v>
          </cell>
          <cell r="I531">
            <v>39461.090000000004</v>
          </cell>
        </row>
        <row r="532">
          <cell r="C532">
            <v>426407</v>
          </cell>
          <cell r="D532">
            <v>0</v>
          </cell>
          <cell r="E532">
            <v>18.45</v>
          </cell>
          <cell r="F532">
            <v>0</v>
          </cell>
          <cell r="G532">
            <v>56.49</v>
          </cell>
          <cell r="H532">
            <v>0</v>
          </cell>
          <cell r="I532">
            <v>638.70000000000005</v>
          </cell>
        </row>
        <row r="533">
          <cell r="C533">
            <v>426410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82601.36</v>
          </cell>
        </row>
        <row r="534">
          <cell r="C534">
            <v>426412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29092.959999999999</v>
          </cell>
        </row>
        <row r="535">
          <cell r="C535">
            <v>426413</v>
          </cell>
          <cell r="D535">
            <v>0</v>
          </cell>
          <cell r="E535">
            <v>21938.98</v>
          </cell>
          <cell r="F535">
            <v>0</v>
          </cell>
          <cell r="G535">
            <v>37225.99</v>
          </cell>
          <cell r="H535">
            <v>0</v>
          </cell>
          <cell r="I535">
            <v>108546.6</v>
          </cell>
        </row>
        <row r="536">
          <cell r="C536">
            <v>426440</v>
          </cell>
          <cell r="D536">
            <v>0</v>
          </cell>
          <cell r="E536">
            <v>2612.62</v>
          </cell>
          <cell r="F536">
            <v>0</v>
          </cell>
          <cell r="G536">
            <v>5510.54</v>
          </cell>
          <cell r="H536">
            <v>0</v>
          </cell>
          <cell r="I536">
            <v>22347.72</v>
          </cell>
        </row>
        <row r="537">
          <cell r="C537">
            <v>426441</v>
          </cell>
          <cell r="D537">
            <v>0</v>
          </cell>
          <cell r="E537">
            <v>0</v>
          </cell>
          <cell r="F537">
            <v>0</v>
          </cell>
          <cell r="G537">
            <v>361.59000000000003</v>
          </cell>
          <cell r="H537">
            <v>0</v>
          </cell>
          <cell r="I537">
            <v>16661.71</v>
          </cell>
        </row>
        <row r="538">
          <cell r="C538">
            <v>426446</v>
          </cell>
          <cell r="D538">
            <v>0</v>
          </cell>
          <cell r="E538">
            <v>8163.9800000000005</v>
          </cell>
          <cell r="F538">
            <v>0</v>
          </cell>
          <cell r="G538">
            <v>24491.940000000002</v>
          </cell>
          <cell r="H538">
            <v>0</v>
          </cell>
          <cell r="I538">
            <v>169433.28</v>
          </cell>
        </row>
        <row r="539">
          <cell r="C539">
            <v>426499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11550</v>
          </cell>
        </row>
        <row r="540">
          <cell r="C540">
            <v>426500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13329.550000000001</v>
          </cell>
        </row>
        <row r="541">
          <cell r="C541">
            <v>426502</v>
          </cell>
          <cell r="D541">
            <v>0</v>
          </cell>
          <cell r="E541">
            <v>15297.01</v>
          </cell>
          <cell r="F541">
            <v>0</v>
          </cell>
          <cell r="G541">
            <v>45891.03</v>
          </cell>
          <cell r="H541">
            <v>0</v>
          </cell>
          <cell r="I541">
            <v>183564.12</v>
          </cell>
        </row>
        <row r="542">
          <cell r="C542">
            <v>426503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1587.51</v>
          </cell>
        </row>
        <row r="543">
          <cell r="C543">
            <v>426562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5724.99</v>
          </cell>
        </row>
        <row r="544">
          <cell r="C544">
            <v>426564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2659.01</v>
          </cell>
        </row>
        <row r="545">
          <cell r="C545">
            <v>426565</v>
          </cell>
          <cell r="D545">
            <v>0</v>
          </cell>
          <cell r="E545">
            <v>0</v>
          </cell>
          <cell r="F545">
            <v>0</v>
          </cell>
          <cell r="G545">
            <v>6100</v>
          </cell>
          <cell r="H545">
            <v>0</v>
          </cell>
          <cell r="I545">
            <v>81039.77</v>
          </cell>
        </row>
        <row r="546">
          <cell r="C546">
            <v>426581</v>
          </cell>
          <cell r="D546">
            <v>0</v>
          </cell>
          <cell r="E546">
            <v>100516</v>
          </cell>
          <cell r="F546">
            <v>0</v>
          </cell>
          <cell r="G546">
            <v>654738</v>
          </cell>
          <cell r="H546">
            <v>0</v>
          </cell>
          <cell r="I546">
            <v>5692299.4800000004</v>
          </cell>
        </row>
        <row r="547">
          <cell r="C547">
            <v>426582</v>
          </cell>
          <cell r="D547">
            <v>0</v>
          </cell>
          <cell r="E547">
            <v>63566</v>
          </cell>
          <cell r="F547">
            <v>0</v>
          </cell>
          <cell r="G547">
            <v>262764</v>
          </cell>
          <cell r="H547">
            <v>0</v>
          </cell>
          <cell r="I547">
            <v>1165760.1400000001</v>
          </cell>
        </row>
        <row r="548">
          <cell r="C548">
            <v>426583</v>
          </cell>
          <cell r="D548">
            <v>0</v>
          </cell>
          <cell r="E548">
            <v>490</v>
          </cell>
          <cell r="F548">
            <v>0</v>
          </cell>
          <cell r="G548">
            <v>3204</v>
          </cell>
          <cell r="H548">
            <v>0</v>
          </cell>
          <cell r="I548">
            <v>27790</v>
          </cell>
        </row>
        <row r="549">
          <cell r="C549">
            <v>426585</v>
          </cell>
          <cell r="D549">
            <v>0</v>
          </cell>
          <cell r="E549">
            <v>-10459</v>
          </cell>
          <cell r="F549">
            <v>0</v>
          </cell>
          <cell r="G549">
            <v>-31377</v>
          </cell>
          <cell r="H549">
            <v>0</v>
          </cell>
          <cell r="I549">
            <v>69316.62</v>
          </cell>
        </row>
        <row r="550">
          <cell r="C550">
            <v>426586</v>
          </cell>
          <cell r="D550">
            <v>0</v>
          </cell>
          <cell r="E550">
            <v>-63</v>
          </cell>
          <cell r="F550">
            <v>0</v>
          </cell>
          <cell r="G550">
            <v>-189</v>
          </cell>
          <cell r="H550">
            <v>0</v>
          </cell>
          <cell r="I550">
            <v>450</v>
          </cell>
        </row>
        <row r="551">
          <cell r="C551">
            <v>426588</v>
          </cell>
          <cell r="D551">
            <v>0</v>
          </cell>
          <cell r="E551">
            <v>-6160</v>
          </cell>
          <cell r="F551">
            <v>0</v>
          </cell>
          <cell r="G551">
            <v>-59126.36</v>
          </cell>
          <cell r="H551">
            <v>0</v>
          </cell>
          <cell r="I551">
            <v>-91026.290000000008</v>
          </cell>
        </row>
        <row r="552">
          <cell r="C552">
            <v>426589</v>
          </cell>
          <cell r="D552">
            <v>0</v>
          </cell>
          <cell r="E552">
            <v>-1312.88</v>
          </cell>
          <cell r="F552">
            <v>0</v>
          </cell>
          <cell r="G552">
            <v>13691.43</v>
          </cell>
          <cell r="H552">
            <v>0</v>
          </cell>
          <cell r="I552">
            <v>-19400.5</v>
          </cell>
        </row>
        <row r="553">
          <cell r="C553">
            <v>426590</v>
          </cell>
          <cell r="D553">
            <v>0</v>
          </cell>
          <cell r="E553">
            <v>137.79</v>
          </cell>
          <cell r="F553">
            <v>0</v>
          </cell>
          <cell r="G553">
            <v>21216.34</v>
          </cell>
          <cell r="H553">
            <v>0</v>
          </cell>
          <cell r="I553">
            <v>2036.1599999999999</v>
          </cell>
        </row>
        <row r="554">
          <cell r="C554">
            <v>427102</v>
          </cell>
          <cell r="D554">
            <v>0</v>
          </cell>
          <cell r="E554">
            <v>346166.67</v>
          </cell>
          <cell r="F554">
            <v>0</v>
          </cell>
          <cell r="G554">
            <v>1038500.01</v>
          </cell>
          <cell r="H554">
            <v>0</v>
          </cell>
          <cell r="I554">
            <v>4154000.04</v>
          </cell>
        </row>
        <row r="555">
          <cell r="C555">
            <v>427103</v>
          </cell>
          <cell r="D555">
            <v>0</v>
          </cell>
          <cell r="E555">
            <v>193333.33000000002</v>
          </cell>
          <cell r="F555">
            <v>0</v>
          </cell>
          <cell r="G555">
            <v>579999.99</v>
          </cell>
          <cell r="H555">
            <v>0</v>
          </cell>
          <cell r="I555">
            <v>2319999.96</v>
          </cell>
        </row>
        <row r="556">
          <cell r="C556">
            <v>427108</v>
          </cell>
          <cell r="D556">
            <v>0</v>
          </cell>
          <cell r="E556">
            <v>391666.67</v>
          </cell>
          <cell r="F556">
            <v>0</v>
          </cell>
          <cell r="G556">
            <v>1175000.01</v>
          </cell>
          <cell r="H556">
            <v>0</v>
          </cell>
          <cell r="I556">
            <v>4700000.04</v>
          </cell>
        </row>
        <row r="557">
          <cell r="C557">
            <v>427400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956250</v>
          </cell>
        </row>
        <row r="558">
          <cell r="C558">
            <v>427500</v>
          </cell>
          <cell r="D558">
            <v>0</v>
          </cell>
          <cell r="E558">
            <v>387500</v>
          </cell>
          <cell r="F558">
            <v>0</v>
          </cell>
          <cell r="G558">
            <v>1162500</v>
          </cell>
          <cell r="H558">
            <v>0</v>
          </cell>
          <cell r="I558">
            <v>4650000</v>
          </cell>
        </row>
        <row r="559">
          <cell r="C559">
            <v>427783</v>
          </cell>
          <cell r="D559">
            <v>0</v>
          </cell>
          <cell r="E559">
            <v>216666.67</v>
          </cell>
          <cell r="F559">
            <v>0</v>
          </cell>
          <cell r="G559">
            <v>650000.01</v>
          </cell>
          <cell r="H559">
            <v>0</v>
          </cell>
          <cell r="I559">
            <v>2600000.04</v>
          </cell>
        </row>
        <row r="560">
          <cell r="C560">
            <v>427804</v>
          </cell>
          <cell r="D560">
            <v>0</v>
          </cell>
          <cell r="E560">
            <v>262533.33</v>
          </cell>
          <cell r="F560">
            <v>0</v>
          </cell>
          <cell r="G560">
            <v>787599.99</v>
          </cell>
          <cell r="H560">
            <v>0</v>
          </cell>
          <cell r="I560">
            <v>3150399.96</v>
          </cell>
        </row>
        <row r="561">
          <cell r="C561">
            <v>427805</v>
          </cell>
          <cell r="D561">
            <v>0</v>
          </cell>
          <cell r="E561">
            <v>93250</v>
          </cell>
          <cell r="F561">
            <v>0</v>
          </cell>
          <cell r="G561">
            <v>279750</v>
          </cell>
          <cell r="H561">
            <v>0</v>
          </cell>
          <cell r="I561">
            <v>1119000</v>
          </cell>
        </row>
        <row r="562">
          <cell r="C562">
            <v>427806</v>
          </cell>
          <cell r="D562">
            <v>0</v>
          </cell>
          <cell r="E562">
            <v>432000</v>
          </cell>
          <cell r="F562">
            <v>0</v>
          </cell>
          <cell r="G562">
            <v>1296000</v>
          </cell>
          <cell r="H562">
            <v>0</v>
          </cell>
          <cell r="I562">
            <v>5184000</v>
          </cell>
        </row>
        <row r="563">
          <cell r="C563">
            <v>427807</v>
          </cell>
          <cell r="D563">
            <v>0</v>
          </cell>
          <cell r="E563">
            <v>213500</v>
          </cell>
          <cell r="F563">
            <v>0</v>
          </cell>
          <cell r="G563">
            <v>640500</v>
          </cell>
          <cell r="H563">
            <v>0</v>
          </cell>
          <cell r="I563">
            <v>2562000</v>
          </cell>
        </row>
        <row r="564">
          <cell r="C564">
            <v>427808</v>
          </cell>
          <cell r="D564">
            <v>0</v>
          </cell>
          <cell r="E564">
            <v>179500</v>
          </cell>
          <cell r="F564">
            <v>0</v>
          </cell>
          <cell r="G564">
            <v>538500</v>
          </cell>
          <cell r="H564">
            <v>0</v>
          </cell>
          <cell r="I564">
            <v>2154000</v>
          </cell>
        </row>
        <row r="565">
          <cell r="C565">
            <v>428102</v>
          </cell>
          <cell r="D565">
            <v>0</v>
          </cell>
          <cell r="E565">
            <v>5630.4800000000005</v>
          </cell>
          <cell r="F565">
            <v>0</v>
          </cell>
          <cell r="G565">
            <v>16891.439999999999</v>
          </cell>
          <cell r="H565">
            <v>0</v>
          </cell>
          <cell r="I565">
            <v>67565.759999999995</v>
          </cell>
        </row>
        <row r="566">
          <cell r="C566">
            <v>428103</v>
          </cell>
          <cell r="D566">
            <v>0</v>
          </cell>
          <cell r="E566">
            <v>309.55</v>
          </cell>
          <cell r="F566">
            <v>0</v>
          </cell>
          <cell r="G566">
            <v>928.65</v>
          </cell>
          <cell r="H566">
            <v>0</v>
          </cell>
          <cell r="I566">
            <v>3714.6000000000004</v>
          </cell>
        </row>
        <row r="567">
          <cell r="C567">
            <v>428104</v>
          </cell>
          <cell r="D567">
            <v>0</v>
          </cell>
          <cell r="E567">
            <v>2079.5700000000002</v>
          </cell>
          <cell r="F567">
            <v>0</v>
          </cell>
          <cell r="G567">
            <v>6238.71</v>
          </cell>
          <cell r="H567">
            <v>0</v>
          </cell>
          <cell r="I567">
            <v>24954.84</v>
          </cell>
        </row>
        <row r="568">
          <cell r="C568">
            <v>428105</v>
          </cell>
          <cell r="D568">
            <v>0</v>
          </cell>
          <cell r="E568">
            <v>4042.59</v>
          </cell>
          <cell r="F568">
            <v>0</v>
          </cell>
          <cell r="G568">
            <v>12127.77</v>
          </cell>
          <cell r="H568">
            <v>0</v>
          </cell>
          <cell r="I568">
            <v>48511.08</v>
          </cell>
        </row>
        <row r="569">
          <cell r="C569">
            <v>428106</v>
          </cell>
          <cell r="D569">
            <v>0</v>
          </cell>
          <cell r="E569">
            <v>209.92000000000002</v>
          </cell>
          <cell r="F569">
            <v>0</v>
          </cell>
          <cell r="G569">
            <v>629.76</v>
          </cell>
          <cell r="H569">
            <v>0</v>
          </cell>
          <cell r="I569">
            <v>2519.04</v>
          </cell>
        </row>
        <row r="570">
          <cell r="C570">
            <v>428107</v>
          </cell>
          <cell r="D570">
            <v>0</v>
          </cell>
          <cell r="E570">
            <v>305.78000000000003</v>
          </cell>
          <cell r="F570">
            <v>0</v>
          </cell>
          <cell r="G570">
            <v>917.34</v>
          </cell>
          <cell r="H570">
            <v>0</v>
          </cell>
          <cell r="I570">
            <v>3669.36</v>
          </cell>
        </row>
        <row r="571">
          <cell r="C571">
            <v>428108</v>
          </cell>
          <cell r="D571">
            <v>0</v>
          </cell>
          <cell r="E571">
            <v>11198.42</v>
          </cell>
          <cell r="F571">
            <v>0</v>
          </cell>
          <cell r="G571">
            <v>33595.26</v>
          </cell>
          <cell r="H571">
            <v>0</v>
          </cell>
          <cell r="I571">
            <v>134381.04</v>
          </cell>
        </row>
        <row r="572">
          <cell r="C572">
            <v>428110</v>
          </cell>
          <cell r="D572">
            <v>0</v>
          </cell>
          <cell r="E572">
            <v>1643.97</v>
          </cell>
          <cell r="F572">
            <v>0</v>
          </cell>
          <cell r="G572">
            <v>4931.91</v>
          </cell>
          <cell r="H572">
            <v>0</v>
          </cell>
          <cell r="I572">
            <v>19727.64</v>
          </cell>
        </row>
        <row r="573">
          <cell r="C573">
            <v>428155</v>
          </cell>
          <cell r="D573">
            <v>0</v>
          </cell>
          <cell r="E573">
            <v>10957.39</v>
          </cell>
          <cell r="F573">
            <v>0</v>
          </cell>
          <cell r="G573">
            <v>32872.17</v>
          </cell>
          <cell r="H573">
            <v>0</v>
          </cell>
          <cell r="I573">
            <v>131488.68</v>
          </cell>
        </row>
        <row r="574">
          <cell r="C574">
            <v>428170</v>
          </cell>
          <cell r="D574">
            <v>0</v>
          </cell>
          <cell r="E574">
            <v>4447.03</v>
          </cell>
          <cell r="F574">
            <v>0</v>
          </cell>
          <cell r="G574">
            <v>13341.09</v>
          </cell>
          <cell r="H574">
            <v>0</v>
          </cell>
          <cell r="I574">
            <v>53364.36</v>
          </cell>
        </row>
        <row r="575">
          <cell r="C575">
            <v>428180</v>
          </cell>
          <cell r="D575">
            <v>0</v>
          </cell>
          <cell r="E575">
            <v>7259.59</v>
          </cell>
          <cell r="F575">
            <v>0</v>
          </cell>
          <cell r="G575">
            <v>21778.77</v>
          </cell>
          <cell r="H575">
            <v>0</v>
          </cell>
          <cell r="I575">
            <v>87115.08</v>
          </cell>
        </row>
        <row r="576">
          <cell r="C576">
            <v>428190</v>
          </cell>
          <cell r="D576">
            <v>0</v>
          </cell>
          <cell r="E576">
            <v>78.210000000000008</v>
          </cell>
          <cell r="F576">
            <v>0</v>
          </cell>
          <cell r="G576">
            <v>234.63</v>
          </cell>
          <cell r="H576">
            <v>0</v>
          </cell>
          <cell r="I576">
            <v>938.52</v>
          </cell>
        </row>
        <row r="577">
          <cell r="C577">
            <v>428191</v>
          </cell>
          <cell r="D577">
            <v>0</v>
          </cell>
          <cell r="E577">
            <v>131.99</v>
          </cell>
          <cell r="F577">
            <v>0</v>
          </cell>
          <cell r="G577">
            <v>395.97</v>
          </cell>
          <cell r="H577">
            <v>0</v>
          </cell>
          <cell r="I577">
            <v>1583.88</v>
          </cell>
        </row>
        <row r="578">
          <cell r="C578">
            <v>428192</v>
          </cell>
          <cell r="D578">
            <v>0</v>
          </cell>
          <cell r="E578">
            <v>4941.41</v>
          </cell>
          <cell r="F578">
            <v>0</v>
          </cell>
          <cell r="G578">
            <v>14824.23</v>
          </cell>
          <cell r="H578">
            <v>0</v>
          </cell>
          <cell r="I578">
            <v>59296.92</v>
          </cell>
        </row>
        <row r="579">
          <cell r="C579">
            <v>428193</v>
          </cell>
          <cell r="D579">
            <v>0</v>
          </cell>
          <cell r="E579">
            <v>2885.59</v>
          </cell>
          <cell r="F579">
            <v>0</v>
          </cell>
          <cell r="G579">
            <v>8656.77</v>
          </cell>
          <cell r="H579">
            <v>0</v>
          </cell>
          <cell r="I579">
            <v>34627.08</v>
          </cell>
        </row>
        <row r="580">
          <cell r="C580">
            <v>428202</v>
          </cell>
          <cell r="D580">
            <v>0</v>
          </cell>
          <cell r="E580">
            <v>-11514.19</v>
          </cell>
          <cell r="F580">
            <v>0</v>
          </cell>
          <cell r="G580">
            <v>-34542.57</v>
          </cell>
          <cell r="H580">
            <v>0</v>
          </cell>
          <cell r="I580">
            <v>-138170.28</v>
          </cell>
        </row>
        <row r="581">
          <cell r="C581">
            <v>428203</v>
          </cell>
          <cell r="D581">
            <v>0</v>
          </cell>
          <cell r="E581">
            <v>5987.17</v>
          </cell>
          <cell r="F581">
            <v>0</v>
          </cell>
          <cell r="G581">
            <v>17961.510000000002</v>
          </cell>
          <cell r="H581">
            <v>0</v>
          </cell>
          <cell r="I581">
            <v>71846.040000000008</v>
          </cell>
        </row>
        <row r="582">
          <cell r="C582">
            <v>428400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10500.06</v>
          </cell>
        </row>
        <row r="583">
          <cell r="C583">
            <v>428500</v>
          </cell>
          <cell r="D583">
            <v>0</v>
          </cell>
          <cell r="E583">
            <v>11812.29</v>
          </cell>
          <cell r="F583">
            <v>0</v>
          </cell>
          <cell r="G583">
            <v>35436.870000000003</v>
          </cell>
          <cell r="H583">
            <v>0</v>
          </cell>
          <cell r="I583">
            <v>141747.48000000001</v>
          </cell>
        </row>
        <row r="584">
          <cell r="C584">
            <v>428783</v>
          </cell>
          <cell r="D584">
            <v>0</v>
          </cell>
          <cell r="E584">
            <v>2805.59</v>
          </cell>
          <cell r="F584">
            <v>0</v>
          </cell>
          <cell r="G584">
            <v>8416.77</v>
          </cell>
          <cell r="H584">
            <v>0</v>
          </cell>
          <cell r="I584">
            <v>33667.08</v>
          </cell>
        </row>
        <row r="585">
          <cell r="C585">
            <v>428801</v>
          </cell>
          <cell r="D585">
            <v>0</v>
          </cell>
          <cell r="E585">
            <v>8918.2000000000007</v>
          </cell>
          <cell r="F585">
            <v>0</v>
          </cell>
          <cell r="G585">
            <v>26754.600000000002</v>
          </cell>
          <cell r="H585">
            <v>0</v>
          </cell>
          <cell r="I585">
            <v>107018.40000000001</v>
          </cell>
        </row>
        <row r="586">
          <cell r="C586">
            <v>428804</v>
          </cell>
          <cell r="D586">
            <v>0</v>
          </cell>
          <cell r="E586">
            <v>6649.96</v>
          </cell>
          <cell r="F586">
            <v>0</v>
          </cell>
          <cell r="G586">
            <v>19949.88</v>
          </cell>
          <cell r="H586">
            <v>0</v>
          </cell>
          <cell r="I586">
            <v>79799.520000000004</v>
          </cell>
        </row>
        <row r="587">
          <cell r="C587">
            <v>428805</v>
          </cell>
          <cell r="D587">
            <v>0</v>
          </cell>
          <cell r="E587">
            <v>1551.18</v>
          </cell>
          <cell r="F587">
            <v>0</v>
          </cell>
          <cell r="G587">
            <v>4653.54</v>
          </cell>
          <cell r="H587">
            <v>0</v>
          </cell>
          <cell r="I587">
            <v>18614.16</v>
          </cell>
        </row>
        <row r="588">
          <cell r="C588">
            <v>428806</v>
          </cell>
          <cell r="D588">
            <v>0</v>
          </cell>
          <cell r="E588">
            <v>3981.19</v>
          </cell>
          <cell r="F588">
            <v>0</v>
          </cell>
          <cell r="G588">
            <v>11943.57</v>
          </cell>
          <cell r="H588">
            <v>0</v>
          </cell>
          <cell r="I588">
            <v>47774.28</v>
          </cell>
        </row>
        <row r="589">
          <cell r="C589">
            <v>428807</v>
          </cell>
          <cell r="D589">
            <v>0</v>
          </cell>
          <cell r="E589">
            <v>1837.49</v>
          </cell>
          <cell r="F589">
            <v>0</v>
          </cell>
          <cell r="G589">
            <v>5512.47</v>
          </cell>
          <cell r="H589">
            <v>0</v>
          </cell>
          <cell r="I589">
            <v>22049.88</v>
          </cell>
        </row>
        <row r="590">
          <cell r="C590">
            <v>428808</v>
          </cell>
          <cell r="D590">
            <v>0</v>
          </cell>
          <cell r="E590">
            <v>2721.4900000000002</v>
          </cell>
          <cell r="F590">
            <v>0</v>
          </cell>
          <cell r="G590">
            <v>8164.47</v>
          </cell>
          <cell r="H590">
            <v>0</v>
          </cell>
          <cell r="I590">
            <v>32657.88</v>
          </cell>
        </row>
        <row r="591">
          <cell r="C591">
            <v>428897</v>
          </cell>
          <cell r="D591">
            <v>0</v>
          </cell>
          <cell r="E591">
            <v>2516.44</v>
          </cell>
          <cell r="F591">
            <v>0</v>
          </cell>
          <cell r="G591">
            <v>7549.32</v>
          </cell>
          <cell r="H591">
            <v>0</v>
          </cell>
          <cell r="I591">
            <v>25172.85</v>
          </cell>
        </row>
        <row r="592">
          <cell r="C592">
            <v>430104</v>
          </cell>
          <cell r="D592">
            <v>0</v>
          </cell>
          <cell r="E592">
            <v>339750</v>
          </cell>
          <cell r="F592">
            <v>0</v>
          </cell>
          <cell r="G592">
            <v>1019250</v>
          </cell>
          <cell r="H592">
            <v>0</v>
          </cell>
          <cell r="I592">
            <v>3397500</v>
          </cell>
        </row>
        <row r="593">
          <cell r="C593">
            <v>431100</v>
          </cell>
          <cell r="D593">
            <v>0</v>
          </cell>
          <cell r="E593">
            <v>75262</v>
          </cell>
          <cell r="F593">
            <v>0</v>
          </cell>
          <cell r="G593">
            <v>226134</v>
          </cell>
          <cell r="H593">
            <v>0</v>
          </cell>
          <cell r="I593">
            <v>787643</v>
          </cell>
        </row>
        <row r="594">
          <cell r="C594">
            <v>431200</v>
          </cell>
          <cell r="D594">
            <v>0</v>
          </cell>
          <cell r="E594">
            <v>20430.45</v>
          </cell>
          <cell r="F594">
            <v>0</v>
          </cell>
          <cell r="G594">
            <v>65833.78</v>
          </cell>
          <cell r="H594">
            <v>0</v>
          </cell>
          <cell r="I594">
            <v>232597.79</v>
          </cell>
        </row>
        <row r="595">
          <cell r="C595">
            <v>431400</v>
          </cell>
          <cell r="D595">
            <v>0</v>
          </cell>
          <cell r="E595">
            <v>1946.5900000000001</v>
          </cell>
          <cell r="F595">
            <v>0</v>
          </cell>
          <cell r="G595">
            <v>54158.630000000005</v>
          </cell>
          <cell r="H595">
            <v>0</v>
          </cell>
          <cell r="I595">
            <v>94436.38</v>
          </cell>
        </row>
        <row r="596">
          <cell r="C596">
            <v>431600</v>
          </cell>
          <cell r="D596">
            <v>0</v>
          </cell>
          <cell r="E596">
            <v>0</v>
          </cell>
          <cell r="F596">
            <v>0</v>
          </cell>
          <cell r="G596">
            <v>6336.45</v>
          </cell>
          <cell r="H596">
            <v>0</v>
          </cell>
          <cell r="I596">
            <v>69156.08</v>
          </cell>
        </row>
        <row r="597">
          <cell r="C597">
            <v>431800</v>
          </cell>
          <cell r="D597">
            <v>0</v>
          </cell>
          <cell r="E597">
            <v>24150.02</v>
          </cell>
          <cell r="F597">
            <v>0</v>
          </cell>
          <cell r="G597">
            <v>54505.130000000005</v>
          </cell>
          <cell r="H597">
            <v>0</v>
          </cell>
          <cell r="I597">
            <v>189613.26</v>
          </cell>
        </row>
        <row r="598">
          <cell r="C598">
            <v>431802</v>
          </cell>
          <cell r="D598">
            <v>0</v>
          </cell>
          <cell r="E598">
            <v>2110.5500000000002</v>
          </cell>
          <cell r="F598">
            <v>0</v>
          </cell>
          <cell r="G598">
            <v>3549.82</v>
          </cell>
          <cell r="H598">
            <v>0</v>
          </cell>
          <cell r="I598">
            <v>265941.31</v>
          </cell>
        </row>
        <row r="599">
          <cell r="C599">
            <v>432000</v>
          </cell>
          <cell r="D599">
            <v>0</v>
          </cell>
          <cell r="E599">
            <v>-126992.87000000001</v>
          </cell>
          <cell r="F599">
            <v>0</v>
          </cell>
          <cell r="G599">
            <v>-342654.85000000003</v>
          </cell>
          <cell r="H599">
            <v>0</v>
          </cell>
          <cell r="I599">
            <v>-971176.92999999993</v>
          </cell>
        </row>
        <row r="600">
          <cell r="C600">
            <v>440010</v>
          </cell>
          <cell r="D600">
            <v>0</v>
          </cell>
          <cell r="E600">
            <v>-428274.31</v>
          </cell>
          <cell r="F600">
            <v>0</v>
          </cell>
          <cell r="G600">
            <v>-1301554.1099999999</v>
          </cell>
          <cell r="H600">
            <v>0</v>
          </cell>
          <cell r="I600">
            <v>-5563384.5999999996</v>
          </cell>
        </row>
        <row r="601">
          <cell r="C601">
            <v>440011</v>
          </cell>
          <cell r="D601">
            <v>0</v>
          </cell>
          <cell r="E601">
            <v>23085</v>
          </cell>
          <cell r="F601">
            <v>0</v>
          </cell>
          <cell r="G601">
            <v>25938</v>
          </cell>
          <cell r="H601">
            <v>0</v>
          </cell>
          <cell r="I601">
            <v>-27610</v>
          </cell>
        </row>
        <row r="602">
          <cell r="C602">
            <v>440020</v>
          </cell>
          <cell r="D602">
            <v>0</v>
          </cell>
          <cell r="E602">
            <v>-1286398.44</v>
          </cell>
          <cell r="F602">
            <v>0</v>
          </cell>
          <cell r="G602">
            <v>-3714661.3</v>
          </cell>
          <cell r="H602">
            <v>0</v>
          </cell>
          <cell r="I602">
            <v>-12660807.059999999</v>
          </cell>
        </row>
        <row r="603">
          <cell r="C603">
            <v>440021</v>
          </cell>
          <cell r="D603">
            <v>0</v>
          </cell>
          <cell r="E603">
            <v>107229</v>
          </cell>
          <cell r="F603">
            <v>0</v>
          </cell>
          <cell r="G603">
            <v>-1045</v>
          </cell>
          <cell r="H603">
            <v>0</v>
          </cell>
          <cell r="I603">
            <v>-109149</v>
          </cell>
        </row>
        <row r="604">
          <cell r="C604">
            <v>440030</v>
          </cell>
          <cell r="D604">
            <v>0</v>
          </cell>
          <cell r="E604">
            <v>-22040339.960000001</v>
          </cell>
          <cell r="F604">
            <v>0</v>
          </cell>
          <cell r="G604">
            <v>-65734312.960000001</v>
          </cell>
          <cell r="H604">
            <v>0</v>
          </cell>
          <cell r="I604">
            <v>-239543531.65000001</v>
          </cell>
        </row>
        <row r="605">
          <cell r="C605">
            <v>440031</v>
          </cell>
          <cell r="D605">
            <v>0</v>
          </cell>
          <cell r="E605">
            <v>1966986</v>
          </cell>
          <cell r="F605">
            <v>0</v>
          </cell>
          <cell r="G605">
            <v>791696</v>
          </cell>
          <cell r="H605">
            <v>0</v>
          </cell>
          <cell r="I605">
            <v>-1116929</v>
          </cell>
        </row>
        <row r="606">
          <cell r="C606">
            <v>440034</v>
          </cell>
          <cell r="D606">
            <v>0</v>
          </cell>
          <cell r="E606">
            <v>154929.30000000002</v>
          </cell>
          <cell r="F606">
            <v>0</v>
          </cell>
          <cell r="G606">
            <v>459328.41000000003</v>
          </cell>
          <cell r="H606">
            <v>0</v>
          </cell>
          <cell r="I606">
            <v>-6673968.6200000001</v>
          </cell>
        </row>
        <row r="607">
          <cell r="C607">
            <v>440040</v>
          </cell>
          <cell r="D607">
            <v>0</v>
          </cell>
          <cell r="E607">
            <v>-569217.91</v>
          </cell>
          <cell r="F607">
            <v>0</v>
          </cell>
          <cell r="G607">
            <v>-1720589.48</v>
          </cell>
          <cell r="H607">
            <v>0</v>
          </cell>
          <cell r="I607">
            <v>-5512063.5099999998</v>
          </cell>
        </row>
        <row r="608">
          <cell r="C608">
            <v>440041</v>
          </cell>
          <cell r="D608">
            <v>0</v>
          </cell>
          <cell r="E608">
            <v>54480</v>
          </cell>
          <cell r="F608">
            <v>0</v>
          </cell>
          <cell r="G608">
            <v>-16666</v>
          </cell>
          <cell r="H608">
            <v>0</v>
          </cell>
          <cell r="I608">
            <v>-54164</v>
          </cell>
        </row>
        <row r="609">
          <cell r="C609">
            <v>442110</v>
          </cell>
          <cell r="D609">
            <v>0</v>
          </cell>
          <cell r="E609">
            <v>-210127.62</v>
          </cell>
          <cell r="F609">
            <v>0</v>
          </cell>
          <cell r="G609">
            <v>-623070.34</v>
          </cell>
          <cell r="H609">
            <v>0</v>
          </cell>
          <cell r="I609">
            <v>-3241988.54</v>
          </cell>
        </row>
        <row r="610">
          <cell r="C610">
            <v>442111</v>
          </cell>
          <cell r="D610">
            <v>0</v>
          </cell>
          <cell r="E610">
            <v>7459</v>
          </cell>
          <cell r="F610">
            <v>0</v>
          </cell>
          <cell r="G610">
            <v>18784</v>
          </cell>
          <cell r="H610">
            <v>0</v>
          </cell>
          <cell r="I610">
            <v>-4034</v>
          </cell>
        </row>
        <row r="611">
          <cell r="C611">
            <v>442120</v>
          </cell>
          <cell r="D611">
            <v>0</v>
          </cell>
          <cell r="E611">
            <v>-560383.1</v>
          </cell>
          <cell r="F611">
            <v>0</v>
          </cell>
          <cell r="G611">
            <v>-1583492.9300000002</v>
          </cell>
          <cell r="H611">
            <v>0</v>
          </cell>
          <cell r="I611">
            <v>-6106534.120000001</v>
          </cell>
        </row>
        <row r="612">
          <cell r="C612">
            <v>442121</v>
          </cell>
          <cell r="D612">
            <v>0</v>
          </cell>
          <cell r="E612">
            <v>36990.160000000003</v>
          </cell>
          <cell r="F612">
            <v>0</v>
          </cell>
          <cell r="G612">
            <v>-6859.35</v>
          </cell>
          <cell r="H612">
            <v>0</v>
          </cell>
          <cell r="I612">
            <v>-36331.01</v>
          </cell>
        </row>
        <row r="613">
          <cell r="C613">
            <v>442130</v>
          </cell>
          <cell r="D613">
            <v>0</v>
          </cell>
          <cell r="E613">
            <v>-12504949.550000001</v>
          </cell>
          <cell r="F613">
            <v>0</v>
          </cell>
          <cell r="G613">
            <v>-37626672.710000001</v>
          </cell>
          <cell r="H613">
            <v>0</v>
          </cell>
          <cell r="I613">
            <v>-164723524.06</v>
          </cell>
        </row>
        <row r="614">
          <cell r="C614">
            <v>442131</v>
          </cell>
          <cell r="D614">
            <v>0</v>
          </cell>
          <cell r="E614">
            <v>1111525.95</v>
          </cell>
          <cell r="F614">
            <v>0</v>
          </cell>
          <cell r="G614">
            <v>1102544.4099999999</v>
          </cell>
          <cell r="H614">
            <v>0</v>
          </cell>
          <cell r="I614">
            <v>-508670.83000000007</v>
          </cell>
        </row>
        <row r="615">
          <cell r="C615">
            <v>442134</v>
          </cell>
          <cell r="D615">
            <v>0</v>
          </cell>
          <cell r="E615">
            <v>102377.51000000001</v>
          </cell>
          <cell r="F615">
            <v>0</v>
          </cell>
          <cell r="G615">
            <v>305671.85000000003</v>
          </cell>
          <cell r="H615">
            <v>0</v>
          </cell>
          <cell r="I615">
            <v>-6101463.1800000006</v>
          </cell>
        </row>
        <row r="616">
          <cell r="C616">
            <v>442140</v>
          </cell>
          <cell r="D616">
            <v>0</v>
          </cell>
          <cell r="E616">
            <v>-444785.73</v>
          </cell>
          <cell r="F616">
            <v>0</v>
          </cell>
          <cell r="G616">
            <v>-1364315.88</v>
          </cell>
          <cell r="H616">
            <v>0</v>
          </cell>
          <cell r="I616">
            <v>-5173536.05</v>
          </cell>
        </row>
        <row r="617">
          <cell r="C617">
            <v>442141</v>
          </cell>
          <cell r="D617">
            <v>0</v>
          </cell>
          <cell r="E617">
            <v>33802.54</v>
          </cell>
          <cell r="F617">
            <v>0</v>
          </cell>
          <cell r="G617">
            <v>192.47</v>
          </cell>
          <cell r="H617">
            <v>0</v>
          </cell>
          <cell r="I617">
            <v>-132436.81</v>
          </cell>
        </row>
        <row r="618">
          <cell r="C618">
            <v>442213</v>
          </cell>
          <cell r="D618">
            <v>0</v>
          </cell>
          <cell r="E618">
            <v>-291519.10000000003</v>
          </cell>
          <cell r="F618">
            <v>0</v>
          </cell>
          <cell r="G618">
            <v>-904309.25</v>
          </cell>
          <cell r="H618">
            <v>0</v>
          </cell>
          <cell r="I618">
            <v>-3807159.06</v>
          </cell>
        </row>
        <row r="619">
          <cell r="C619">
            <v>442215</v>
          </cell>
          <cell r="D619">
            <v>0</v>
          </cell>
          <cell r="E619">
            <v>4631.1400000000003</v>
          </cell>
          <cell r="F619">
            <v>0</v>
          </cell>
          <cell r="G619">
            <v>14717.65</v>
          </cell>
          <cell r="H619">
            <v>0</v>
          </cell>
          <cell r="I619">
            <v>-269253.88</v>
          </cell>
        </row>
        <row r="620">
          <cell r="C620">
            <v>442216</v>
          </cell>
          <cell r="D620">
            <v>0</v>
          </cell>
          <cell r="E620">
            <v>-15150.27</v>
          </cell>
          <cell r="F620">
            <v>0</v>
          </cell>
          <cell r="G620">
            <v>-5032.9400000000005</v>
          </cell>
          <cell r="H620">
            <v>0</v>
          </cell>
          <cell r="I620">
            <v>-302038.23</v>
          </cell>
        </row>
        <row r="621">
          <cell r="C621">
            <v>442330</v>
          </cell>
          <cell r="D621">
            <v>0</v>
          </cell>
          <cell r="E621">
            <v>-524933.62</v>
          </cell>
          <cell r="F621">
            <v>0</v>
          </cell>
          <cell r="G621">
            <v>-1597832.49</v>
          </cell>
          <cell r="H621">
            <v>0</v>
          </cell>
          <cell r="I621">
            <v>-7080187.1900000004</v>
          </cell>
        </row>
        <row r="622">
          <cell r="C622">
            <v>442332</v>
          </cell>
          <cell r="D622">
            <v>0</v>
          </cell>
          <cell r="E622">
            <v>5560.51</v>
          </cell>
          <cell r="F622">
            <v>0</v>
          </cell>
          <cell r="G622">
            <v>18386.66</v>
          </cell>
          <cell r="H622">
            <v>0</v>
          </cell>
          <cell r="I622">
            <v>-359373.88</v>
          </cell>
        </row>
        <row r="623">
          <cell r="C623">
            <v>442333</v>
          </cell>
          <cell r="D623">
            <v>0</v>
          </cell>
          <cell r="E623">
            <v>13762.970000000001</v>
          </cell>
          <cell r="F623">
            <v>0</v>
          </cell>
          <cell r="G623">
            <v>26763.13</v>
          </cell>
          <cell r="H623">
            <v>0</v>
          </cell>
          <cell r="I623">
            <v>-496488.67</v>
          </cell>
        </row>
        <row r="624">
          <cell r="C624">
            <v>442340</v>
          </cell>
          <cell r="D624">
            <v>0</v>
          </cell>
          <cell r="E624">
            <v>-132893.66</v>
          </cell>
          <cell r="F624">
            <v>0</v>
          </cell>
          <cell r="G624">
            <v>-424353.37</v>
          </cell>
          <cell r="H624">
            <v>0</v>
          </cell>
          <cell r="I624">
            <v>-1166064.45</v>
          </cell>
        </row>
        <row r="625">
          <cell r="C625">
            <v>442341</v>
          </cell>
          <cell r="D625">
            <v>0</v>
          </cell>
          <cell r="E625">
            <v>23435.040000000001</v>
          </cell>
          <cell r="F625">
            <v>0</v>
          </cell>
          <cell r="G625">
            <v>33592.76</v>
          </cell>
          <cell r="H625">
            <v>0</v>
          </cell>
          <cell r="I625">
            <v>-109458.62</v>
          </cell>
        </row>
        <row r="626">
          <cell r="C626">
            <v>442510</v>
          </cell>
          <cell r="D626">
            <v>0</v>
          </cell>
          <cell r="E626">
            <v>-451645.65</v>
          </cell>
          <cell r="F626">
            <v>0</v>
          </cell>
          <cell r="G626">
            <v>-1396864.47</v>
          </cell>
          <cell r="H626">
            <v>0</v>
          </cell>
          <cell r="I626">
            <v>-6603024.96</v>
          </cell>
        </row>
        <row r="627">
          <cell r="C627">
            <v>442511</v>
          </cell>
          <cell r="D627">
            <v>0</v>
          </cell>
          <cell r="E627">
            <v>-11466.5</v>
          </cell>
          <cell r="F627">
            <v>0</v>
          </cell>
          <cell r="G627">
            <v>32436.100000000002</v>
          </cell>
          <cell r="H627">
            <v>0</v>
          </cell>
          <cell r="I627">
            <v>-345700.85000000003</v>
          </cell>
        </row>
        <row r="628">
          <cell r="C628">
            <v>442520</v>
          </cell>
          <cell r="D628">
            <v>0</v>
          </cell>
          <cell r="E628">
            <v>-508431.82</v>
          </cell>
          <cell r="F628">
            <v>0</v>
          </cell>
          <cell r="G628">
            <v>-1375759.8</v>
          </cell>
          <cell r="H628">
            <v>0</v>
          </cell>
          <cell r="I628">
            <v>-4910344.71</v>
          </cell>
        </row>
        <row r="629">
          <cell r="C629">
            <v>442521</v>
          </cell>
          <cell r="D629">
            <v>0</v>
          </cell>
          <cell r="E629">
            <v>9238.64</v>
          </cell>
          <cell r="F629">
            <v>0</v>
          </cell>
          <cell r="G629">
            <v>-57859</v>
          </cell>
          <cell r="H629">
            <v>0</v>
          </cell>
          <cell r="I629">
            <v>-371671.63</v>
          </cell>
        </row>
        <row r="630">
          <cell r="C630">
            <v>442530</v>
          </cell>
          <cell r="D630">
            <v>0</v>
          </cell>
          <cell r="E630">
            <v>-4660543.92</v>
          </cell>
          <cell r="F630">
            <v>0</v>
          </cell>
          <cell r="G630">
            <v>-14191379.560000001</v>
          </cell>
          <cell r="H630">
            <v>0</v>
          </cell>
          <cell r="I630">
            <v>-62229285.230000004</v>
          </cell>
        </row>
        <row r="631">
          <cell r="C631">
            <v>442531</v>
          </cell>
          <cell r="D631">
            <v>0</v>
          </cell>
          <cell r="E631">
            <v>-101524.81</v>
          </cell>
          <cell r="F631">
            <v>0</v>
          </cell>
          <cell r="G631">
            <v>37251.300000000003</v>
          </cell>
          <cell r="H631">
            <v>0</v>
          </cell>
          <cell r="I631">
            <v>-3703654.43</v>
          </cell>
        </row>
        <row r="632">
          <cell r="C632">
            <v>442533</v>
          </cell>
          <cell r="D632">
            <v>0</v>
          </cell>
          <cell r="E632">
            <v>50829.840000000004</v>
          </cell>
          <cell r="F632">
            <v>0</v>
          </cell>
          <cell r="G632">
            <v>155102.47</v>
          </cell>
          <cell r="H632">
            <v>0</v>
          </cell>
          <cell r="I632">
            <v>-3165909.52</v>
          </cell>
        </row>
        <row r="633">
          <cell r="C633">
            <v>442540</v>
          </cell>
          <cell r="D633">
            <v>0</v>
          </cell>
          <cell r="E633">
            <v>-193977.53</v>
          </cell>
          <cell r="F633">
            <v>0</v>
          </cell>
          <cell r="G633">
            <v>-594441.54</v>
          </cell>
          <cell r="H633">
            <v>0</v>
          </cell>
          <cell r="I633">
            <v>-2173147.2999999998</v>
          </cell>
        </row>
        <row r="634">
          <cell r="C634">
            <v>442541</v>
          </cell>
          <cell r="D634">
            <v>0</v>
          </cell>
          <cell r="E634">
            <v>16762.89</v>
          </cell>
          <cell r="F634">
            <v>0</v>
          </cell>
          <cell r="G634">
            <v>-6087.18</v>
          </cell>
          <cell r="H634">
            <v>0</v>
          </cell>
          <cell r="I634">
            <v>-101963.76999999999</v>
          </cell>
        </row>
        <row r="635">
          <cell r="C635">
            <v>444010</v>
          </cell>
          <cell r="D635">
            <v>0</v>
          </cell>
          <cell r="E635">
            <v>-6131.31</v>
          </cell>
          <cell r="F635">
            <v>0</v>
          </cell>
          <cell r="G635">
            <v>-17935.100000000002</v>
          </cell>
          <cell r="H635">
            <v>0</v>
          </cell>
          <cell r="I635">
            <v>-73113.47</v>
          </cell>
        </row>
        <row r="636">
          <cell r="C636">
            <v>444011</v>
          </cell>
          <cell r="D636">
            <v>0</v>
          </cell>
          <cell r="E636">
            <v>43.85</v>
          </cell>
          <cell r="F636">
            <v>0</v>
          </cell>
          <cell r="G636">
            <v>-114.87</v>
          </cell>
          <cell r="H636">
            <v>0</v>
          </cell>
          <cell r="I636">
            <v>-5309.82</v>
          </cell>
        </row>
        <row r="637">
          <cell r="C637">
            <v>444020</v>
          </cell>
          <cell r="D637">
            <v>0</v>
          </cell>
          <cell r="E637">
            <v>-22728.69</v>
          </cell>
          <cell r="F637">
            <v>0</v>
          </cell>
          <cell r="G637">
            <v>-65391.76</v>
          </cell>
          <cell r="H637">
            <v>0</v>
          </cell>
          <cell r="I637">
            <v>-238856.81000000003</v>
          </cell>
        </row>
        <row r="638">
          <cell r="C638">
            <v>444021</v>
          </cell>
          <cell r="D638">
            <v>0</v>
          </cell>
          <cell r="E638">
            <v>436.15000000000003</v>
          </cell>
          <cell r="F638">
            <v>0</v>
          </cell>
          <cell r="G638">
            <v>-490.90000000000003</v>
          </cell>
          <cell r="H638">
            <v>0</v>
          </cell>
          <cell r="I638">
            <v>-19565.170000000002</v>
          </cell>
        </row>
        <row r="639">
          <cell r="C639">
            <v>444030</v>
          </cell>
          <cell r="D639">
            <v>0</v>
          </cell>
          <cell r="E639">
            <v>-299251.47000000003</v>
          </cell>
          <cell r="F639">
            <v>0</v>
          </cell>
          <cell r="G639">
            <v>-884726.74</v>
          </cell>
          <cell r="H639">
            <v>0</v>
          </cell>
          <cell r="I639">
            <v>-3520945.13</v>
          </cell>
        </row>
        <row r="640">
          <cell r="C640">
            <v>444032</v>
          </cell>
          <cell r="D640">
            <v>0</v>
          </cell>
          <cell r="E640">
            <v>1548.22</v>
          </cell>
          <cell r="F640">
            <v>0</v>
          </cell>
          <cell r="G640">
            <v>5151.38</v>
          </cell>
          <cell r="H640">
            <v>0</v>
          </cell>
          <cell r="I640">
            <v>-79717.62</v>
          </cell>
        </row>
        <row r="641">
          <cell r="C641">
            <v>444033</v>
          </cell>
          <cell r="D641">
            <v>0</v>
          </cell>
          <cell r="E641">
            <v>454.14</v>
          </cell>
          <cell r="F641">
            <v>0</v>
          </cell>
          <cell r="G641">
            <v>-1444.04</v>
          </cell>
          <cell r="H641">
            <v>0</v>
          </cell>
          <cell r="I641">
            <v>-263703.59999999998</v>
          </cell>
        </row>
        <row r="642">
          <cell r="C642">
            <v>444040</v>
          </cell>
          <cell r="D642">
            <v>0</v>
          </cell>
          <cell r="E642">
            <v>-8041.21</v>
          </cell>
          <cell r="F642">
            <v>0</v>
          </cell>
          <cell r="G642">
            <v>-23864.639999999999</v>
          </cell>
          <cell r="H642">
            <v>0</v>
          </cell>
          <cell r="I642">
            <v>-80521.23000000001</v>
          </cell>
        </row>
        <row r="643">
          <cell r="C643">
            <v>444041</v>
          </cell>
          <cell r="D643">
            <v>0</v>
          </cell>
          <cell r="E643">
            <v>390.1</v>
          </cell>
          <cell r="F643">
            <v>0</v>
          </cell>
          <cell r="G643">
            <v>-94.14</v>
          </cell>
          <cell r="H643">
            <v>0</v>
          </cell>
          <cell r="I643">
            <v>-7174.8600000000006</v>
          </cell>
        </row>
        <row r="644">
          <cell r="C644">
            <v>445010</v>
          </cell>
          <cell r="D644">
            <v>0</v>
          </cell>
          <cell r="E644">
            <v>-45300.22</v>
          </cell>
          <cell r="F644">
            <v>0</v>
          </cell>
          <cell r="G644">
            <v>-129116.02</v>
          </cell>
          <cell r="H644">
            <v>0</v>
          </cell>
          <cell r="I644">
            <v>-495841.77</v>
          </cell>
        </row>
        <row r="645">
          <cell r="C645">
            <v>445020</v>
          </cell>
          <cell r="D645">
            <v>0</v>
          </cell>
          <cell r="E645">
            <v>-52037.32</v>
          </cell>
          <cell r="F645">
            <v>0</v>
          </cell>
          <cell r="G645">
            <v>-152673.17000000001</v>
          </cell>
          <cell r="H645">
            <v>0</v>
          </cell>
          <cell r="I645">
            <v>-544731.47</v>
          </cell>
        </row>
        <row r="646">
          <cell r="C646">
            <v>445030</v>
          </cell>
          <cell r="D646">
            <v>0</v>
          </cell>
          <cell r="E646">
            <v>-849814.08000000007</v>
          </cell>
          <cell r="F646">
            <v>0</v>
          </cell>
          <cell r="G646">
            <v>-2531546.12</v>
          </cell>
          <cell r="H646">
            <v>0</v>
          </cell>
          <cell r="I646">
            <v>-10605053.800000001</v>
          </cell>
        </row>
        <row r="647">
          <cell r="C647">
            <v>445032</v>
          </cell>
          <cell r="D647">
            <v>0</v>
          </cell>
          <cell r="E647">
            <v>7060.09</v>
          </cell>
          <cell r="F647">
            <v>0</v>
          </cell>
          <cell r="G647">
            <v>22399.100000000002</v>
          </cell>
          <cell r="H647">
            <v>0</v>
          </cell>
          <cell r="I647">
            <v>-386448.53</v>
          </cell>
        </row>
        <row r="648">
          <cell r="C648">
            <v>445040</v>
          </cell>
          <cell r="D648">
            <v>0</v>
          </cell>
          <cell r="E648">
            <v>-22946.880000000001</v>
          </cell>
          <cell r="F648">
            <v>0</v>
          </cell>
          <cell r="G648">
            <v>-72069.36</v>
          </cell>
          <cell r="H648">
            <v>0</v>
          </cell>
          <cell r="I648">
            <v>-241274.11</v>
          </cell>
        </row>
        <row r="649">
          <cell r="C649">
            <v>447221</v>
          </cell>
          <cell r="D649">
            <v>0</v>
          </cell>
          <cell r="E649">
            <v>-70500.710000000006</v>
          </cell>
          <cell r="F649">
            <v>0</v>
          </cell>
          <cell r="G649">
            <v>-222857.84</v>
          </cell>
          <cell r="H649">
            <v>0</v>
          </cell>
          <cell r="I649">
            <v>-791964.79</v>
          </cell>
        </row>
        <row r="650">
          <cell r="C650">
            <v>447222</v>
          </cell>
          <cell r="D650">
            <v>0</v>
          </cell>
          <cell r="E650">
            <v>4649.99</v>
          </cell>
          <cell r="F650">
            <v>0</v>
          </cell>
          <cell r="G650">
            <v>6657.91</v>
          </cell>
          <cell r="H650">
            <v>0</v>
          </cell>
          <cell r="I650">
            <v>-65850.720000000001</v>
          </cell>
        </row>
        <row r="651">
          <cell r="C651">
            <v>447231</v>
          </cell>
          <cell r="D651">
            <v>0</v>
          </cell>
          <cell r="E651">
            <v>-1347447.52</v>
          </cell>
          <cell r="F651">
            <v>0</v>
          </cell>
          <cell r="G651">
            <v>-4293889.0199999996</v>
          </cell>
          <cell r="H651">
            <v>0</v>
          </cell>
          <cell r="I651">
            <v>-15065207.76</v>
          </cell>
        </row>
        <row r="652">
          <cell r="C652">
            <v>447232</v>
          </cell>
          <cell r="D652">
            <v>0</v>
          </cell>
          <cell r="E652">
            <v>-386283.78</v>
          </cell>
          <cell r="F652">
            <v>0</v>
          </cell>
          <cell r="G652">
            <v>-1203657.26</v>
          </cell>
          <cell r="H652">
            <v>0</v>
          </cell>
          <cell r="I652">
            <v>-4597334.08</v>
          </cell>
        </row>
        <row r="653">
          <cell r="C653">
            <v>447233</v>
          </cell>
          <cell r="D653">
            <v>0</v>
          </cell>
          <cell r="E653">
            <v>-68936.41</v>
          </cell>
          <cell r="F653">
            <v>0</v>
          </cell>
          <cell r="G653">
            <v>-215120.07</v>
          </cell>
          <cell r="H653">
            <v>0</v>
          </cell>
          <cell r="I653">
            <v>-827667.78</v>
          </cell>
        </row>
        <row r="654">
          <cell r="C654">
            <v>447234</v>
          </cell>
          <cell r="D654">
            <v>0</v>
          </cell>
          <cell r="E654">
            <v>70505.38</v>
          </cell>
          <cell r="F654">
            <v>0</v>
          </cell>
          <cell r="G654">
            <v>131966.09</v>
          </cell>
          <cell r="H654">
            <v>0</v>
          </cell>
          <cell r="I654">
            <v>-1276942.1399999999</v>
          </cell>
        </row>
        <row r="655">
          <cell r="C655">
            <v>447235</v>
          </cell>
          <cell r="D655">
            <v>0</v>
          </cell>
          <cell r="E655">
            <v>12684.33</v>
          </cell>
          <cell r="F655">
            <v>0</v>
          </cell>
          <cell r="G655">
            <v>26236.46</v>
          </cell>
          <cell r="H655">
            <v>0</v>
          </cell>
          <cell r="I655">
            <v>-373599.45</v>
          </cell>
        </row>
        <row r="656">
          <cell r="C656">
            <v>447236</v>
          </cell>
          <cell r="D656">
            <v>0</v>
          </cell>
          <cell r="E656">
            <v>6160.52</v>
          </cell>
          <cell r="F656">
            <v>0</v>
          </cell>
          <cell r="G656">
            <v>6084.14</v>
          </cell>
          <cell r="H656">
            <v>0</v>
          </cell>
          <cell r="I656">
            <v>-62775.89</v>
          </cell>
        </row>
        <row r="657">
          <cell r="C657">
            <v>447850</v>
          </cell>
          <cell r="D657">
            <v>0</v>
          </cell>
          <cell r="E657">
            <v>-4300338.5999999996</v>
          </cell>
          <cell r="F657">
            <v>0</v>
          </cell>
          <cell r="G657">
            <v>-10176869.49</v>
          </cell>
          <cell r="H657">
            <v>0</v>
          </cell>
          <cell r="I657">
            <v>-29656244.799999997</v>
          </cell>
        </row>
        <row r="658">
          <cell r="C658">
            <v>447860</v>
          </cell>
          <cell r="D658">
            <v>0</v>
          </cell>
          <cell r="E658">
            <v>-313.78000000000003</v>
          </cell>
          <cell r="F658">
            <v>0</v>
          </cell>
          <cell r="G658">
            <v>-1738.8600000000001</v>
          </cell>
          <cell r="H658">
            <v>0</v>
          </cell>
          <cell r="I658">
            <v>-27030.7</v>
          </cell>
        </row>
        <row r="659">
          <cell r="C659">
            <v>448020</v>
          </cell>
          <cell r="D659">
            <v>0</v>
          </cell>
          <cell r="E659">
            <v>-2426.88</v>
          </cell>
          <cell r="F659">
            <v>0</v>
          </cell>
          <cell r="G659">
            <v>-7147.13</v>
          </cell>
          <cell r="H659">
            <v>0</v>
          </cell>
          <cell r="I659">
            <v>-30647.45</v>
          </cell>
        </row>
        <row r="660">
          <cell r="C660">
            <v>448030</v>
          </cell>
          <cell r="D660">
            <v>0</v>
          </cell>
          <cell r="E660">
            <v>-34875.58</v>
          </cell>
          <cell r="F660">
            <v>0</v>
          </cell>
          <cell r="G660">
            <v>-95101.24</v>
          </cell>
          <cell r="H660">
            <v>0</v>
          </cell>
          <cell r="I660">
            <v>-318106.98</v>
          </cell>
        </row>
        <row r="661">
          <cell r="C661">
            <v>448032</v>
          </cell>
          <cell r="D661">
            <v>0</v>
          </cell>
          <cell r="E661">
            <v>19.8</v>
          </cell>
          <cell r="F661">
            <v>0</v>
          </cell>
          <cell r="G661">
            <v>550.56000000000006</v>
          </cell>
          <cell r="H661">
            <v>0</v>
          </cell>
          <cell r="I661">
            <v>-11071.77</v>
          </cell>
        </row>
        <row r="662">
          <cell r="C662">
            <v>450020</v>
          </cell>
          <cell r="D662">
            <v>0</v>
          </cell>
          <cell r="E662">
            <v>-17277.11</v>
          </cell>
          <cell r="F662">
            <v>0</v>
          </cell>
          <cell r="G662">
            <v>-46683.17</v>
          </cell>
          <cell r="H662">
            <v>0</v>
          </cell>
          <cell r="I662">
            <v>-147670.91999999998</v>
          </cell>
        </row>
        <row r="663">
          <cell r="C663">
            <v>450030</v>
          </cell>
          <cell r="D663">
            <v>0</v>
          </cell>
          <cell r="E663">
            <v>-169687.62</v>
          </cell>
          <cell r="F663">
            <v>0</v>
          </cell>
          <cell r="G663">
            <v>-545473.57000000007</v>
          </cell>
          <cell r="H663">
            <v>0</v>
          </cell>
          <cell r="I663">
            <v>-1975731.09</v>
          </cell>
        </row>
        <row r="664">
          <cell r="C664">
            <v>450040</v>
          </cell>
          <cell r="D664">
            <v>0</v>
          </cell>
          <cell r="E664">
            <v>-4497.9000000000005</v>
          </cell>
          <cell r="F664">
            <v>0</v>
          </cell>
          <cell r="G664">
            <v>-14253.03</v>
          </cell>
          <cell r="H664">
            <v>0</v>
          </cell>
          <cell r="I664">
            <v>-55439.63</v>
          </cell>
        </row>
        <row r="665">
          <cell r="C665">
            <v>451031</v>
          </cell>
          <cell r="D665">
            <v>0</v>
          </cell>
          <cell r="E665">
            <v>-90</v>
          </cell>
          <cell r="F665">
            <v>0</v>
          </cell>
          <cell r="G665">
            <v>-434</v>
          </cell>
          <cell r="H665">
            <v>0</v>
          </cell>
          <cell r="I665">
            <v>-2725</v>
          </cell>
        </row>
        <row r="666">
          <cell r="C666">
            <v>451032</v>
          </cell>
          <cell r="D666">
            <v>0</v>
          </cell>
          <cell r="E666">
            <v>-200</v>
          </cell>
          <cell r="F666">
            <v>0</v>
          </cell>
          <cell r="G666">
            <v>-215</v>
          </cell>
          <cell r="H666">
            <v>0</v>
          </cell>
          <cell r="I666">
            <v>-4795</v>
          </cell>
        </row>
        <row r="667">
          <cell r="C667">
            <v>451033</v>
          </cell>
          <cell r="D667">
            <v>0</v>
          </cell>
          <cell r="E667">
            <v>-5090</v>
          </cell>
          <cell r="F667">
            <v>0</v>
          </cell>
          <cell r="G667">
            <v>-8190</v>
          </cell>
          <cell r="H667">
            <v>0</v>
          </cell>
          <cell r="I667">
            <v>-113215</v>
          </cell>
        </row>
        <row r="668">
          <cell r="C668">
            <v>451034</v>
          </cell>
          <cell r="D668">
            <v>0</v>
          </cell>
          <cell r="E668">
            <v>-163</v>
          </cell>
          <cell r="F668">
            <v>0</v>
          </cell>
          <cell r="G668">
            <v>-201</v>
          </cell>
          <cell r="H668">
            <v>0</v>
          </cell>
          <cell r="I668">
            <v>-3241</v>
          </cell>
        </row>
        <row r="669">
          <cell r="C669">
            <v>451230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-2208</v>
          </cell>
        </row>
        <row r="670">
          <cell r="C670">
            <v>454010</v>
          </cell>
          <cell r="D670">
            <v>0</v>
          </cell>
          <cell r="E670">
            <v>-2283.12</v>
          </cell>
          <cell r="F670">
            <v>0</v>
          </cell>
          <cell r="G670">
            <v>-6849.3600000000006</v>
          </cell>
          <cell r="H670">
            <v>0</v>
          </cell>
          <cell r="I670">
            <v>-26846.350000000002</v>
          </cell>
        </row>
        <row r="671">
          <cell r="C671">
            <v>454020</v>
          </cell>
          <cell r="D671">
            <v>0</v>
          </cell>
          <cell r="E671">
            <v>-2800.05</v>
          </cell>
          <cell r="F671">
            <v>0</v>
          </cell>
          <cell r="G671">
            <v>-8400.15</v>
          </cell>
          <cell r="H671">
            <v>0</v>
          </cell>
          <cell r="I671">
            <v>-40904.590000000004</v>
          </cell>
        </row>
        <row r="672">
          <cell r="C672">
            <v>454030</v>
          </cell>
          <cell r="D672">
            <v>0</v>
          </cell>
          <cell r="E672">
            <v>-86876.25</v>
          </cell>
          <cell r="F672">
            <v>0</v>
          </cell>
          <cell r="G672">
            <v>-258412.13</v>
          </cell>
          <cell r="H672">
            <v>0</v>
          </cell>
          <cell r="I672">
            <v>-1027509.28</v>
          </cell>
        </row>
        <row r="673">
          <cell r="C673">
            <v>454040</v>
          </cell>
          <cell r="D673">
            <v>0</v>
          </cell>
          <cell r="E673">
            <v>-1916.6000000000001</v>
          </cell>
          <cell r="F673">
            <v>0</v>
          </cell>
          <cell r="G673">
            <v>-5749.8</v>
          </cell>
          <cell r="H673">
            <v>0</v>
          </cell>
          <cell r="I673">
            <v>-22144.95</v>
          </cell>
        </row>
        <row r="674">
          <cell r="C674">
            <v>456010</v>
          </cell>
          <cell r="D674">
            <v>0</v>
          </cell>
          <cell r="E674">
            <v>-1462.22</v>
          </cell>
          <cell r="F674">
            <v>0</v>
          </cell>
          <cell r="G674">
            <v>-4364.97</v>
          </cell>
          <cell r="H674">
            <v>0</v>
          </cell>
          <cell r="I674">
            <v>-18120.2</v>
          </cell>
        </row>
        <row r="675">
          <cell r="C675">
            <v>456020</v>
          </cell>
          <cell r="D675">
            <v>0</v>
          </cell>
          <cell r="E675">
            <v>-49.64</v>
          </cell>
          <cell r="F675">
            <v>0</v>
          </cell>
          <cell r="G675">
            <v>-437.05</v>
          </cell>
          <cell r="H675">
            <v>0</v>
          </cell>
          <cell r="I675">
            <v>-1928</v>
          </cell>
        </row>
        <row r="676">
          <cell r="C676">
            <v>456030</v>
          </cell>
          <cell r="D676">
            <v>0</v>
          </cell>
          <cell r="E676">
            <v>-25897.68</v>
          </cell>
          <cell r="F676">
            <v>0</v>
          </cell>
          <cell r="G676">
            <v>-79551.520000000004</v>
          </cell>
          <cell r="H676">
            <v>0</v>
          </cell>
          <cell r="I676">
            <v>-334989.87</v>
          </cell>
        </row>
        <row r="677">
          <cell r="C677">
            <v>456040</v>
          </cell>
          <cell r="D677">
            <v>0</v>
          </cell>
          <cell r="E677">
            <v>-67.34</v>
          </cell>
          <cell r="F677">
            <v>0</v>
          </cell>
          <cell r="G677">
            <v>-159.36000000000001</v>
          </cell>
          <cell r="H677">
            <v>0</v>
          </cell>
          <cell r="I677">
            <v>-745.14</v>
          </cell>
        </row>
        <row r="678">
          <cell r="C678">
            <v>456075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-192593.22</v>
          </cell>
        </row>
        <row r="679">
          <cell r="C679">
            <v>456081</v>
          </cell>
          <cell r="D679">
            <v>0</v>
          </cell>
          <cell r="E679">
            <v>-21149.98</v>
          </cell>
          <cell r="F679">
            <v>0</v>
          </cell>
          <cell r="G679">
            <v>-63449.94</v>
          </cell>
          <cell r="H679">
            <v>0</v>
          </cell>
          <cell r="I679">
            <v>-253799.76</v>
          </cell>
        </row>
        <row r="680">
          <cell r="C680">
            <v>456082</v>
          </cell>
          <cell r="D680">
            <v>0</v>
          </cell>
          <cell r="E680">
            <v>-8407.16</v>
          </cell>
          <cell r="F680">
            <v>0</v>
          </cell>
          <cell r="G680">
            <v>-25221.48</v>
          </cell>
          <cell r="H680">
            <v>0</v>
          </cell>
          <cell r="I680">
            <v>-100885.92</v>
          </cell>
        </row>
        <row r="681">
          <cell r="C681">
            <v>456083</v>
          </cell>
          <cell r="D681">
            <v>0</v>
          </cell>
          <cell r="E681">
            <v>-1899</v>
          </cell>
          <cell r="F681">
            <v>0</v>
          </cell>
          <cell r="G681">
            <v>-5697</v>
          </cell>
          <cell r="H681">
            <v>0</v>
          </cell>
          <cell r="I681">
            <v>-22788</v>
          </cell>
        </row>
        <row r="682">
          <cell r="C682">
            <v>456084</v>
          </cell>
          <cell r="D682">
            <v>0</v>
          </cell>
          <cell r="E682">
            <v>-5847.11</v>
          </cell>
          <cell r="F682">
            <v>0</v>
          </cell>
          <cell r="G682">
            <v>-17541.330000000002</v>
          </cell>
          <cell r="H682">
            <v>0</v>
          </cell>
          <cell r="I682">
            <v>-70165.320000000007</v>
          </cell>
        </row>
        <row r="683">
          <cell r="C683">
            <v>456091</v>
          </cell>
          <cell r="D683">
            <v>0</v>
          </cell>
          <cell r="E683">
            <v>-89.23</v>
          </cell>
          <cell r="F683">
            <v>0</v>
          </cell>
          <cell r="G683">
            <v>-267.69</v>
          </cell>
          <cell r="H683">
            <v>0</v>
          </cell>
          <cell r="I683">
            <v>-964.82999999999993</v>
          </cell>
        </row>
        <row r="684">
          <cell r="C684">
            <v>456092</v>
          </cell>
          <cell r="D684">
            <v>0</v>
          </cell>
          <cell r="E684">
            <v>-164.88</v>
          </cell>
          <cell r="F684">
            <v>0</v>
          </cell>
          <cell r="G684">
            <v>-494.64</v>
          </cell>
          <cell r="H684">
            <v>0</v>
          </cell>
          <cell r="I684">
            <v>-1862.1</v>
          </cell>
        </row>
        <row r="685">
          <cell r="C685">
            <v>456093</v>
          </cell>
          <cell r="D685">
            <v>0</v>
          </cell>
          <cell r="E685">
            <v>-2767.32</v>
          </cell>
          <cell r="F685">
            <v>0</v>
          </cell>
          <cell r="G685">
            <v>-8301.9600000000009</v>
          </cell>
          <cell r="H685">
            <v>0</v>
          </cell>
          <cell r="I685">
            <v>-33497.19</v>
          </cell>
        </row>
        <row r="686">
          <cell r="C686">
            <v>456094</v>
          </cell>
          <cell r="D686">
            <v>0</v>
          </cell>
          <cell r="E686">
            <v>-88.54</v>
          </cell>
          <cell r="F686">
            <v>0</v>
          </cell>
          <cell r="G686">
            <v>-265.62</v>
          </cell>
          <cell r="H686">
            <v>0</v>
          </cell>
          <cell r="I686">
            <v>-995.52</v>
          </cell>
        </row>
        <row r="687">
          <cell r="C687">
            <v>457131</v>
          </cell>
          <cell r="D687">
            <v>0</v>
          </cell>
          <cell r="E687">
            <v>-3145.27</v>
          </cell>
          <cell r="F687">
            <v>0</v>
          </cell>
          <cell r="G687">
            <v>-9506.61</v>
          </cell>
          <cell r="H687">
            <v>0</v>
          </cell>
          <cell r="I687">
            <v>-38342.800000000003</v>
          </cell>
        </row>
        <row r="688">
          <cell r="C688">
            <v>457132</v>
          </cell>
          <cell r="D688">
            <v>0</v>
          </cell>
          <cell r="E688">
            <v>-6096.4400000000005</v>
          </cell>
          <cell r="F688">
            <v>0</v>
          </cell>
          <cell r="G688">
            <v>-20084.41</v>
          </cell>
          <cell r="H688">
            <v>0</v>
          </cell>
          <cell r="I688">
            <v>-84576.75</v>
          </cell>
        </row>
        <row r="689">
          <cell r="C689">
            <v>457137</v>
          </cell>
          <cell r="D689">
            <v>0</v>
          </cell>
          <cell r="E689">
            <v>-38644.080000000002</v>
          </cell>
          <cell r="F689">
            <v>0</v>
          </cell>
          <cell r="G689">
            <v>-128511.48</v>
          </cell>
          <cell r="H689">
            <v>0</v>
          </cell>
          <cell r="I689">
            <v>-1049606.75</v>
          </cell>
        </row>
        <row r="690">
          <cell r="C690">
            <v>457138</v>
          </cell>
          <cell r="D690">
            <v>0</v>
          </cell>
          <cell r="E690">
            <v>-19015.68</v>
          </cell>
          <cell r="F690">
            <v>0</v>
          </cell>
          <cell r="G690">
            <v>-46474.020000000004</v>
          </cell>
          <cell r="H690">
            <v>0</v>
          </cell>
          <cell r="I690">
            <v>-168957.97</v>
          </cell>
        </row>
        <row r="691">
          <cell r="C691">
            <v>457141</v>
          </cell>
          <cell r="D691">
            <v>0</v>
          </cell>
          <cell r="E691">
            <v>-429380.23</v>
          </cell>
          <cell r="F691">
            <v>0</v>
          </cell>
          <cell r="G691">
            <v>-1266087.57</v>
          </cell>
          <cell r="H691">
            <v>0</v>
          </cell>
          <cell r="I691">
            <v>-5025105.3900000006</v>
          </cell>
        </row>
        <row r="692">
          <cell r="C692">
            <v>457142</v>
          </cell>
          <cell r="D692">
            <v>0</v>
          </cell>
          <cell r="E692">
            <v>-49507.16</v>
          </cell>
          <cell r="F692">
            <v>0</v>
          </cell>
          <cell r="G692">
            <v>-130124.18000000001</v>
          </cell>
          <cell r="H692">
            <v>0</v>
          </cell>
          <cell r="I692">
            <v>-611475.06000000006</v>
          </cell>
        </row>
        <row r="693">
          <cell r="C693">
            <v>457143</v>
          </cell>
          <cell r="D693">
            <v>0</v>
          </cell>
          <cell r="E693">
            <v>-136659.89000000001</v>
          </cell>
          <cell r="F693">
            <v>0</v>
          </cell>
          <cell r="G693">
            <v>-410480.21</v>
          </cell>
          <cell r="H693">
            <v>0</v>
          </cell>
          <cell r="I693">
            <v>-1563205.3599999999</v>
          </cell>
        </row>
        <row r="694">
          <cell r="C694">
            <v>457144</v>
          </cell>
          <cell r="D694">
            <v>0</v>
          </cell>
          <cell r="E694">
            <v>-42277.5</v>
          </cell>
          <cell r="F694">
            <v>0</v>
          </cell>
          <cell r="G694">
            <v>-126994.66</v>
          </cell>
          <cell r="H694">
            <v>0</v>
          </cell>
          <cell r="I694">
            <v>-500483.69000000006</v>
          </cell>
        </row>
        <row r="695">
          <cell r="C695">
            <v>457145</v>
          </cell>
          <cell r="D695">
            <v>0</v>
          </cell>
          <cell r="E695">
            <v>-1777.56</v>
          </cell>
          <cell r="F695">
            <v>0</v>
          </cell>
          <cell r="G695">
            <v>-5332.68</v>
          </cell>
          <cell r="H695">
            <v>0</v>
          </cell>
          <cell r="I695">
            <v>-21330.720000000001</v>
          </cell>
        </row>
        <row r="696">
          <cell r="C696">
            <v>457146</v>
          </cell>
          <cell r="D696">
            <v>0</v>
          </cell>
          <cell r="E696">
            <v>-7446.49</v>
          </cell>
          <cell r="F696">
            <v>0</v>
          </cell>
          <cell r="G696">
            <v>-22365.760000000002</v>
          </cell>
          <cell r="H696">
            <v>0</v>
          </cell>
          <cell r="I696">
            <v>-82873.890000000014</v>
          </cell>
        </row>
        <row r="697">
          <cell r="C697">
            <v>457147</v>
          </cell>
          <cell r="D697">
            <v>0</v>
          </cell>
          <cell r="E697">
            <v>-6898.74</v>
          </cell>
          <cell r="F697">
            <v>0</v>
          </cell>
          <cell r="G697">
            <v>-20721.420000000002</v>
          </cell>
          <cell r="H697">
            <v>0</v>
          </cell>
          <cell r="I697">
            <v>-78740.7</v>
          </cell>
        </row>
        <row r="698">
          <cell r="C698">
            <v>457148</v>
          </cell>
          <cell r="D698">
            <v>0</v>
          </cell>
          <cell r="E698">
            <v>-11911.7</v>
          </cell>
          <cell r="F698">
            <v>0</v>
          </cell>
          <cell r="G698">
            <v>-35778.35</v>
          </cell>
          <cell r="H698">
            <v>0</v>
          </cell>
          <cell r="I698">
            <v>-135429.29</v>
          </cell>
        </row>
        <row r="699">
          <cell r="C699">
            <v>457149</v>
          </cell>
          <cell r="D699">
            <v>0</v>
          </cell>
          <cell r="E699">
            <v>-673.03</v>
          </cell>
          <cell r="F699">
            <v>0</v>
          </cell>
          <cell r="G699">
            <v>-1975.7</v>
          </cell>
          <cell r="H699">
            <v>0</v>
          </cell>
          <cell r="I699">
            <v>-7689.13</v>
          </cell>
        </row>
        <row r="700">
          <cell r="C700">
            <v>457150</v>
          </cell>
          <cell r="D700">
            <v>0</v>
          </cell>
          <cell r="E700">
            <v>-208.31</v>
          </cell>
          <cell r="F700">
            <v>0</v>
          </cell>
          <cell r="G700">
            <v>-620.63</v>
          </cell>
          <cell r="H700">
            <v>0</v>
          </cell>
          <cell r="I700">
            <v>-2471.77</v>
          </cell>
        </row>
        <row r="701">
          <cell r="C701">
            <v>457151</v>
          </cell>
          <cell r="D701">
            <v>0</v>
          </cell>
          <cell r="E701">
            <v>-36.660000000000004</v>
          </cell>
          <cell r="F701">
            <v>0</v>
          </cell>
          <cell r="G701">
            <v>-106.37</v>
          </cell>
          <cell r="H701">
            <v>0</v>
          </cell>
          <cell r="I701">
            <v>-406.32</v>
          </cell>
        </row>
        <row r="702">
          <cell r="C702">
            <v>457153</v>
          </cell>
          <cell r="D702">
            <v>0</v>
          </cell>
          <cell r="E702">
            <v>-33.980000000000004</v>
          </cell>
          <cell r="F702">
            <v>0</v>
          </cell>
          <cell r="G702">
            <v>-99.65</v>
          </cell>
          <cell r="H702">
            <v>0</v>
          </cell>
          <cell r="I702">
            <v>-387.23</v>
          </cell>
        </row>
        <row r="703">
          <cell r="C703">
            <v>457154</v>
          </cell>
          <cell r="D703">
            <v>0</v>
          </cell>
          <cell r="E703">
            <v>-58.660000000000004</v>
          </cell>
          <cell r="F703">
            <v>0</v>
          </cell>
          <cell r="G703">
            <v>-171.76</v>
          </cell>
          <cell r="H703">
            <v>0</v>
          </cell>
          <cell r="I703">
            <v>-665.71</v>
          </cell>
        </row>
        <row r="704">
          <cell r="C704">
            <v>457160</v>
          </cell>
          <cell r="D704">
            <v>0</v>
          </cell>
          <cell r="E704">
            <v>-63663.78</v>
          </cell>
          <cell r="F704">
            <v>0</v>
          </cell>
          <cell r="G704">
            <v>-184213.65</v>
          </cell>
          <cell r="H704">
            <v>0</v>
          </cell>
          <cell r="I704">
            <v>-663592.94999999995</v>
          </cell>
        </row>
        <row r="705">
          <cell r="C705">
            <v>461100</v>
          </cell>
          <cell r="D705">
            <v>0</v>
          </cell>
          <cell r="E705">
            <v>-135372.54</v>
          </cell>
          <cell r="F705">
            <v>0</v>
          </cell>
          <cell r="G705">
            <v>-369648.23</v>
          </cell>
          <cell r="H705">
            <v>0</v>
          </cell>
          <cell r="I705">
            <v>-1504660.23</v>
          </cell>
        </row>
        <row r="706">
          <cell r="C706">
            <v>461200</v>
          </cell>
          <cell r="D706">
            <v>0</v>
          </cell>
          <cell r="E706">
            <v>-36668.629999999997</v>
          </cell>
          <cell r="F706">
            <v>0</v>
          </cell>
          <cell r="G706">
            <v>-105623.65000000001</v>
          </cell>
          <cell r="H706">
            <v>0</v>
          </cell>
          <cell r="I706">
            <v>-458875.61000000004</v>
          </cell>
        </row>
        <row r="707">
          <cell r="C707">
            <v>461300</v>
          </cell>
          <cell r="D707">
            <v>0</v>
          </cell>
          <cell r="E707">
            <v>-6744.77</v>
          </cell>
          <cell r="F707">
            <v>0</v>
          </cell>
          <cell r="G707">
            <v>-17363.61</v>
          </cell>
          <cell r="H707">
            <v>0</v>
          </cell>
          <cell r="I707">
            <v>-74829.23000000001</v>
          </cell>
        </row>
        <row r="708">
          <cell r="C708">
            <v>464000</v>
          </cell>
          <cell r="D708">
            <v>0</v>
          </cell>
          <cell r="E708">
            <v>-1886.72</v>
          </cell>
          <cell r="F708">
            <v>0</v>
          </cell>
          <cell r="G708">
            <v>-5313.07</v>
          </cell>
          <cell r="H708">
            <v>0</v>
          </cell>
          <cell r="I708">
            <v>-25209.75</v>
          </cell>
        </row>
        <row r="709">
          <cell r="C709">
            <v>467000</v>
          </cell>
          <cell r="D709">
            <v>0</v>
          </cell>
          <cell r="E709">
            <v>-168.29</v>
          </cell>
          <cell r="F709">
            <v>0</v>
          </cell>
          <cell r="G709">
            <v>-384.07</v>
          </cell>
          <cell r="H709">
            <v>0</v>
          </cell>
          <cell r="I709">
            <v>-1399.92</v>
          </cell>
        </row>
        <row r="710">
          <cell r="C710">
            <v>500011</v>
          </cell>
          <cell r="D710">
            <v>0</v>
          </cell>
          <cell r="E710">
            <v>4482.72</v>
          </cell>
          <cell r="F710">
            <v>0</v>
          </cell>
          <cell r="G710">
            <v>13842.45</v>
          </cell>
          <cell r="H710">
            <v>0</v>
          </cell>
          <cell r="I710">
            <v>41804.770000000004</v>
          </cell>
        </row>
        <row r="711">
          <cell r="C711">
            <v>500036</v>
          </cell>
          <cell r="D711">
            <v>0</v>
          </cell>
          <cell r="E711">
            <v>19074.46</v>
          </cell>
          <cell r="F711">
            <v>0</v>
          </cell>
          <cell r="G711">
            <v>59752.46</v>
          </cell>
          <cell r="H711">
            <v>0</v>
          </cell>
          <cell r="I711">
            <v>223450.16</v>
          </cell>
        </row>
        <row r="712">
          <cell r="C712">
            <v>500037</v>
          </cell>
          <cell r="D712">
            <v>0</v>
          </cell>
          <cell r="E712">
            <v>207.76</v>
          </cell>
          <cell r="F712">
            <v>0</v>
          </cell>
          <cell r="G712">
            <v>348.81</v>
          </cell>
          <cell r="H712">
            <v>0</v>
          </cell>
          <cell r="I712">
            <v>11984.63</v>
          </cell>
        </row>
        <row r="713">
          <cell r="C713">
            <v>500039</v>
          </cell>
          <cell r="D713">
            <v>0</v>
          </cell>
          <cell r="E713">
            <v>257148.76</v>
          </cell>
          <cell r="F713">
            <v>0</v>
          </cell>
          <cell r="G713">
            <v>523960.45</v>
          </cell>
          <cell r="H713">
            <v>0</v>
          </cell>
          <cell r="I713">
            <v>1776810.65</v>
          </cell>
        </row>
        <row r="714">
          <cell r="C714">
            <v>500046</v>
          </cell>
          <cell r="D714">
            <v>0</v>
          </cell>
          <cell r="E714">
            <v>555</v>
          </cell>
          <cell r="F714">
            <v>0</v>
          </cell>
          <cell r="G714">
            <v>555</v>
          </cell>
          <cell r="H714">
            <v>0</v>
          </cell>
          <cell r="I714">
            <v>5870</v>
          </cell>
        </row>
        <row r="715">
          <cell r="C715">
            <v>500994</v>
          </cell>
          <cell r="D715">
            <v>0</v>
          </cell>
          <cell r="E715">
            <v>-2728.07</v>
          </cell>
          <cell r="F715">
            <v>0</v>
          </cell>
          <cell r="G715">
            <v>-8184.21</v>
          </cell>
          <cell r="H715">
            <v>0</v>
          </cell>
          <cell r="I715">
            <v>-32736.84</v>
          </cell>
        </row>
        <row r="716">
          <cell r="C716">
            <v>500995</v>
          </cell>
          <cell r="D716">
            <v>0</v>
          </cell>
          <cell r="E716">
            <v>10542.78</v>
          </cell>
          <cell r="F716">
            <v>0</v>
          </cell>
          <cell r="G716">
            <v>31628.34</v>
          </cell>
          <cell r="H716">
            <v>0</v>
          </cell>
          <cell r="I716">
            <v>126513.36</v>
          </cell>
        </row>
        <row r="717">
          <cell r="C717">
            <v>500996</v>
          </cell>
          <cell r="D717">
            <v>0</v>
          </cell>
          <cell r="E717">
            <v>1532.06</v>
          </cell>
          <cell r="F717">
            <v>0</v>
          </cell>
          <cell r="G717">
            <v>4596.18</v>
          </cell>
          <cell r="H717">
            <v>0</v>
          </cell>
          <cell r="I717">
            <v>18384.72</v>
          </cell>
        </row>
        <row r="718">
          <cell r="C718">
            <v>501001</v>
          </cell>
          <cell r="D718">
            <v>0</v>
          </cell>
          <cell r="E718">
            <v>180753.19</v>
          </cell>
          <cell r="F718">
            <v>0</v>
          </cell>
          <cell r="G718">
            <v>355553.17</v>
          </cell>
          <cell r="H718">
            <v>0</v>
          </cell>
          <cell r="I718">
            <v>-591979.64000000013</v>
          </cell>
        </row>
        <row r="719">
          <cell r="C719">
            <v>501002</v>
          </cell>
          <cell r="D719">
            <v>0</v>
          </cell>
          <cell r="E719">
            <v>-675659.75</v>
          </cell>
          <cell r="F719">
            <v>0</v>
          </cell>
          <cell r="G719">
            <v>-2413685.64</v>
          </cell>
          <cell r="H719">
            <v>0</v>
          </cell>
          <cell r="I719">
            <v>-6150166</v>
          </cell>
        </row>
        <row r="720">
          <cell r="C720">
            <v>501003</v>
          </cell>
          <cell r="D720">
            <v>0</v>
          </cell>
          <cell r="E720">
            <v>-326956.41000000003</v>
          </cell>
          <cell r="F720">
            <v>0</v>
          </cell>
          <cell r="G720">
            <v>-981308.08000000007</v>
          </cell>
          <cell r="H720">
            <v>0</v>
          </cell>
          <cell r="I720">
            <v>17047207</v>
          </cell>
        </row>
        <row r="721">
          <cell r="C721">
            <v>501004</v>
          </cell>
          <cell r="D721">
            <v>0</v>
          </cell>
          <cell r="E721">
            <v>-13347.710000000001</v>
          </cell>
          <cell r="F721">
            <v>0</v>
          </cell>
          <cell r="G721">
            <v>-40043.129999999997</v>
          </cell>
          <cell r="H721">
            <v>0</v>
          </cell>
          <cell r="I721">
            <v>-171195.78</v>
          </cell>
        </row>
        <row r="722">
          <cell r="C722">
            <v>501005</v>
          </cell>
          <cell r="D722">
            <v>0</v>
          </cell>
          <cell r="E722">
            <v>155557.43</v>
          </cell>
          <cell r="F722">
            <v>0</v>
          </cell>
          <cell r="G722">
            <v>306495.01</v>
          </cell>
          <cell r="H722">
            <v>0</v>
          </cell>
          <cell r="I722">
            <v>-71662.679999999993</v>
          </cell>
        </row>
        <row r="723">
          <cell r="C723">
            <v>501042</v>
          </cell>
          <cell r="D723">
            <v>0</v>
          </cell>
          <cell r="E723">
            <v>5201965.3</v>
          </cell>
          <cell r="F723">
            <v>0</v>
          </cell>
          <cell r="G723">
            <v>13189433.1</v>
          </cell>
          <cell r="H723">
            <v>0</v>
          </cell>
          <cell r="I723">
            <v>45360186.700000003</v>
          </cell>
        </row>
        <row r="724">
          <cell r="C724">
            <v>501045</v>
          </cell>
          <cell r="D724">
            <v>0</v>
          </cell>
          <cell r="E724">
            <v>46548.200000000004</v>
          </cell>
          <cell r="F724">
            <v>0</v>
          </cell>
          <cell r="G724">
            <v>232994.09</v>
          </cell>
          <cell r="H724">
            <v>0</v>
          </cell>
          <cell r="I724">
            <v>1317921.58</v>
          </cell>
        </row>
        <row r="725">
          <cell r="C725">
            <v>501183</v>
          </cell>
          <cell r="D725">
            <v>0</v>
          </cell>
          <cell r="E725">
            <v>-3018.29</v>
          </cell>
          <cell r="F725">
            <v>0</v>
          </cell>
          <cell r="G725">
            <v>-13734.76</v>
          </cell>
          <cell r="H725">
            <v>0</v>
          </cell>
          <cell r="I725">
            <v>-43878.76</v>
          </cell>
        </row>
        <row r="726">
          <cell r="C726">
            <v>501300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-0.01</v>
          </cell>
        </row>
        <row r="727">
          <cell r="C727">
            <v>501400</v>
          </cell>
          <cell r="D727">
            <v>0</v>
          </cell>
          <cell r="E727">
            <v>13834.94</v>
          </cell>
          <cell r="F727">
            <v>0</v>
          </cell>
          <cell r="G727">
            <v>36888.090000000004</v>
          </cell>
          <cell r="H727">
            <v>0</v>
          </cell>
          <cell r="I727">
            <v>130781.26000000001</v>
          </cell>
        </row>
        <row r="728">
          <cell r="C728">
            <v>501401</v>
          </cell>
          <cell r="D728">
            <v>0</v>
          </cell>
          <cell r="E728">
            <v>9767.7100000000009</v>
          </cell>
          <cell r="F728">
            <v>0</v>
          </cell>
          <cell r="G728">
            <v>35882.69</v>
          </cell>
          <cell r="H728">
            <v>0</v>
          </cell>
          <cell r="I728">
            <v>109492.8</v>
          </cell>
        </row>
        <row r="729">
          <cell r="C729">
            <v>501601</v>
          </cell>
          <cell r="D729">
            <v>0</v>
          </cell>
          <cell r="E729">
            <v>1911.98</v>
          </cell>
          <cell r="F729">
            <v>0</v>
          </cell>
          <cell r="G729">
            <v>6344.47</v>
          </cell>
          <cell r="H729">
            <v>0</v>
          </cell>
          <cell r="I729">
            <v>46640.11</v>
          </cell>
        </row>
        <row r="730">
          <cell r="C730">
            <v>501604</v>
          </cell>
          <cell r="D730">
            <v>0</v>
          </cell>
          <cell r="E730">
            <v>66.47</v>
          </cell>
          <cell r="F730">
            <v>0</v>
          </cell>
          <cell r="G730">
            <v>132.94</v>
          </cell>
          <cell r="H730">
            <v>0</v>
          </cell>
          <cell r="I730">
            <v>770.15000000000009</v>
          </cell>
        </row>
        <row r="731">
          <cell r="C731">
            <v>501605</v>
          </cell>
          <cell r="D731">
            <v>0</v>
          </cell>
          <cell r="E731">
            <v>7947.71</v>
          </cell>
          <cell r="F731">
            <v>0</v>
          </cell>
          <cell r="G731">
            <v>24984.18</v>
          </cell>
          <cell r="H731">
            <v>0</v>
          </cell>
          <cell r="I731">
            <v>101238.54000000001</v>
          </cell>
        </row>
        <row r="732">
          <cell r="C732">
            <v>501910</v>
          </cell>
          <cell r="D732">
            <v>0</v>
          </cell>
          <cell r="E732">
            <v>-1221.1300000000001</v>
          </cell>
          <cell r="F732">
            <v>0</v>
          </cell>
          <cell r="G732">
            <v>-3663.39</v>
          </cell>
          <cell r="H732">
            <v>0</v>
          </cell>
          <cell r="I732">
            <v>-14653.56</v>
          </cell>
        </row>
        <row r="733">
          <cell r="C733">
            <v>501920</v>
          </cell>
          <cell r="D733">
            <v>0</v>
          </cell>
          <cell r="E733">
            <v>-10438.35</v>
          </cell>
          <cell r="F733">
            <v>0</v>
          </cell>
          <cell r="G733">
            <v>-31315.05</v>
          </cell>
          <cell r="H733">
            <v>0</v>
          </cell>
          <cell r="I733">
            <v>-125260.20000000001</v>
          </cell>
        </row>
        <row r="734">
          <cell r="C734">
            <v>501930</v>
          </cell>
          <cell r="D734">
            <v>0</v>
          </cell>
          <cell r="E734">
            <v>-199855.11000000002</v>
          </cell>
          <cell r="F734">
            <v>0</v>
          </cell>
          <cell r="G734">
            <v>-632916.32999999996</v>
          </cell>
          <cell r="H734">
            <v>0</v>
          </cell>
          <cell r="I734">
            <v>-2322775.69</v>
          </cell>
        </row>
        <row r="735">
          <cell r="C735">
            <v>501940</v>
          </cell>
          <cell r="D735">
            <v>0</v>
          </cell>
          <cell r="E735">
            <v>-5753.02</v>
          </cell>
          <cell r="F735">
            <v>0</v>
          </cell>
          <cell r="G735">
            <v>-17259.060000000001</v>
          </cell>
          <cell r="H735">
            <v>0</v>
          </cell>
          <cell r="I735">
            <v>-69036.240000000005</v>
          </cell>
        </row>
        <row r="736">
          <cell r="C736">
            <v>502084</v>
          </cell>
          <cell r="D736">
            <v>0</v>
          </cell>
          <cell r="E736">
            <v>242.15</v>
          </cell>
          <cell r="F736">
            <v>0</v>
          </cell>
          <cell r="G736">
            <v>242.15</v>
          </cell>
          <cell r="H736">
            <v>0</v>
          </cell>
          <cell r="I736">
            <v>1324.6100000000001</v>
          </cell>
        </row>
        <row r="737">
          <cell r="C737">
            <v>502093</v>
          </cell>
          <cell r="D737">
            <v>0</v>
          </cell>
          <cell r="E737">
            <v>5316.87</v>
          </cell>
          <cell r="F737">
            <v>0</v>
          </cell>
          <cell r="G737">
            <v>14479.64</v>
          </cell>
          <cell r="H737">
            <v>0</v>
          </cell>
          <cell r="I737">
            <v>47899.97</v>
          </cell>
        </row>
        <row r="738">
          <cell r="C738">
            <v>502096</v>
          </cell>
          <cell r="D738">
            <v>0</v>
          </cell>
          <cell r="E738">
            <v>45347.360000000001</v>
          </cell>
          <cell r="F738">
            <v>0</v>
          </cell>
          <cell r="G738">
            <v>101894.77</v>
          </cell>
          <cell r="H738">
            <v>0</v>
          </cell>
          <cell r="I738">
            <v>207472.46000000002</v>
          </cell>
        </row>
        <row r="739">
          <cell r="C739">
            <v>502099</v>
          </cell>
          <cell r="D739">
            <v>0</v>
          </cell>
          <cell r="E739">
            <v>1051.52</v>
          </cell>
          <cell r="F739">
            <v>0</v>
          </cell>
          <cell r="G739">
            <v>2575.0100000000002</v>
          </cell>
          <cell r="H739">
            <v>0</v>
          </cell>
          <cell r="I739">
            <v>15032.86</v>
          </cell>
        </row>
        <row r="740">
          <cell r="C740">
            <v>502102</v>
          </cell>
          <cell r="D740">
            <v>0</v>
          </cell>
          <cell r="E740">
            <v>6.37</v>
          </cell>
          <cell r="F740">
            <v>0</v>
          </cell>
          <cell r="G740">
            <v>4533.68</v>
          </cell>
          <cell r="H740">
            <v>0</v>
          </cell>
          <cell r="I740">
            <v>58123.64</v>
          </cell>
        </row>
        <row r="741">
          <cell r="C741">
            <v>502103</v>
          </cell>
          <cell r="D741">
            <v>0</v>
          </cell>
          <cell r="E741">
            <v>0</v>
          </cell>
          <cell r="F741">
            <v>0</v>
          </cell>
          <cell r="G741">
            <v>11844.18</v>
          </cell>
          <cell r="H741">
            <v>0</v>
          </cell>
          <cell r="I741">
            <v>43373.33</v>
          </cell>
        </row>
        <row r="742">
          <cell r="C742">
            <v>502105</v>
          </cell>
          <cell r="D742">
            <v>0</v>
          </cell>
          <cell r="E742">
            <v>-124.9</v>
          </cell>
          <cell r="F742">
            <v>0</v>
          </cell>
          <cell r="G742">
            <v>317.93</v>
          </cell>
          <cell r="H742">
            <v>0</v>
          </cell>
          <cell r="I742">
            <v>715</v>
          </cell>
        </row>
        <row r="743">
          <cell r="C743">
            <v>502108</v>
          </cell>
          <cell r="D743">
            <v>0</v>
          </cell>
          <cell r="E743">
            <v>14652.130000000001</v>
          </cell>
          <cell r="F743">
            <v>0</v>
          </cell>
          <cell r="G743">
            <v>45404.6</v>
          </cell>
          <cell r="H743">
            <v>0</v>
          </cell>
          <cell r="I743">
            <v>261184.14</v>
          </cell>
        </row>
        <row r="744">
          <cell r="C744">
            <v>502109</v>
          </cell>
          <cell r="D744">
            <v>0</v>
          </cell>
          <cell r="E744">
            <v>16111.380000000001</v>
          </cell>
          <cell r="F744">
            <v>0</v>
          </cell>
          <cell r="G744">
            <v>44892.98</v>
          </cell>
          <cell r="H744">
            <v>0</v>
          </cell>
          <cell r="I744">
            <v>182188.91</v>
          </cell>
        </row>
        <row r="745">
          <cell r="C745">
            <v>502114</v>
          </cell>
          <cell r="D745">
            <v>0</v>
          </cell>
          <cell r="E745">
            <v>131865.45000000001</v>
          </cell>
          <cell r="F745">
            <v>0</v>
          </cell>
          <cell r="G745">
            <v>346835.23</v>
          </cell>
          <cell r="H745">
            <v>0</v>
          </cell>
          <cell r="I745">
            <v>1356197.58</v>
          </cell>
        </row>
        <row r="746">
          <cell r="C746">
            <v>505112</v>
          </cell>
          <cell r="D746">
            <v>0</v>
          </cell>
          <cell r="E746">
            <v>63583.39</v>
          </cell>
          <cell r="F746">
            <v>0</v>
          </cell>
          <cell r="G746">
            <v>167672.59</v>
          </cell>
          <cell r="H746">
            <v>0</v>
          </cell>
          <cell r="I746">
            <v>619438.56999999995</v>
          </cell>
        </row>
        <row r="747">
          <cell r="C747">
            <v>505117</v>
          </cell>
          <cell r="D747">
            <v>0</v>
          </cell>
          <cell r="E747">
            <v>-66.989999999999995</v>
          </cell>
          <cell r="F747">
            <v>0</v>
          </cell>
          <cell r="G747">
            <v>2662.31</v>
          </cell>
          <cell r="H747">
            <v>0</v>
          </cell>
          <cell r="I747">
            <v>29062.86</v>
          </cell>
        </row>
        <row r="748">
          <cell r="C748">
            <v>505118</v>
          </cell>
          <cell r="D748">
            <v>0</v>
          </cell>
          <cell r="E748">
            <v>2271.35</v>
          </cell>
          <cell r="F748">
            <v>0</v>
          </cell>
          <cell r="G748">
            <v>7383.83</v>
          </cell>
          <cell r="H748">
            <v>0</v>
          </cell>
          <cell r="I748">
            <v>25669.919999999998</v>
          </cell>
        </row>
        <row r="749">
          <cell r="C749">
            <v>505120</v>
          </cell>
          <cell r="D749">
            <v>0</v>
          </cell>
          <cell r="E749">
            <v>40073.020000000004</v>
          </cell>
          <cell r="F749">
            <v>0</v>
          </cell>
          <cell r="G749">
            <v>108507.14</v>
          </cell>
          <cell r="H749">
            <v>0</v>
          </cell>
          <cell r="I749">
            <v>529119.30000000005</v>
          </cell>
        </row>
        <row r="750">
          <cell r="C750">
            <v>505422</v>
          </cell>
          <cell r="D750">
            <v>0</v>
          </cell>
          <cell r="E750">
            <v>44963.79</v>
          </cell>
          <cell r="F750">
            <v>0</v>
          </cell>
          <cell r="G750">
            <v>107371.51000000001</v>
          </cell>
          <cell r="H750">
            <v>0</v>
          </cell>
          <cell r="I750">
            <v>371469.48000000004</v>
          </cell>
        </row>
        <row r="751">
          <cell r="C751">
            <v>505426</v>
          </cell>
          <cell r="D751">
            <v>0</v>
          </cell>
          <cell r="E751">
            <v>16248.49</v>
          </cell>
          <cell r="F751">
            <v>0</v>
          </cell>
          <cell r="G751">
            <v>42706.66</v>
          </cell>
          <cell r="H751">
            <v>0</v>
          </cell>
          <cell r="I751">
            <v>150516.1</v>
          </cell>
        </row>
        <row r="752">
          <cell r="C752">
            <v>506025</v>
          </cell>
          <cell r="D752">
            <v>0</v>
          </cell>
          <cell r="E752">
            <v>6622.42</v>
          </cell>
          <cell r="F752">
            <v>0</v>
          </cell>
          <cell r="G752">
            <v>37578.559999999998</v>
          </cell>
          <cell r="H752">
            <v>0</v>
          </cell>
          <cell r="I752">
            <v>112901.66</v>
          </cell>
        </row>
        <row r="753">
          <cell r="C753">
            <v>506126</v>
          </cell>
          <cell r="D753">
            <v>0</v>
          </cell>
          <cell r="E753">
            <v>125143.96</v>
          </cell>
          <cell r="F753">
            <v>0</v>
          </cell>
          <cell r="G753">
            <v>318445.53000000003</v>
          </cell>
          <cell r="H753">
            <v>0</v>
          </cell>
          <cell r="I753">
            <v>1076078.83</v>
          </cell>
        </row>
        <row r="754">
          <cell r="C754">
            <v>506168</v>
          </cell>
          <cell r="D754">
            <v>0</v>
          </cell>
          <cell r="E754">
            <v>-149.35</v>
          </cell>
          <cell r="F754">
            <v>0</v>
          </cell>
          <cell r="G754">
            <v>1798.3</v>
          </cell>
          <cell r="H754">
            <v>0</v>
          </cell>
          <cell r="I754">
            <v>4777.6899999999996</v>
          </cell>
        </row>
        <row r="755">
          <cell r="C755">
            <v>506175</v>
          </cell>
          <cell r="D755">
            <v>0</v>
          </cell>
          <cell r="E755">
            <v>30</v>
          </cell>
          <cell r="F755">
            <v>0</v>
          </cell>
          <cell r="G755">
            <v>90</v>
          </cell>
          <cell r="H755">
            <v>0</v>
          </cell>
          <cell r="I755">
            <v>390</v>
          </cell>
        </row>
        <row r="756">
          <cell r="C756">
            <v>506201</v>
          </cell>
          <cell r="D756">
            <v>0</v>
          </cell>
          <cell r="E756">
            <v>68703.63</v>
          </cell>
          <cell r="F756">
            <v>0</v>
          </cell>
          <cell r="G756">
            <v>103498.96</v>
          </cell>
          <cell r="H756">
            <v>0</v>
          </cell>
          <cell r="I756">
            <v>538988.19999999995</v>
          </cell>
        </row>
        <row r="757">
          <cell r="C757">
            <v>506202</v>
          </cell>
          <cell r="D757">
            <v>0</v>
          </cell>
          <cell r="E757">
            <v>50539.82</v>
          </cell>
          <cell r="F757">
            <v>0</v>
          </cell>
          <cell r="G757">
            <v>116822.94</v>
          </cell>
          <cell r="H757">
            <v>0</v>
          </cell>
          <cell r="I757">
            <v>484794.34</v>
          </cell>
        </row>
        <row r="758">
          <cell r="C758">
            <v>506203</v>
          </cell>
          <cell r="D758">
            <v>0</v>
          </cell>
          <cell r="E758">
            <v>9601.1200000000008</v>
          </cell>
          <cell r="F758">
            <v>0</v>
          </cell>
          <cell r="G758">
            <v>27027.25</v>
          </cell>
          <cell r="H758">
            <v>0</v>
          </cell>
          <cell r="I758">
            <v>90602.010000000009</v>
          </cell>
        </row>
        <row r="759">
          <cell r="C759">
            <v>506204</v>
          </cell>
          <cell r="D759">
            <v>0</v>
          </cell>
          <cell r="E759">
            <v>22547.73</v>
          </cell>
          <cell r="F759">
            <v>0</v>
          </cell>
          <cell r="G759">
            <v>74350.16</v>
          </cell>
          <cell r="H759">
            <v>0</v>
          </cell>
          <cell r="I759">
            <v>302211.54000000004</v>
          </cell>
        </row>
        <row r="760">
          <cell r="C760">
            <v>506205</v>
          </cell>
          <cell r="D760">
            <v>0</v>
          </cell>
          <cell r="E760">
            <v>16221.65</v>
          </cell>
          <cell r="F760">
            <v>0</v>
          </cell>
          <cell r="G760">
            <v>25667.81</v>
          </cell>
          <cell r="H760">
            <v>0</v>
          </cell>
          <cell r="I760">
            <v>129442.04</v>
          </cell>
        </row>
        <row r="761">
          <cell r="C761">
            <v>507129</v>
          </cell>
          <cell r="D761">
            <v>0</v>
          </cell>
          <cell r="E761">
            <v>2184.63</v>
          </cell>
          <cell r="F761">
            <v>0</v>
          </cell>
          <cell r="G761">
            <v>6586.85</v>
          </cell>
          <cell r="H761">
            <v>0</v>
          </cell>
          <cell r="I761">
            <v>35099.410000000003</v>
          </cell>
        </row>
        <row r="762">
          <cell r="C762">
            <v>510030</v>
          </cell>
          <cell r="D762">
            <v>0</v>
          </cell>
          <cell r="E762">
            <v>93882.06</v>
          </cell>
          <cell r="F762">
            <v>0</v>
          </cell>
          <cell r="G762">
            <v>302485.96000000002</v>
          </cell>
          <cell r="H762">
            <v>0</v>
          </cell>
          <cell r="I762">
            <v>1120780.04</v>
          </cell>
        </row>
        <row r="763">
          <cell r="C763">
            <v>510994</v>
          </cell>
          <cell r="D763">
            <v>0</v>
          </cell>
          <cell r="E763">
            <v>-2728.07</v>
          </cell>
          <cell r="F763">
            <v>0</v>
          </cell>
          <cell r="G763">
            <v>-8184.21</v>
          </cell>
          <cell r="H763">
            <v>0</v>
          </cell>
          <cell r="I763">
            <v>-32736.84</v>
          </cell>
        </row>
        <row r="764">
          <cell r="C764">
            <v>510995</v>
          </cell>
          <cell r="D764">
            <v>0</v>
          </cell>
          <cell r="E764">
            <v>10542.78</v>
          </cell>
          <cell r="F764">
            <v>0</v>
          </cell>
          <cell r="G764">
            <v>31628.34</v>
          </cell>
          <cell r="H764">
            <v>0</v>
          </cell>
          <cell r="I764">
            <v>126513.36</v>
          </cell>
        </row>
        <row r="765">
          <cell r="C765">
            <v>510996</v>
          </cell>
          <cell r="D765">
            <v>0</v>
          </cell>
          <cell r="E765">
            <v>1532.05</v>
          </cell>
          <cell r="F765">
            <v>0</v>
          </cell>
          <cell r="G765">
            <v>4596.1500000000005</v>
          </cell>
          <cell r="H765">
            <v>0</v>
          </cell>
          <cell r="I765">
            <v>18384.600000000002</v>
          </cell>
        </row>
        <row r="766">
          <cell r="C766">
            <v>511127</v>
          </cell>
          <cell r="D766">
            <v>0</v>
          </cell>
          <cell r="E766">
            <v>55989.270000000004</v>
          </cell>
          <cell r="F766">
            <v>0</v>
          </cell>
          <cell r="G766">
            <v>223065.56</v>
          </cell>
          <cell r="H766">
            <v>0</v>
          </cell>
          <cell r="I766">
            <v>1074410.8600000001</v>
          </cell>
        </row>
        <row r="767">
          <cell r="C767">
            <v>511132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1273.75</v>
          </cell>
        </row>
        <row r="768">
          <cell r="C768">
            <v>511135</v>
          </cell>
          <cell r="D768">
            <v>0</v>
          </cell>
          <cell r="E768">
            <v>12848.08</v>
          </cell>
          <cell r="F768">
            <v>0</v>
          </cell>
          <cell r="G768">
            <v>28577.690000000002</v>
          </cell>
          <cell r="H768">
            <v>0</v>
          </cell>
          <cell r="I768">
            <v>120834.53</v>
          </cell>
        </row>
        <row r="769">
          <cell r="C769">
            <v>512138</v>
          </cell>
          <cell r="D769">
            <v>0</v>
          </cell>
          <cell r="E769">
            <v>38641.270000000004</v>
          </cell>
          <cell r="F769">
            <v>0</v>
          </cell>
          <cell r="G769">
            <v>133540.11000000002</v>
          </cell>
          <cell r="H769">
            <v>0</v>
          </cell>
          <cell r="I769">
            <v>513056.57000000007</v>
          </cell>
        </row>
        <row r="770">
          <cell r="C770">
            <v>512139</v>
          </cell>
          <cell r="D770">
            <v>0</v>
          </cell>
          <cell r="E770">
            <v>0</v>
          </cell>
          <cell r="F770">
            <v>0</v>
          </cell>
          <cell r="G770">
            <v>-266.57</v>
          </cell>
          <cell r="H770">
            <v>0</v>
          </cell>
          <cell r="I770">
            <v>14460.62</v>
          </cell>
        </row>
        <row r="771">
          <cell r="C771">
            <v>512147</v>
          </cell>
          <cell r="D771">
            <v>0</v>
          </cell>
          <cell r="E771">
            <v>340.01</v>
          </cell>
          <cell r="F771">
            <v>0</v>
          </cell>
          <cell r="G771">
            <v>641.01</v>
          </cell>
          <cell r="H771">
            <v>0</v>
          </cell>
          <cell r="I771">
            <v>6126.85</v>
          </cell>
        </row>
        <row r="772">
          <cell r="C772">
            <v>512150</v>
          </cell>
          <cell r="D772">
            <v>0</v>
          </cell>
          <cell r="E772">
            <v>3765.35</v>
          </cell>
          <cell r="F772">
            <v>0</v>
          </cell>
          <cell r="G772">
            <v>8872.49</v>
          </cell>
          <cell r="H772">
            <v>0</v>
          </cell>
          <cell r="I772">
            <v>56780.51</v>
          </cell>
        </row>
        <row r="773">
          <cell r="C773">
            <v>512153</v>
          </cell>
          <cell r="D773">
            <v>0</v>
          </cell>
          <cell r="E773">
            <v>19045.310000000001</v>
          </cell>
          <cell r="F773">
            <v>0</v>
          </cell>
          <cell r="G773">
            <v>58143.73</v>
          </cell>
          <cell r="H773">
            <v>0</v>
          </cell>
          <cell r="I773">
            <v>346558.89999999997</v>
          </cell>
        </row>
        <row r="774">
          <cell r="C774">
            <v>512156</v>
          </cell>
          <cell r="D774">
            <v>0</v>
          </cell>
          <cell r="E774">
            <v>2267.54</v>
          </cell>
          <cell r="F774">
            <v>0</v>
          </cell>
          <cell r="G774">
            <v>2616.17</v>
          </cell>
          <cell r="H774">
            <v>0</v>
          </cell>
          <cell r="I774">
            <v>17974.39</v>
          </cell>
        </row>
        <row r="775">
          <cell r="C775">
            <v>512160</v>
          </cell>
          <cell r="D775">
            <v>0</v>
          </cell>
          <cell r="E775">
            <v>20656.37</v>
          </cell>
          <cell r="F775">
            <v>0</v>
          </cell>
          <cell r="G775">
            <v>31854.3</v>
          </cell>
          <cell r="H775">
            <v>0</v>
          </cell>
          <cell r="I775">
            <v>215277.38999999998</v>
          </cell>
        </row>
        <row r="776">
          <cell r="C776">
            <v>512161</v>
          </cell>
          <cell r="D776">
            <v>0</v>
          </cell>
          <cell r="E776">
            <v>286.70999999999998</v>
          </cell>
          <cell r="F776">
            <v>0</v>
          </cell>
          <cell r="G776">
            <v>9366.9500000000007</v>
          </cell>
          <cell r="H776">
            <v>0</v>
          </cell>
          <cell r="I776">
            <v>317570.03000000003</v>
          </cell>
        </row>
        <row r="777">
          <cell r="C777">
            <v>512162</v>
          </cell>
          <cell r="D777">
            <v>0</v>
          </cell>
          <cell r="E777">
            <v>1692.3</v>
          </cell>
          <cell r="F777">
            <v>0</v>
          </cell>
          <cell r="G777">
            <v>8765.2199999999993</v>
          </cell>
          <cell r="H777">
            <v>0</v>
          </cell>
          <cell r="I777">
            <v>59924.350000000006</v>
          </cell>
        </row>
        <row r="778">
          <cell r="C778">
            <v>512163</v>
          </cell>
          <cell r="D778">
            <v>0</v>
          </cell>
          <cell r="E778">
            <v>8885.7000000000007</v>
          </cell>
          <cell r="F778">
            <v>0</v>
          </cell>
          <cell r="G778">
            <v>63444.380000000005</v>
          </cell>
          <cell r="H778">
            <v>0</v>
          </cell>
          <cell r="I778">
            <v>219945.61000000002</v>
          </cell>
        </row>
        <row r="779">
          <cell r="C779">
            <v>512164</v>
          </cell>
          <cell r="D779">
            <v>0</v>
          </cell>
          <cell r="E779">
            <v>37.89</v>
          </cell>
          <cell r="F779">
            <v>0</v>
          </cell>
          <cell r="G779">
            <v>37.89</v>
          </cell>
          <cell r="H779">
            <v>0</v>
          </cell>
          <cell r="I779">
            <v>6906.43</v>
          </cell>
        </row>
        <row r="780">
          <cell r="C780">
            <v>512165</v>
          </cell>
          <cell r="D780">
            <v>0</v>
          </cell>
          <cell r="E780">
            <v>232143.87</v>
          </cell>
          <cell r="F780">
            <v>0</v>
          </cell>
          <cell r="G780">
            <v>595685.44000000006</v>
          </cell>
          <cell r="H780">
            <v>0</v>
          </cell>
          <cell r="I780">
            <v>2584097.71</v>
          </cell>
        </row>
        <row r="781">
          <cell r="C781">
            <v>512167</v>
          </cell>
          <cell r="D781">
            <v>0</v>
          </cell>
          <cell r="E781">
            <v>517.96</v>
          </cell>
          <cell r="F781">
            <v>0</v>
          </cell>
          <cell r="G781">
            <v>517.96</v>
          </cell>
          <cell r="H781">
            <v>0</v>
          </cell>
          <cell r="I781">
            <v>-16803.38</v>
          </cell>
        </row>
        <row r="782">
          <cell r="C782">
            <v>512168</v>
          </cell>
          <cell r="D782">
            <v>0</v>
          </cell>
          <cell r="E782">
            <v>1698.6200000000001</v>
          </cell>
          <cell r="F782">
            <v>0</v>
          </cell>
          <cell r="G782">
            <v>4406.7300000000005</v>
          </cell>
          <cell r="H782">
            <v>0</v>
          </cell>
          <cell r="I782">
            <v>20619.32</v>
          </cell>
        </row>
        <row r="783">
          <cell r="C783">
            <v>512169</v>
          </cell>
          <cell r="D783">
            <v>0</v>
          </cell>
          <cell r="E783">
            <v>387.44</v>
          </cell>
          <cell r="F783">
            <v>0</v>
          </cell>
          <cell r="G783">
            <v>1317.63</v>
          </cell>
          <cell r="H783">
            <v>0</v>
          </cell>
          <cell r="I783">
            <v>9889.9200000000019</v>
          </cell>
        </row>
        <row r="784">
          <cell r="C784">
            <v>513122</v>
          </cell>
          <cell r="D784">
            <v>0</v>
          </cell>
          <cell r="E784">
            <v>31.12</v>
          </cell>
          <cell r="F784">
            <v>0</v>
          </cell>
          <cell r="G784">
            <v>148.31</v>
          </cell>
          <cell r="H784">
            <v>0</v>
          </cell>
          <cell r="I784">
            <v>6360.1600000000008</v>
          </cell>
        </row>
        <row r="785">
          <cell r="C785">
            <v>513168</v>
          </cell>
          <cell r="D785">
            <v>0</v>
          </cell>
          <cell r="E785">
            <v>28517.25</v>
          </cell>
          <cell r="F785">
            <v>0</v>
          </cell>
          <cell r="G785">
            <v>37981.58</v>
          </cell>
          <cell r="H785">
            <v>0</v>
          </cell>
          <cell r="I785">
            <v>1077651.52</v>
          </cell>
        </row>
        <row r="786">
          <cell r="C786">
            <v>513172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12439.12</v>
          </cell>
        </row>
        <row r="787">
          <cell r="C787">
            <v>513174</v>
          </cell>
          <cell r="D787">
            <v>0</v>
          </cell>
          <cell r="E787">
            <v>8407.75</v>
          </cell>
          <cell r="F787">
            <v>0</v>
          </cell>
          <cell r="G787">
            <v>12986.550000000001</v>
          </cell>
          <cell r="H787">
            <v>0</v>
          </cell>
          <cell r="I787">
            <v>56001.43</v>
          </cell>
        </row>
        <row r="788">
          <cell r="C788">
            <v>513175</v>
          </cell>
          <cell r="D788">
            <v>0</v>
          </cell>
          <cell r="E788">
            <v>0</v>
          </cell>
          <cell r="F788">
            <v>0</v>
          </cell>
          <cell r="G788">
            <v>1595.9</v>
          </cell>
          <cell r="H788">
            <v>0</v>
          </cell>
          <cell r="I788">
            <v>213109.09</v>
          </cell>
        </row>
        <row r="789">
          <cell r="C789">
            <v>513178</v>
          </cell>
          <cell r="D789">
            <v>0</v>
          </cell>
          <cell r="E789">
            <v>18113.18</v>
          </cell>
          <cell r="F789">
            <v>0</v>
          </cell>
          <cell r="G789">
            <v>75635.17</v>
          </cell>
          <cell r="H789">
            <v>0</v>
          </cell>
          <cell r="I789">
            <v>104082.84</v>
          </cell>
        </row>
        <row r="790">
          <cell r="C790">
            <v>513181</v>
          </cell>
          <cell r="D790">
            <v>0</v>
          </cell>
          <cell r="E790">
            <v>633.41</v>
          </cell>
          <cell r="F790">
            <v>0</v>
          </cell>
          <cell r="G790">
            <v>1061.76</v>
          </cell>
          <cell r="H790">
            <v>0</v>
          </cell>
          <cell r="I790">
            <v>2486.0100000000002</v>
          </cell>
        </row>
        <row r="791">
          <cell r="C791">
            <v>513182</v>
          </cell>
          <cell r="D791">
            <v>0</v>
          </cell>
          <cell r="E791">
            <v>388.93</v>
          </cell>
          <cell r="F791">
            <v>0</v>
          </cell>
          <cell r="G791">
            <v>2253.4900000000002</v>
          </cell>
          <cell r="H791">
            <v>0</v>
          </cell>
          <cell r="I791">
            <v>14804.39</v>
          </cell>
        </row>
        <row r="792">
          <cell r="C792">
            <v>514144</v>
          </cell>
          <cell r="D792">
            <v>0</v>
          </cell>
          <cell r="E792">
            <v>3437.48</v>
          </cell>
          <cell r="F792">
            <v>0</v>
          </cell>
          <cell r="G792">
            <v>13995.29</v>
          </cell>
          <cell r="H792">
            <v>0</v>
          </cell>
          <cell r="I792">
            <v>65612.27</v>
          </cell>
        </row>
        <row r="793">
          <cell r="C793">
            <v>514158</v>
          </cell>
          <cell r="D793">
            <v>0</v>
          </cell>
          <cell r="E793">
            <v>24683.3</v>
          </cell>
          <cell r="F793">
            <v>0</v>
          </cell>
          <cell r="G793">
            <v>46177.49</v>
          </cell>
          <cell r="H793">
            <v>0</v>
          </cell>
          <cell r="I793">
            <v>181893.24</v>
          </cell>
        </row>
        <row r="794">
          <cell r="C794">
            <v>514168</v>
          </cell>
          <cell r="D794">
            <v>0</v>
          </cell>
          <cell r="E794">
            <v>-750.95</v>
          </cell>
          <cell r="F794">
            <v>0</v>
          </cell>
          <cell r="G794">
            <v>20883.09</v>
          </cell>
          <cell r="H794">
            <v>0</v>
          </cell>
          <cell r="I794">
            <v>81386.710000000006</v>
          </cell>
        </row>
        <row r="795">
          <cell r="C795">
            <v>514171</v>
          </cell>
          <cell r="D795">
            <v>0</v>
          </cell>
          <cell r="E795">
            <v>20138.27</v>
          </cell>
          <cell r="F795">
            <v>0</v>
          </cell>
          <cell r="G795">
            <v>58720.56</v>
          </cell>
          <cell r="H795">
            <v>0</v>
          </cell>
          <cell r="I795">
            <v>215624.12</v>
          </cell>
        </row>
        <row r="796">
          <cell r="C796">
            <v>514173</v>
          </cell>
          <cell r="D796">
            <v>0</v>
          </cell>
          <cell r="E796">
            <v>-2839.43</v>
          </cell>
          <cell r="F796">
            <v>0</v>
          </cell>
          <cell r="G796">
            <v>380027.06</v>
          </cell>
          <cell r="H796">
            <v>0</v>
          </cell>
          <cell r="I796">
            <v>560138.42999999993</v>
          </cell>
        </row>
        <row r="797">
          <cell r="C797">
            <v>514174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1170.1600000000001</v>
          </cell>
        </row>
        <row r="798">
          <cell r="C798">
            <v>514175</v>
          </cell>
          <cell r="D798">
            <v>0</v>
          </cell>
          <cell r="E798">
            <v>28260.43</v>
          </cell>
          <cell r="F798">
            <v>0</v>
          </cell>
          <cell r="G798">
            <v>140150.57</v>
          </cell>
          <cell r="H798">
            <v>0</v>
          </cell>
          <cell r="I798">
            <v>1579117.31</v>
          </cell>
        </row>
        <row r="799">
          <cell r="C799">
            <v>514176</v>
          </cell>
          <cell r="D799">
            <v>0</v>
          </cell>
          <cell r="E799">
            <v>471.29</v>
          </cell>
          <cell r="F799">
            <v>0</v>
          </cell>
          <cell r="G799">
            <v>8845.4699999999993</v>
          </cell>
          <cell r="H799">
            <v>0</v>
          </cell>
          <cell r="I799">
            <v>34964.21</v>
          </cell>
        </row>
        <row r="800">
          <cell r="C800">
            <v>535011</v>
          </cell>
          <cell r="D800">
            <v>0</v>
          </cell>
          <cell r="E800">
            <v>1420.56</v>
          </cell>
          <cell r="F800">
            <v>0</v>
          </cell>
          <cell r="G800">
            <v>1420.56</v>
          </cell>
          <cell r="H800">
            <v>0</v>
          </cell>
          <cell r="I800">
            <v>4082.74</v>
          </cell>
        </row>
        <row r="801">
          <cell r="C801">
            <v>535301</v>
          </cell>
          <cell r="D801">
            <v>0</v>
          </cell>
          <cell r="E801">
            <v>3502.98</v>
          </cell>
          <cell r="F801">
            <v>0</v>
          </cell>
          <cell r="G801">
            <v>9503.94</v>
          </cell>
          <cell r="H801">
            <v>0</v>
          </cell>
          <cell r="I801">
            <v>35258.800000000003</v>
          </cell>
        </row>
        <row r="802">
          <cell r="C802">
            <v>537316</v>
          </cell>
          <cell r="D802">
            <v>0</v>
          </cell>
          <cell r="E802">
            <v>22.79</v>
          </cell>
          <cell r="F802">
            <v>0</v>
          </cell>
          <cell r="G802">
            <v>767.62</v>
          </cell>
          <cell r="H802">
            <v>0</v>
          </cell>
          <cell r="I802">
            <v>40060.800000000003</v>
          </cell>
        </row>
        <row r="803">
          <cell r="C803">
            <v>538325</v>
          </cell>
          <cell r="D803">
            <v>0</v>
          </cell>
          <cell r="E803">
            <v>1755.48</v>
          </cell>
          <cell r="F803">
            <v>0</v>
          </cell>
          <cell r="G803">
            <v>4816.3900000000003</v>
          </cell>
          <cell r="H803">
            <v>0</v>
          </cell>
          <cell r="I803">
            <v>19667.64</v>
          </cell>
        </row>
        <row r="804">
          <cell r="C804">
            <v>539025</v>
          </cell>
          <cell r="D804">
            <v>0</v>
          </cell>
          <cell r="E804">
            <v>10714.12</v>
          </cell>
          <cell r="F804">
            <v>0</v>
          </cell>
          <cell r="G804">
            <v>15324.5</v>
          </cell>
          <cell r="H804">
            <v>0</v>
          </cell>
          <cell r="I804">
            <v>47856.86</v>
          </cell>
        </row>
        <row r="805">
          <cell r="C805">
            <v>539332</v>
          </cell>
          <cell r="D805">
            <v>0</v>
          </cell>
          <cell r="E805">
            <v>25508.65</v>
          </cell>
          <cell r="F805">
            <v>0</v>
          </cell>
          <cell r="G805">
            <v>56937.42</v>
          </cell>
          <cell r="H805">
            <v>0</v>
          </cell>
          <cell r="I805">
            <v>266750.03999999998</v>
          </cell>
        </row>
        <row r="806">
          <cell r="C806">
            <v>541304</v>
          </cell>
          <cell r="D806">
            <v>0</v>
          </cell>
          <cell r="E806">
            <v>3060.37</v>
          </cell>
          <cell r="F806">
            <v>0</v>
          </cell>
          <cell r="G806">
            <v>8242.8700000000008</v>
          </cell>
          <cell r="H806">
            <v>0</v>
          </cell>
          <cell r="I806">
            <v>30811.08</v>
          </cell>
        </row>
        <row r="807">
          <cell r="C807">
            <v>542307</v>
          </cell>
          <cell r="D807">
            <v>0</v>
          </cell>
          <cell r="E807">
            <v>738.88</v>
          </cell>
          <cell r="F807">
            <v>0</v>
          </cell>
          <cell r="G807">
            <v>2591.94</v>
          </cell>
          <cell r="H807">
            <v>0</v>
          </cell>
          <cell r="I807">
            <v>33912.33</v>
          </cell>
        </row>
        <row r="808">
          <cell r="C808">
            <v>542337</v>
          </cell>
          <cell r="D808">
            <v>0</v>
          </cell>
          <cell r="E808">
            <v>2055.7200000000003</v>
          </cell>
          <cell r="F808">
            <v>0</v>
          </cell>
          <cell r="G808">
            <v>6509.87</v>
          </cell>
          <cell r="H808">
            <v>0</v>
          </cell>
          <cell r="I808">
            <v>10823.220000000001</v>
          </cell>
        </row>
        <row r="809">
          <cell r="C809">
            <v>543334</v>
          </cell>
          <cell r="D809">
            <v>0</v>
          </cell>
          <cell r="E809">
            <v>4939.29</v>
          </cell>
          <cell r="F809">
            <v>0</v>
          </cell>
          <cell r="G809">
            <v>12405.03</v>
          </cell>
          <cell r="H809">
            <v>0</v>
          </cell>
          <cell r="I809">
            <v>217369.85</v>
          </cell>
        </row>
        <row r="810">
          <cell r="C810">
            <v>544340</v>
          </cell>
          <cell r="D810">
            <v>0</v>
          </cell>
          <cell r="E810">
            <v>1031.1200000000001</v>
          </cell>
          <cell r="F810">
            <v>0</v>
          </cell>
          <cell r="G810">
            <v>6572.78</v>
          </cell>
          <cell r="H810">
            <v>0</v>
          </cell>
          <cell r="I810">
            <v>35881.980000000003</v>
          </cell>
        </row>
        <row r="811">
          <cell r="C811">
            <v>545343</v>
          </cell>
          <cell r="D811">
            <v>0</v>
          </cell>
          <cell r="E811">
            <v>824.07</v>
          </cell>
          <cell r="F811">
            <v>0</v>
          </cell>
          <cell r="G811">
            <v>3634.64</v>
          </cell>
          <cell r="H811">
            <v>0</v>
          </cell>
          <cell r="I811">
            <v>53767.46</v>
          </cell>
        </row>
        <row r="812">
          <cell r="C812">
            <v>545346</v>
          </cell>
          <cell r="D812">
            <v>0</v>
          </cell>
          <cell r="E812">
            <v>3278.77</v>
          </cell>
          <cell r="F812">
            <v>0</v>
          </cell>
          <cell r="G812">
            <v>6855.75</v>
          </cell>
          <cell r="H812">
            <v>0</v>
          </cell>
          <cell r="I812">
            <v>36463.94</v>
          </cell>
        </row>
        <row r="813">
          <cell r="C813">
            <v>546011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2502.8000000000002</v>
          </cell>
        </row>
        <row r="814">
          <cell r="C814">
            <v>546204</v>
          </cell>
          <cell r="D814">
            <v>0</v>
          </cell>
          <cell r="E814">
            <v>14805.720000000001</v>
          </cell>
          <cell r="F814">
            <v>0</v>
          </cell>
          <cell r="G814">
            <v>29045.66</v>
          </cell>
          <cell r="H814">
            <v>0</v>
          </cell>
          <cell r="I814">
            <v>103165.99</v>
          </cell>
        </row>
        <row r="815">
          <cell r="C815">
            <v>546205</v>
          </cell>
          <cell r="D815">
            <v>0</v>
          </cell>
          <cell r="E815">
            <v>1919.42</v>
          </cell>
          <cell r="F815">
            <v>0</v>
          </cell>
          <cell r="G815">
            <v>9160.4500000000007</v>
          </cell>
          <cell r="H815">
            <v>0</v>
          </cell>
          <cell r="I815">
            <v>52874.540000000008</v>
          </cell>
        </row>
        <row r="816">
          <cell r="C816">
            <v>546207</v>
          </cell>
          <cell r="D816">
            <v>0</v>
          </cell>
          <cell r="E816">
            <v>74294.430000000008</v>
          </cell>
          <cell r="F816">
            <v>0</v>
          </cell>
          <cell r="G816">
            <v>200830.38</v>
          </cell>
          <cell r="H816">
            <v>0</v>
          </cell>
          <cell r="I816">
            <v>888100.37</v>
          </cell>
        </row>
        <row r="817">
          <cell r="C817">
            <v>547210</v>
          </cell>
          <cell r="D817">
            <v>0</v>
          </cell>
          <cell r="E817">
            <v>5313967.5599999996</v>
          </cell>
          <cell r="F817">
            <v>0</v>
          </cell>
          <cell r="G817">
            <v>15956773.66</v>
          </cell>
          <cell r="H817">
            <v>0</v>
          </cell>
          <cell r="I817">
            <v>62603452.189999998</v>
          </cell>
        </row>
        <row r="818">
          <cell r="C818">
            <v>547213</v>
          </cell>
          <cell r="D818">
            <v>0</v>
          </cell>
          <cell r="E818">
            <v>20200.010000000002</v>
          </cell>
          <cell r="F818">
            <v>0</v>
          </cell>
          <cell r="G818">
            <v>753971.4</v>
          </cell>
          <cell r="H818">
            <v>0</v>
          </cell>
          <cell r="I818">
            <v>1178772.83</v>
          </cell>
        </row>
        <row r="819">
          <cell r="C819">
            <v>547300</v>
          </cell>
          <cell r="D819">
            <v>0</v>
          </cell>
          <cell r="E819">
            <v>45730.76</v>
          </cell>
          <cell r="F819">
            <v>0</v>
          </cell>
          <cell r="G819">
            <v>-11976.82</v>
          </cell>
          <cell r="H819">
            <v>0</v>
          </cell>
          <cell r="I819">
            <v>-103280.5</v>
          </cell>
        </row>
        <row r="820">
          <cell r="C820">
            <v>547301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-95245</v>
          </cell>
        </row>
        <row r="821">
          <cell r="C821">
            <v>547605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1191.82</v>
          </cell>
        </row>
        <row r="822">
          <cell r="C822">
            <v>547606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1191.82</v>
          </cell>
        </row>
        <row r="823">
          <cell r="C823">
            <v>547607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18751.46</v>
          </cell>
        </row>
        <row r="824">
          <cell r="C824">
            <v>548123</v>
          </cell>
          <cell r="D824">
            <v>0</v>
          </cell>
          <cell r="E824">
            <v>208595.08000000002</v>
          </cell>
          <cell r="F824">
            <v>0</v>
          </cell>
          <cell r="G824">
            <v>608923.39</v>
          </cell>
          <cell r="H824">
            <v>0</v>
          </cell>
          <cell r="I824">
            <v>2835232.93</v>
          </cell>
        </row>
        <row r="825">
          <cell r="C825">
            <v>548124</v>
          </cell>
          <cell r="D825">
            <v>0</v>
          </cell>
          <cell r="E825">
            <v>15719.7</v>
          </cell>
          <cell r="F825">
            <v>0</v>
          </cell>
          <cell r="G825">
            <v>38443.49</v>
          </cell>
          <cell r="H825">
            <v>0</v>
          </cell>
          <cell r="I825">
            <v>235719.44</v>
          </cell>
        </row>
        <row r="826">
          <cell r="C826">
            <v>548125</v>
          </cell>
          <cell r="D826">
            <v>0</v>
          </cell>
          <cell r="E826">
            <v>1960.69</v>
          </cell>
          <cell r="F826">
            <v>0</v>
          </cell>
          <cell r="G826">
            <v>4739.8500000000004</v>
          </cell>
          <cell r="H826">
            <v>0</v>
          </cell>
          <cell r="I826">
            <v>38615.949999999997</v>
          </cell>
        </row>
        <row r="827">
          <cell r="C827">
            <v>548126</v>
          </cell>
          <cell r="D827">
            <v>0</v>
          </cell>
          <cell r="E827">
            <v>1260.54</v>
          </cell>
          <cell r="F827">
            <v>0</v>
          </cell>
          <cell r="G827">
            <v>5735.54</v>
          </cell>
          <cell r="H827">
            <v>0</v>
          </cell>
          <cell r="I827">
            <v>33312.81</v>
          </cell>
        </row>
        <row r="828">
          <cell r="C828">
            <v>548202</v>
          </cell>
          <cell r="D828">
            <v>0</v>
          </cell>
          <cell r="E828">
            <v>11889.87</v>
          </cell>
          <cell r="F828">
            <v>0</v>
          </cell>
          <cell r="G828">
            <v>62796.5</v>
          </cell>
          <cell r="H828">
            <v>0</v>
          </cell>
          <cell r="I828">
            <v>244139.78</v>
          </cell>
        </row>
        <row r="829">
          <cell r="C829">
            <v>548216</v>
          </cell>
          <cell r="D829">
            <v>0</v>
          </cell>
          <cell r="E829">
            <v>0</v>
          </cell>
          <cell r="F829">
            <v>0</v>
          </cell>
          <cell r="G829">
            <v>-9745.51</v>
          </cell>
          <cell r="H829">
            <v>0</v>
          </cell>
          <cell r="I829">
            <v>7256.9299999999985</v>
          </cell>
        </row>
        <row r="830">
          <cell r="C830">
            <v>548219</v>
          </cell>
          <cell r="D830">
            <v>0</v>
          </cell>
          <cell r="E830">
            <v>40451.480000000003</v>
          </cell>
          <cell r="F830">
            <v>0</v>
          </cell>
          <cell r="G830">
            <v>107478.43000000001</v>
          </cell>
          <cell r="H830">
            <v>0</v>
          </cell>
          <cell r="I830">
            <v>368411.18</v>
          </cell>
        </row>
        <row r="831">
          <cell r="C831">
            <v>549025</v>
          </cell>
          <cell r="D831">
            <v>0</v>
          </cell>
          <cell r="E831">
            <v>63673.08</v>
          </cell>
          <cell r="F831">
            <v>0</v>
          </cell>
          <cell r="G831">
            <v>84204.160000000003</v>
          </cell>
          <cell r="H831">
            <v>0</v>
          </cell>
          <cell r="I831">
            <v>248822.17</v>
          </cell>
        </row>
        <row r="832">
          <cell r="C832">
            <v>549120</v>
          </cell>
          <cell r="D832">
            <v>0</v>
          </cell>
          <cell r="E832">
            <v>92868.62</v>
          </cell>
          <cell r="F832">
            <v>0</v>
          </cell>
          <cell r="G832">
            <v>267437.59000000003</v>
          </cell>
          <cell r="H832">
            <v>0</v>
          </cell>
          <cell r="I832">
            <v>1064300.8</v>
          </cell>
        </row>
        <row r="833">
          <cell r="C833">
            <v>549169</v>
          </cell>
          <cell r="D833">
            <v>0</v>
          </cell>
          <cell r="E833">
            <v>-25416.33</v>
          </cell>
          <cell r="F833">
            <v>0</v>
          </cell>
          <cell r="G833">
            <v>-86205.53</v>
          </cell>
          <cell r="H833">
            <v>0</v>
          </cell>
          <cell r="I833">
            <v>-377911.75</v>
          </cell>
        </row>
        <row r="834">
          <cell r="C834">
            <v>549222</v>
          </cell>
          <cell r="D834">
            <v>0</v>
          </cell>
          <cell r="E834">
            <v>19789.2</v>
          </cell>
          <cell r="F834">
            <v>0</v>
          </cell>
          <cell r="G834">
            <v>54099.42</v>
          </cell>
          <cell r="H834">
            <v>0</v>
          </cell>
          <cell r="I834">
            <v>228893.62</v>
          </cell>
        </row>
        <row r="835">
          <cell r="C835">
            <v>551201</v>
          </cell>
          <cell r="D835">
            <v>0</v>
          </cell>
          <cell r="E835">
            <v>78540.66</v>
          </cell>
          <cell r="F835">
            <v>0</v>
          </cell>
          <cell r="G835">
            <v>212526.86000000002</v>
          </cell>
          <cell r="H835">
            <v>0</v>
          </cell>
          <cell r="I835">
            <v>867688.32</v>
          </cell>
        </row>
        <row r="836">
          <cell r="C836">
            <v>551225</v>
          </cell>
          <cell r="D836">
            <v>0</v>
          </cell>
          <cell r="E836">
            <v>0</v>
          </cell>
          <cell r="F836">
            <v>0</v>
          </cell>
          <cell r="G836">
            <v>-433.65000000000003</v>
          </cell>
          <cell r="H836">
            <v>0</v>
          </cell>
          <cell r="I836">
            <v>5049.22</v>
          </cell>
        </row>
        <row r="837">
          <cell r="C837">
            <v>552121</v>
          </cell>
          <cell r="D837">
            <v>0</v>
          </cell>
          <cell r="E837">
            <v>2831.21</v>
          </cell>
          <cell r="F837">
            <v>0</v>
          </cell>
          <cell r="G837">
            <v>33940.94</v>
          </cell>
          <cell r="H837">
            <v>0</v>
          </cell>
          <cell r="I837">
            <v>73322.28</v>
          </cell>
        </row>
        <row r="838">
          <cell r="C838">
            <v>552135</v>
          </cell>
          <cell r="D838">
            <v>0</v>
          </cell>
          <cell r="E838">
            <v>8481.91</v>
          </cell>
          <cell r="F838">
            <v>0</v>
          </cell>
          <cell r="G838">
            <v>59259.66</v>
          </cell>
          <cell r="H838">
            <v>0</v>
          </cell>
          <cell r="I838">
            <v>263278.73</v>
          </cell>
        </row>
        <row r="839">
          <cell r="C839">
            <v>552136</v>
          </cell>
          <cell r="D839">
            <v>0</v>
          </cell>
          <cell r="E839">
            <v>212.46</v>
          </cell>
          <cell r="F839">
            <v>0</v>
          </cell>
          <cell r="G839">
            <v>623.25</v>
          </cell>
          <cell r="H839">
            <v>0</v>
          </cell>
          <cell r="I839">
            <v>27200.15</v>
          </cell>
        </row>
        <row r="840">
          <cell r="C840">
            <v>552137</v>
          </cell>
          <cell r="D840">
            <v>0</v>
          </cell>
          <cell r="E840">
            <v>1756.18</v>
          </cell>
          <cell r="F840">
            <v>0</v>
          </cell>
          <cell r="G840">
            <v>3745.78</v>
          </cell>
          <cell r="H840">
            <v>0</v>
          </cell>
          <cell r="I840">
            <v>66085.790000000008</v>
          </cell>
        </row>
        <row r="841">
          <cell r="C841">
            <v>553157</v>
          </cell>
          <cell r="D841">
            <v>0</v>
          </cell>
          <cell r="E841">
            <v>14976.69</v>
          </cell>
          <cell r="F841">
            <v>0</v>
          </cell>
          <cell r="G841">
            <v>18350.03</v>
          </cell>
          <cell r="H841">
            <v>0</v>
          </cell>
          <cell r="I841">
            <v>24740.699999999997</v>
          </cell>
        </row>
        <row r="842">
          <cell r="C842">
            <v>553160</v>
          </cell>
          <cell r="D842">
            <v>0</v>
          </cell>
          <cell r="E842">
            <v>1102037.83</v>
          </cell>
          <cell r="F842">
            <v>0</v>
          </cell>
          <cell r="G842">
            <v>1226449.3600000001</v>
          </cell>
          <cell r="H842">
            <v>0</v>
          </cell>
          <cell r="I842">
            <v>4760214.87</v>
          </cell>
        </row>
        <row r="843">
          <cell r="C843">
            <v>553161</v>
          </cell>
          <cell r="D843">
            <v>0</v>
          </cell>
          <cell r="E843">
            <v>31276.560000000001</v>
          </cell>
          <cell r="F843">
            <v>0</v>
          </cell>
          <cell r="G843">
            <v>77966.7</v>
          </cell>
          <cell r="H843">
            <v>0</v>
          </cell>
          <cell r="I843">
            <v>223323.99</v>
          </cell>
        </row>
        <row r="844">
          <cell r="C844">
            <v>553162</v>
          </cell>
          <cell r="D844">
            <v>0</v>
          </cell>
          <cell r="E844">
            <v>55815.56</v>
          </cell>
          <cell r="F844">
            <v>0</v>
          </cell>
          <cell r="G844">
            <v>57492.56</v>
          </cell>
          <cell r="H844">
            <v>0</v>
          </cell>
          <cell r="I844">
            <v>97440.36</v>
          </cell>
        </row>
        <row r="845">
          <cell r="C845">
            <v>553163</v>
          </cell>
          <cell r="D845">
            <v>0</v>
          </cell>
          <cell r="E845">
            <v>-283</v>
          </cell>
          <cell r="F845">
            <v>0</v>
          </cell>
          <cell r="G845">
            <v>-7302.6100000000006</v>
          </cell>
          <cell r="H845">
            <v>0</v>
          </cell>
          <cell r="I845">
            <v>894996.22000000009</v>
          </cell>
        </row>
        <row r="846">
          <cell r="C846">
            <v>553164</v>
          </cell>
          <cell r="D846">
            <v>0</v>
          </cell>
          <cell r="E846">
            <v>-11035.25</v>
          </cell>
          <cell r="F846">
            <v>0</v>
          </cell>
          <cell r="G846">
            <v>44007.33</v>
          </cell>
          <cell r="H846">
            <v>0</v>
          </cell>
          <cell r="I846">
            <v>156653.70000000001</v>
          </cell>
        </row>
        <row r="847">
          <cell r="C847">
            <v>553165</v>
          </cell>
          <cell r="D847">
            <v>0</v>
          </cell>
          <cell r="E847">
            <v>15630.220000000001</v>
          </cell>
          <cell r="F847">
            <v>0</v>
          </cell>
          <cell r="G847">
            <v>20252.07</v>
          </cell>
          <cell r="H847">
            <v>0</v>
          </cell>
          <cell r="I847">
            <v>197625.29</v>
          </cell>
        </row>
        <row r="848">
          <cell r="C848">
            <v>553166</v>
          </cell>
          <cell r="D848">
            <v>0</v>
          </cell>
          <cell r="E848">
            <v>190988.18</v>
          </cell>
          <cell r="F848">
            <v>0</v>
          </cell>
          <cell r="G848">
            <v>146665.08000000002</v>
          </cell>
          <cell r="H848">
            <v>0</v>
          </cell>
          <cell r="I848">
            <v>649249.10000000009</v>
          </cell>
        </row>
        <row r="849">
          <cell r="C849">
            <v>553167</v>
          </cell>
          <cell r="D849">
            <v>0</v>
          </cell>
          <cell r="E849">
            <v>4776.83</v>
          </cell>
          <cell r="F849">
            <v>0</v>
          </cell>
          <cell r="G849">
            <v>5096.6500000000005</v>
          </cell>
          <cell r="H849">
            <v>0</v>
          </cell>
          <cell r="I849">
            <v>-50864.52</v>
          </cell>
        </row>
        <row r="850">
          <cell r="C850">
            <v>553168</v>
          </cell>
          <cell r="D850">
            <v>0</v>
          </cell>
          <cell r="E850">
            <v>276081.67</v>
          </cell>
          <cell r="F850">
            <v>0</v>
          </cell>
          <cell r="G850">
            <v>1170006.48</v>
          </cell>
          <cell r="H850">
            <v>0</v>
          </cell>
          <cell r="I850">
            <v>5335250.4800000004</v>
          </cell>
        </row>
        <row r="851">
          <cell r="C851">
            <v>553169</v>
          </cell>
          <cell r="D851">
            <v>0</v>
          </cell>
          <cell r="E851">
            <v>-228746.96</v>
          </cell>
          <cell r="F851">
            <v>0</v>
          </cell>
          <cell r="G851">
            <v>-775849.81</v>
          </cell>
          <cell r="H851">
            <v>0</v>
          </cell>
          <cell r="I851">
            <v>-3401205.77</v>
          </cell>
        </row>
        <row r="852">
          <cell r="C852">
            <v>553170</v>
          </cell>
          <cell r="D852">
            <v>0</v>
          </cell>
          <cell r="E852">
            <v>1165.28</v>
          </cell>
          <cell r="F852">
            <v>0</v>
          </cell>
          <cell r="G852">
            <v>3547.96</v>
          </cell>
          <cell r="H852">
            <v>0</v>
          </cell>
          <cell r="I852">
            <v>23343.42</v>
          </cell>
        </row>
        <row r="853">
          <cell r="C853">
            <v>553171</v>
          </cell>
          <cell r="D853">
            <v>0</v>
          </cell>
          <cell r="E853">
            <v>4279.93</v>
          </cell>
          <cell r="F853">
            <v>0</v>
          </cell>
          <cell r="G853">
            <v>12173.39</v>
          </cell>
          <cell r="H853">
            <v>0</v>
          </cell>
          <cell r="I853">
            <v>92978.53</v>
          </cell>
        </row>
        <row r="854">
          <cell r="C854">
            <v>553172</v>
          </cell>
          <cell r="D854">
            <v>0</v>
          </cell>
          <cell r="E854">
            <v>13289.34</v>
          </cell>
          <cell r="F854">
            <v>0</v>
          </cell>
          <cell r="G854">
            <v>13023.01</v>
          </cell>
          <cell r="H854">
            <v>0</v>
          </cell>
          <cell r="I854">
            <v>32106.879999999997</v>
          </cell>
        </row>
        <row r="855">
          <cell r="C855">
            <v>553173</v>
          </cell>
          <cell r="D855">
            <v>0</v>
          </cell>
          <cell r="E855">
            <v>90.14</v>
          </cell>
          <cell r="F855">
            <v>0</v>
          </cell>
          <cell r="G855">
            <v>135.21</v>
          </cell>
          <cell r="H855">
            <v>0</v>
          </cell>
          <cell r="I855">
            <v>46389.57</v>
          </cell>
        </row>
        <row r="856">
          <cell r="C856">
            <v>553174</v>
          </cell>
          <cell r="D856">
            <v>0</v>
          </cell>
          <cell r="E856">
            <v>17183.68</v>
          </cell>
          <cell r="F856">
            <v>0</v>
          </cell>
          <cell r="G856">
            <v>36305.760000000002</v>
          </cell>
          <cell r="H856">
            <v>0</v>
          </cell>
          <cell r="I856">
            <v>167140.02000000002</v>
          </cell>
        </row>
        <row r="857">
          <cell r="C857">
            <v>553175</v>
          </cell>
          <cell r="D857">
            <v>0</v>
          </cell>
          <cell r="E857">
            <v>38564.18</v>
          </cell>
          <cell r="F857">
            <v>0</v>
          </cell>
          <cell r="G857">
            <v>91029.98</v>
          </cell>
          <cell r="H857">
            <v>0</v>
          </cell>
          <cell r="I857">
            <v>358009.98</v>
          </cell>
        </row>
        <row r="858">
          <cell r="C858">
            <v>553181</v>
          </cell>
          <cell r="D858">
            <v>0</v>
          </cell>
          <cell r="E858">
            <v>1994.77</v>
          </cell>
          <cell r="F858">
            <v>0</v>
          </cell>
          <cell r="G858">
            <v>2667.41</v>
          </cell>
          <cell r="H858">
            <v>0</v>
          </cell>
          <cell r="I858">
            <v>44698.42</v>
          </cell>
        </row>
        <row r="859">
          <cell r="C859">
            <v>553182</v>
          </cell>
          <cell r="D859">
            <v>0</v>
          </cell>
          <cell r="E859">
            <v>2405.59</v>
          </cell>
          <cell r="F859">
            <v>0</v>
          </cell>
          <cell r="G859">
            <v>4525.6400000000003</v>
          </cell>
          <cell r="H859">
            <v>0</v>
          </cell>
          <cell r="I859">
            <v>27867.05</v>
          </cell>
        </row>
        <row r="860">
          <cell r="C860">
            <v>553184</v>
          </cell>
          <cell r="D860">
            <v>0</v>
          </cell>
          <cell r="E860">
            <v>6547.47</v>
          </cell>
          <cell r="F860">
            <v>0</v>
          </cell>
          <cell r="G860">
            <v>13771.81</v>
          </cell>
          <cell r="H860">
            <v>0</v>
          </cell>
          <cell r="I860">
            <v>279552.26</v>
          </cell>
        </row>
        <row r="861">
          <cell r="C861">
            <v>553228</v>
          </cell>
          <cell r="D861">
            <v>0</v>
          </cell>
          <cell r="E861">
            <v>674.03</v>
          </cell>
          <cell r="F861">
            <v>0</v>
          </cell>
          <cell r="G861">
            <v>4302.12</v>
          </cell>
          <cell r="H861">
            <v>0</v>
          </cell>
          <cell r="I861">
            <v>31581.97</v>
          </cell>
        </row>
        <row r="862">
          <cell r="C862">
            <v>553231</v>
          </cell>
          <cell r="D862">
            <v>0</v>
          </cell>
          <cell r="E862">
            <v>722414.85</v>
          </cell>
          <cell r="F862">
            <v>0</v>
          </cell>
          <cell r="G862">
            <v>1169470.5</v>
          </cell>
          <cell r="H862">
            <v>0</v>
          </cell>
          <cell r="I862">
            <v>2541965.54</v>
          </cell>
        </row>
        <row r="863">
          <cell r="C863">
            <v>553232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1217.3800000000001</v>
          </cell>
        </row>
        <row r="864">
          <cell r="C864">
            <v>553260</v>
          </cell>
          <cell r="D864">
            <v>0</v>
          </cell>
          <cell r="E864">
            <v>-583.57000000000005</v>
          </cell>
          <cell r="F864">
            <v>0</v>
          </cell>
          <cell r="G864">
            <v>13461.64</v>
          </cell>
          <cell r="H864">
            <v>0</v>
          </cell>
          <cell r="I864">
            <v>120305.1</v>
          </cell>
        </row>
        <row r="865">
          <cell r="C865">
            <v>554110</v>
          </cell>
          <cell r="D865">
            <v>0</v>
          </cell>
          <cell r="E865">
            <v>5253.81</v>
          </cell>
          <cell r="F865">
            <v>0</v>
          </cell>
          <cell r="G865">
            <v>12287.08</v>
          </cell>
          <cell r="H865">
            <v>0</v>
          </cell>
          <cell r="I865">
            <v>71107.25</v>
          </cell>
        </row>
        <row r="866">
          <cell r="C866">
            <v>554130</v>
          </cell>
          <cell r="D866">
            <v>0</v>
          </cell>
          <cell r="E866">
            <v>20018.580000000002</v>
          </cell>
          <cell r="F866">
            <v>0</v>
          </cell>
          <cell r="G866">
            <v>84545.55</v>
          </cell>
          <cell r="H866">
            <v>0</v>
          </cell>
          <cell r="I866">
            <v>284382.16000000003</v>
          </cell>
        </row>
        <row r="867">
          <cell r="C867">
            <v>554131</v>
          </cell>
          <cell r="D867">
            <v>0</v>
          </cell>
          <cell r="E867">
            <v>13693.7</v>
          </cell>
          <cell r="F867">
            <v>0</v>
          </cell>
          <cell r="G867">
            <v>49239.9</v>
          </cell>
          <cell r="H867">
            <v>0</v>
          </cell>
          <cell r="I867">
            <v>140931.6</v>
          </cell>
        </row>
        <row r="868">
          <cell r="C868">
            <v>554234</v>
          </cell>
          <cell r="D868">
            <v>0</v>
          </cell>
          <cell r="E868">
            <v>14490.37</v>
          </cell>
          <cell r="F868">
            <v>0</v>
          </cell>
          <cell r="G868">
            <v>30160.53</v>
          </cell>
          <cell r="H868">
            <v>0</v>
          </cell>
          <cell r="I868">
            <v>261626.72</v>
          </cell>
        </row>
        <row r="869">
          <cell r="C869">
            <v>555430</v>
          </cell>
          <cell r="D869">
            <v>0</v>
          </cell>
          <cell r="E869">
            <v>4067269.1</v>
          </cell>
          <cell r="F869">
            <v>0</v>
          </cell>
          <cell r="G869">
            <v>11702343.289999999</v>
          </cell>
          <cell r="H869">
            <v>0</v>
          </cell>
          <cell r="I869">
            <v>45263724.909999996</v>
          </cell>
        </row>
        <row r="870">
          <cell r="C870">
            <v>555700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1973383.3</v>
          </cell>
        </row>
        <row r="871">
          <cell r="C871">
            <v>555800</v>
          </cell>
          <cell r="D871">
            <v>0</v>
          </cell>
          <cell r="E871">
            <v>1596177.3900000001</v>
          </cell>
          <cell r="F871">
            <v>0</v>
          </cell>
          <cell r="G871">
            <v>5880664.0899999999</v>
          </cell>
          <cell r="H871">
            <v>0</v>
          </cell>
          <cell r="I871">
            <v>16637403.879999999</v>
          </cell>
        </row>
        <row r="872">
          <cell r="C872">
            <v>555820</v>
          </cell>
          <cell r="D872">
            <v>0</v>
          </cell>
          <cell r="E872">
            <v>17867</v>
          </cell>
          <cell r="F872">
            <v>0</v>
          </cell>
          <cell r="G872">
            <v>273020.89</v>
          </cell>
          <cell r="H872">
            <v>0</v>
          </cell>
          <cell r="I872">
            <v>835124.94000000006</v>
          </cell>
        </row>
        <row r="873">
          <cell r="C873">
            <v>555840</v>
          </cell>
          <cell r="D873">
            <v>0</v>
          </cell>
          <cell r="E873">
            <v>22045.06</v>
          </cell>
          <cell r="F873">
            <v>0</v>
          </cell>
          <cell r="G873">
            <v>60734.22</v>
          </cell>
          <cell r="H873">
            <v>0</v>
          </cell>
          <cell r="I873">
            <v>341254</v>
          </cell>
        </row>
        <row r="874">
          <cell r="C874">
            <v>555850</v>
          </cell>
          <cell r="D874">
            <v>0</v>
          </cell>
          <cell r="E874">
            <v>9297.98</v>
          </cell>
          <cell r="F874">
            <v>0</v>
          </cell>
          <cell r="G874">
            <v>25788.32</v>
          </cell>
          <cell r="H874">
            <v>0</v>
          </cell>
          <cell r="I874">
            <v>107973.36000000002</v>
          </cell>
        </row>
        <row r="875">
          <cell r="C875">
            <v>555860</v>
          </cell>
          <cell r="D875">
            <v>0</v>
          </cell>
          <cell r="E875">
            <v>47886.21</v>
          </cell>
          <cell r="F875">
            <v>0</v>
          </cell>
          <cell r="G875">
            <v>113846.42</v>
          </cell>
          <cell r="H875">
            <v>0</v>
          </cell>
          <cell r="I875">
            <v>519609.27</v>
          </cell>
        </row>
        <row r="876">
          <cell r="C876">
            <v>555870</v>
          </cell>
          <cell r="D876">
            <v>0</v>
          </cell>
          <cell r="E876">
            <v>11533.26</v>
          </cell>
          <cell r="F876">
            <v>0</v>
          </cell>
          <cell r="G876">
            <v>20636.420000000002</v>
          </cell>
          <cell r="H876">
            <v>0</v>
          </cell>
          <cell r="I876">
            <v>107116.03</v>
          </cell>
        </row>
        <row r="877">
          <cell r="C877">
            <v>555880</v>
          </cell>
          <cell r="D877">
            <v>0</v>
          </cell>
          <cell r="E877">
            <v>43029.98</v>
          </cell>
          <cell r="F877">
            <v>0</v>
          </cell>
          <cell r="G877">
            <v>151824.63</v>
          </cell>
          <cell r="H877">
            <v>0</v>
          </cell>
          <cell r="I877">
            <v>711353.76</v>
          </cell>
        </row>
        <row r="878">
          <cell r="C878">
            <v>555900</v>
          </cell>
          <cell r="D878">
            <v>0</v>
          </cell>
          <cell r="E878">
            <v>301810.88</v>
          </cell>
          <cell r="F878">
            <v>0</v>
          </cell>
          <cell r="G878">
            <v>1473109.15</v>
          </cell>
          <cell r="H878">
            <v>0</v>
          </cell>
          <cell r="I878">
            <v>6270405.9700000007</v>
          </cell>
        </row>
        <row r="879">
          <cell r="C879">
            <v>555920</v>
          </cell>
          <cell r="D879">
            <v>0</v>
          </cell>
          <cell r="E879">
            <v>15750.24</v>
          </cell>
          <cell r="F879">
            <v>0</v>
          </cell>
          <cell r="G879">
            <v>61388.05</v>
          </cell>
          <cell r="H879">
            <v>0</v>
          </cell>
          <cell r="I879">
            <v>624110.15</v>
          </cell>
        </row>
        <row r="880">
          <cell r="C880">
            <v>555940</v>
          </cell>
          <cell r="D880">
            <v>0</v>
          </cell>
          <cell r="E880">
            <v>50117.5</v>
          </cell>
          <cell r="F880">
            <v>0</v>
          </cell>
          <cell r="G880">
            <v>142415.65</v>
          </cell>
          <cell r="H880">
            <v>0</v>
          </cell>
          <cell r="I880">
            <v>356484.77</v>
          </cell>
        </row>
        <row r="881">
          <cell r="C881">
            <v>555950</v>
          </cell>
          <cell r="D881">
            <v>0</v>
          </cell>
          <cell r="E881">
            <v>38569.980000000003</v>
          </cell>
          <cell r="F881">
            <v>0</v>
          </cell>
          <cell r="G881">
            <v>122448.41</v>
          </cell>
          <cell r="H881">
            <v>0</v>
          </cell>
          <cell r="I881">
            <v>416475.47</v>
          </cell>
        </row>
        <row r="882">
          <cell r="C882">
            <v>555960</v>
          </cell>
          <cell r="D882">
            <v>0</v>
          </cell>
          <cell r="E882">
            <v>17283.32</v>
          </cell>
          <cell r="F882">
            <v>0</v>
          </cell>
          <cell r="G882">
            <v>35266.83</v>
          </cell>
          <cell r="H882">
            <v>0</v>
          </cell>
          <cell r="I882">
            <v>85010.77</v>
          </cell>
        </row>
        <row r="883">
          <cell r="C883">
            <v>555970</v>
          </cell>
          <cell r="D883">
            <v>0</v>
          </cell>
          <cell r="E883">
            <v>590.62</v>
          </cell>
          <cell r="F883">
            <v>0</v>
          </cell>
          <cell r="G883">
            <v>786.64</v>
          </cell>
          <cell r="H883">
            <v>0</v>
          </cell>
          <cell r="I883">
            <v>4770.71</v>
          </cell>
        </row>
        <row r="884">
          <cell r="C884">
            <v>555980</v>
          </cell>
          <cell r="D884">
            <v>0</v>
          </cell>
          <cell r="E884">
            <v>-193385</v>
          </cell>
          <cell r="F884">
            <v>0</v>
          </cell>
          <cell r="G884">
            <v>-337301.56</v>
          </cell>
          <cell r="H884">
            <v>0</v>
          </cell>
          <cell r="I884">
            <v>-1857180.53</v>
          </cell>
        </row>
        <row r="885">
          <cell r="C885">
            <v>555990</v>
          </cell>
          <cell r="D885">
            <v>0</v>
          </cell>
          <cell r="E885">
            <v>-923283.87</v>
          </cell>
          <cell r="F885">
            <v>0</v>
          </cell>
          <cell r="G885">
            <v>-1298279.92</v>
          </cell>
          <cell r="H885">
            <v>0</v>
          </cell>
          <cell r="I885">
            <v>-3468907.9</v>
          </cell>
        </row>
        <row r="886">
          <cell r="C886">
            <v>555995</v>
          </cell>
          <cell r="D886">
            <v>0</v>
          </cell>
          <cell r="E886">
            <v>-519811.05</v>
          </cell>
          <cell r="F886">
            <v>0</v>
          </cell>
          <cell r="G886">
            <v>-1719186.22</v>
          </cell>
          <cell r="H886">
            <v>0</v>
          </cell>
          <cell r="I886">
            <v>-10294452.5</v>
          </cell>
        </row>
        <row r="887">
          <cell r="C887">
            <v>556001</v>
          </cell>
          <cell r="D887">
            <v>0</v>
          </cell>
          <cell r="E887">
            <v>2781.52</v>
          </cell>
          <cell r="F887">
            <v>0</v>
          </cell>
          <cell r="G887">
            <v>5861.46</v>
          </cell>
          <cell r="H887">
            <v>0</v>
          </cell>
          <cell r="I887">
            <v>24621.71</v>
          </cell>
        </row>
        <row r="888">
          <cell r="C888">
            <v>556012</v>
          </cell>
          <cell r="D888">
            <v>0</v>
          </cell>
          <cell r="E888">
            <v>9650.89</v>
          </cell>
          <cell r="F888">
            <v>0</v>
          </cell>
          <cell r="G888">
            <v>25290.65</v>
          </cell>
          <cell r="H888">
            <v>0</v>
          </cell>
          <cell r="I888">
            <v>155585.67000000001</v>
          </cell>
        </row>
        <row r="889">
          <cell r="C889">
            <v>556023</v>
          </cell>
          <cell r="D889">
            <v>0</v>
          </cell>
          <cell r="E889">
            <v>1075.8</v>
          </cell>
          <cell r="F889">
            <v>0</v>
          </cell>
          <cell r="G889">
            <v>1595.5</v>
          </cell>
          <cell r="H889">
            <v>0</v>
          </cell>
          <cell r="I889">
            <v>70616.930000000008</v>
          </cell>
        </row>
        <row r="890">
          <cell r="C890">
            <v>556025</v>
          </cell>
          <cell r="D890">
            <v>0</v>
          </cell>
          <cell r="E890">
            <v>0</v>
          </cell>
          <cell r="F890">
            <v>0</v>
          </cell>
          <cell r="G890">
            <v>237.27</v>
          </cell>
          <cell r="H890">
            <v>0</v>
          </cell>
          <cell r="I890">
            <v>10861.150000000001</v>
          </cell>
        </row>
        <row r="891">
          <cell r="C891">
            <v>556201</v>
          </cell>
          <cell r="D891">
            <v>0</v>
          </cell>
          <cell r="E891">
            <v>1254.58</v>
          </cell>
          <cell r="F891">
            <v>0</v>
          </cell>
          <cell r="G891">
            <v>3736.1800000000003</v>
          </cell>
          <cell r="H891">
            <v>0</v>
          </cell>
          <cell r="I891">
            <v>14407.52</v>
          </cell>
        </row>
        <row r="892">
          <cell r="C892">
            <v>556205</v>
          </cell>
          <cell r="D892">
            <v>0</v>
          </cell>
          <cell r="E892">
            <v>117.87</v>
          </cell>
          <cell r="F892">
            <v>0</v>
          </cell>
          <cell r="G892">
            <v>312.24</v>
          </cell>
          <cell r="H892">
            <v>0</v>
          </cell>
          <cell r="I892">
            <v>2179.1000000000004</v>
          </cell>
        </row>
        <row r="893">
          <cell r="C893">
            <v>556401</v>
          </cell>
          <cell r="D893">
            <v>0</v>
          </cell>
          <cell r="E893">
            <v>32678.7</v>
          </cell>
          <cell r="F893">
            <v>0</v>
          </cell>
          <cell r="G893">
            <v>91692.59</v>
          </cell>
          <cell r="H893">
            <v>0</v>
          </cell>
          <cell r="I893">
            <v>358101.41000000003</v>
          </cell>
        </row>
        <row r="894">
          <cell r="C894">
            <v>556410</v>
          </cell>
          <cell r="D894">
            <v>0</v>
          </cell>
          <cell r="E894">
            <v>7363.14</v>
          </cell>
          <cell r="F894">
            <v>0</v>
          </cell>
          <cell r="G894">
            <v>33836.11</v>
          </cell>
          <cell r="H894">
            <v>0</v>
          </cell>
          <cell r="I894">
            <v>244037.69</v>
          </cell>
        </row>
        <row r="895">
          <cell r="C895">
            <v>556411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206.76</v>
          </cell>
        </row>
        <row r="896">
          <cell r="C896">
            <v>556412</v>
          </cell>
          <cell r="D896">
            <v>0</v>
          </cell>
          <cell r="E896">
            <v>69949.290000000008</v>
          </cell>
          <cell r="F896">
            <v>0</v>
          </cell>
          <cell r="G896">
            <v>186637.58000000002</v>
          </cell>
          <cell r="H896">
            <v>0</v>
          </cell>
          <cell r="I896">
            <v>815999.38000000012</v>
          </cell>
        </row>
        <row r="897">
          <cell r="C897">
            <v>556413</v>
          </cell>
          <cell r="D897">
            <v>0</v>
          </cell>
          <cell r="E897">
            <v>55060.55</v>
          </cell>
          <cell r="F897">
            <v>0</v>
          </cell>
          <cell r="G897">
            <v>180933.89</v>
          </cell>
          <cell r="H897">
            <v>0</v>
          </cell>
          <cell r="I897">
            <v>845222.48</v>
          </cell>
        </row>
        <row r="898">
          <cell r="C898">
            <v>556415</v>
          </cell>
          <cell r="D898">
            <v>0</v>
          </cell>
          <cell r="E898">
            <v>3598.48</v>
          </cell>
          <cell r="F898">
            <v>0</v>
          </cell>
          <cell r="G898">
            <v>12949.35</v>
          </cell>
          <cell r="H898">
            <v>0</v>
          </cell>
          <cell r="I898">
            <v>28972.86</v>
          </cell>
        </row>
        <row r="899">
          <cell r="C899">
            <v>556523</v>
          </cell>
          <cell r="D899">
            <v>0</v>
          </cell>
          <cell r="E899">
            <v>114946</v>
          </cell>
          <cell r="F899">
            <v>0</v>
          </cell>
          <cell r="G899">
            <v>344838</v>
          </cell>
          <cell r="H899">
            <v>0</v>
          </cell>
          <cell r="I899">
            <v>1379352</v>
          </cell>
        </row>
        <row r="900">
          <cell r="C900">
            <v>557410</v>
          </cell>
          <cell r="D900">
            <v>0</v>
          </cell>
          <cell r="E900">
            <v>199.69</v>
          </cell>
          <cell r="F900">
            <v>0</v>
          </cell>
          <cell r="G900">
            <v>68353.180000000008</v>
          </cell>
          <cell r="H900">
            <v>0</v>
          </cell>
          <cell r="I900">
            <v>282852.8</v>
          </cell>
        </row>
        <row r="901">
          <cell r="C901">
            <v>557448</v>
          </cell>
          <cell r="D901">
            <v>0</v>
          </cell>
          <cell r="E901">
            <v>42932.4</v>
          </cell>
          <cell r="F901">
            <v>0</v>
          </cell>
          <cell r="G901">
            <v>60587.22</v>
          </cell>
          <cell r="H901">
            <v>0</v>
          </cell>
          <cell r="I901">
            <v>148403.81</v>
          </cell>
        </row>
        <row r="902">
          <cell r="C902">
            <v>560011</v>
          </cell>
          <cell r="D902">
            <v>0</v>
          </cell>
          <cell r="E902">
            <v>12036.61</v>
          </cell>
          <cell r="F902">
            <v>0</v>
          </cell>
          <cell r="G902">
            <v>22675.200000000001</v>
          </cell>
          <cell r="H902">
            <v>0</v>
          </cell>
          <cell r="I902">
            <v>77411.490000000005</v>
          </cell>
        </row>
        <row r="903">
          <cell r="C903">
            <v>560025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577.30000000000007</v>
          </cell>
        </row>
        <row r="904">
          <cell r="C904">
            <v>560046</v>
          </cell>
          <cell r="D904">
            <v>0</v>
          </cell>
          <cell r="E904">
            <v>655</v>
          </cell>
          <cell r="F904">
            <v>0</v>
          </cell>
          <cell r="G904">
            <v>5483.26</v>
          </cell>
          <cell r="H904">
            <v>0</v>
          </cell>
          <cell r="I904">
            <v>10345.780000000001</v>
          </cell>
        </row>
        <row r="905">
          <cell r="C905">
            <v>560628</v>
          </cell>
          <cell r="D905">
            <v>0</v>
          </cell>
          <cell r="E905">
            <v>9811.9</v>
          </cell>
          <cell r="F905">
            <v>0</v>
          </cell>
          <cell r="G905">
            <v>17248.52</v>
          </cell>
          <cell r="H905">
            <v>0</v>
          </cell>
          <cell r="I905">
            <v>69180.800000000003</v>
          </cell>
        </row>
        <row r="906">
          <cell r="C906">
            <v>560629</v>
          </cell>
          <cell r="D906">
            <v>0</v>
          </cell>
          <cell r="E906">
            <v>5308.9800000000005</v>
          </cell>
          <cell r="F906">
            <v>0</v>
          </cell>
          <cell r="G906">
            <v>31186.33</v>
          </cell>
          <cell r="H906">
            <v>0</v>
          </cell>
          <cell r="I906">
            <v>142774.49</v>
          </cell>
        </row>
        <row r="907">
          <cell r="C907">
            <v>561404</v>
          </cell>
          <cell r="D907">
            <v>0</v>
          </cell>
          <cell r="E907">
            <v>56124.24</v>
          </cell>
          <cell r="F907">
            <v>0</v>
          </cell>
          <cell r="G907">
            <v>144983.59</v>
          </cell>
          <cell r="H907">
            <v>0</v>
          </cell>
          <cell r="I907">
            <v>589317.81000000006</v>
          </cell>
        </row>
        <row r="908">
          <cell r="C908">
            <v>561450</v>
          </cell>
          <cell r="D908">
            <v>0</v>
          </cell>
          <cell r="E908">
            <v>219.72</v>
          </cell>
          <cell r="F908">
            <v>0</v>
          </cell>
          <cell r="G908">
            <v>446.91</v>
          </cell>
          <cell r="H908">
            <v>0</v>
          </cell>
          <cell r="I908">
            <v>1311.66</v>
          </cell>
        </row>
        <row r="909">
          <cell r="C909">
            <v>561505</v>
          </cell>
          <cell r="D909">
            <v>0</v>
          </cell>
          <cell r="E909">
            <v>518.16</v>
          </cell>
          <cell r="F909">
            <v>0</v>
          </cell>
          <cell r="G909">
            <v>1574.88</v>
          </cell>
          <cell r="H909">
            <v>0</v>
          </cell>
          <cell r="I909">
            <v>10925</v>
          </cell>
        </row>
        <row r="910">
          <cell r="C910">
            <v>562010</v>
          </cell>
          <cell r="D910">
            <v>0</v>
          </cell>
          <cell r="E910">
            <v>14901.01</v>
          </cell>
          <cell r="F910">
            <v>0</v>
          </cell>
          <cell r="G910">
            <v>38572.82</v>
          </cell>
          <cell r="H910">
            <v>0</v>
          </cell>
          <cell r="I910">
            <v>158110.15</v>
          </cell>
        </row>
        <row r="911">
          <cell r="C911">
            <v>562111</v>
          </cell>
          <cell r="D911">
            <v>0</v>
          </cell>
          <cell r="E911">
            <v>154.65</v>
          </cell>
          <cell r="F911">
            <v>0</v>
          </cell>
          <cell r="G911">
            <v>467.2</v>
          </cell>
          <cell r="H911">
            <v>0</v>
          </cell>
          <cell r="I911">
            <v>2570.69</v>
          </cell>
        </row>
        <row r="912">
          <cell r="C912">
            <v>562121</v>
          </cell>
          <cell r="D912">
            <v>0</v>
          </cell>
          <cell r="E912">
            <v>16.240000000000002</v>
          </cell>
          <cell r="F912">
            <v>0</v>
          </cell>
          <cell r="G912">
            <v>517.45000000000005</v>
          </cell>
          <cell r="H912">
            <v>0</v>
          </cell>
          <cell r="I912">
            <v>3297.88</v>
          </cell>
        </row>
        <row r="913">
          <cell r="C913">
            <v>562134</v>
          </cell>
          <cell r="D913">
            <v>0</v>
          </cell>
          <cell r="E913">
            <v>17235.98</v>
          </cell>
          <cell r="F913">
            <v>0</v>
          </cell>
          <cell r="G913">
            <v>17986.11</v>
          </cell>
          <cell r="H913">
            <v>0</v>
          </cell>
          <cell r="I913">
            <v>337535.25</v>
          </cell>
        </row>
        <row r="914">
          <cell r="C914">
            <v>563011</v>
          </cell>
          <cell r="D914">
            <v>0</v>
          </cell>
          <cell r="E914">
            <v>-24.82</v>
          </cell>
          <cell r="F914">
            <v>0</v>
          </cell>
          <cell r="G914">
            <v>167.24</v>
          </cell>
          <cell r="H914">
            <v>0</v>
          </cell>
          <cell r="I914">
            <v>5602.5599999999995</v>
          </cell>
        </row>
        <row r="915">
          <cell r="C915">
            <v>563012</v>
          </cell>
          <cell r="D915">
            <v>0</v>
          </cell>
          <cell r="E915">
            <v>-173.11</v>
          </cell>
          <cell r="F915">
            <v>0</v>
          </cell>
          <cell r="G915">
            <v>3083.27</v>
          </cell>
          <cell r="H915">
            <v>0</v>
          </cell>
          <cell r="I915">
            <v>29706.530000000002</v>
          </cell>
        </row>
        <row r="916">
          <cell r="C916">
            <v>563014</v>
          </cell>
          <cell r="D916">
            <v>0</v>
          </cell>
          <cell r="E916">
            <v>2570.7800000000002</v>
          </cell>
          <cell r="F916">
            <v>0</v>
          </cell>
          <cell r="G916">
            <v>2570.7800000000002</v>
          </cell>
          <cell r="H916">
            <v>0</v>
          </cell>
          <cell r="I916">
            <v>8815.0400000000009</v>
          </cell>
        </row>
        <row r="917">
          <cell r="C917">
            <v>563015</v>
          </cell>
          <cell r="D917">
            <v>0</v>
          </cell>
          <cell r="E917">
            <v>113.56</v>
          </cell>
          <cell r="F917">
            <v>0</v>
          </cell>
          <cell r="G917">
            <v>333.11</v>
          </cell>
          <cell r="H917">
            <v>0</v>
          </cell>
          <cell r="I917">
            <v>702.61</v>
          </cell>
        </row>
        <row r="918">
          <cell r="C918">
            <v>565414</v>
          </cell>
          <cell r="D918">
            <v>0</v>
          </cell>
          <cell r="E918">
            <v>1238793.57</v>
          </cell>
          <cell r="F918">
            <v>0</v>
          </cell>
          <cell r="G918">
            <v>3776371.93</v>
          </cell>
          <cell r="H918">
            <v>0</v>
          </cell>
          <cell r="I918">
            <v>15000054.76</v>
          </cell>
        </row>
        <row r="919">
          <cell r="C919">
            <v>565415</v>
          </cell>
          <cell r="D919">
            <v>0</v>
          </cell>
          <cell r="E919">
            <v>35936.629999999997</v>
          </cell>
          <cell r="F919">
            <v>0</v>
          </cell>
          <cell r="G919">
            <v>114706.66</v>
          </cell>
          <cell r="H919">
            <v>0</v>
          </cell>
          <cell r="I919">
            <v>433104.78</v>
          </cell>
        </row>
        <row r="920">
          <cell r="C920">
            <v>565416</v>
          </cell>
          <cell r="D920">
            <v>0</v>
          </cell>
          <cell r="E920">
            <v>348249.61</v>
          </cell>
          <cell r="F920">
            <v>0</v>
          </cell>
          <cell r="G920">
            <v>1013571</v>
          </cell>
          <cell r="H920">
            <v>0</v>
          </cell>
          <cell r="I920">
            <v>3910285.11</v>
          </cell>
        </row>
        <row r="921">
          <cell r="C921">
            <v>566450</v>
          </cell>
          <cell r="D921">
            <v>0</v>
          </cell>
          <cell r="E921">
            <v>1801.39</v>
          </cell>
          <cell r="F921">
            <v>0</v>
          </cell>
          <cell r="G921">
            <v>7082.85</v>
          </cell>
          <cell r="H921">
            <v>0</v>
          </cell>
          <cell r="I921">
            <v>26580.629999999997</v>
          </cell>
        </row>
        <row r="922">
          <cell r="C922">
            <v>566458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491.34000000000003</v>
          </cell>
        </row>
        <row r="923">
          <cell r="C923">
            <v>566459</v>
          </cell>
          <cell r="D923">
            <v>0</v>
          </cell>
          <cell r="E923">
            <v>493.68</v>
          </cell>
          <cell r="F923">
            <v>0</v>
          </cell>
          <cell r="G923">
            <v>2653.82</v>
          </cell>
          <cell r="H923">
            <v>0</v>
          </cell>
          <cell r="I923">
            <v>4984.0400000000009</v>
          </cell>
        </row>
        <row r="924">
          <cell r="C924">
            <v>566462</v>
          </cell>
          <cell r="D924">
            <v>0</v>
          </cell>
          <cell r="E924">
            <v>22.42</v>
          </cell>
          <cell r="F924">
            <v>0</v>
          </cell>
          <cell r="G924">
            <v>65.099999999999994</v>
          </cell>
          <cell r="H924">
            <v>0</v>
          </cell>
          <cell r="I924">
            <v>379.72</v>
          </cell>
        </row>
        <row r="925">
          <cell r="C925">
            <v>567007</v>
          </cell>
          <cell r="D925">
            <v>0</v>
          </cell>
          <cell r="E925">
            <v>125</v>
          </cell>
          <cell r="F925">
            <v>0</v>
          </cell>
          <cell r="G925">
            <v>125</v>
          </cell>
          <cell r="H925">
            <v>0</v>
          </cell>
          <cell r="I925">
            <v>175</v>
          </cell>
        </row>
        <row r="926">
          <cell r="C926">
            <v>568631</v>
          </cell>
          <cell r="D926">
            <v>0</v>
          </cell>
          <cell r="E926">
            <v>9619.42</v>
          </cell>
          <cell r="F926">
            <v>0</v>
          </cell>
          <cell r="G926">
            <v>23994.28</v>
          </cell>
          <cell r="H926">
            <v>0</v>
          </cell>
          <cell r="I926">
            <v>89896.14</v>
          </cell>
        </row>
        <row r="927">
          <cell r="C927">
            <v>569037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3142.29</v>
          </cell>
        </row>
        <row r="928">
          <cell r="C928">
            <v>569203</v>
          </cell>
          <cell r="D928">
            <v>0</v>
          </cell>
          <cell r="E928">
            <v>50</v>
          </cell>
          <cell r="F928">
            <v>0</v>
          </cell>
          <cell r="G928">
            <v>602.86</v>
          </cell>
          <cell r="H928">
            <v>0</v>
          </cell>
          <cell r="I928">
            <v>6142.19</v>
          </cell>
        </row>
        <row r="929">
          <cell r="C929">
            <v>570040</v>
          </cell>
          <cell r="D929">
            <v>0</v>
          </cell>
          <cell r="E929">
            <v>31614.47</v>
          </cell>
          <cell r="F929">
            <v>0</v>
          </cell>
          <cell r="G929">
            <v>171227.02</v>
          </cell>
          <cell r="H929">
            <v>0</v>
          </cell>
          <cell r="I929">
            <v>592772.94999999995</v>
          </cell>
        </row>
        <row r="930">
          <cell r="C930">
            <v>570043</v>
          </cell>
          <cell r="D930">
            <v>0</v>
          </cell>
          <cell r="E930">
            <v>12293.630000000001</v>
          </cell>
          <cell r="F930">
            <v>0</v>
          </cell>
          <cell r="G930">
            <v>26408.33</v>
          </cell>
          <cell r="H930">
            <v>0</v>
          </cell>
          <cell r="I930">
            <v>102738.33</v>
          </cell>
        </row>
        <row r="931">
          <cell r="C931">
            <v>570044</v>
          </cell>
          <cell r="D931">
            <v>0</v>
          </cell>
          <cell r="E931">
            <v>24319.14</v>
          </cell>
          <cell r="F931">
            <v>0</v>
          </cell>
          <cell r="G931">
            <v>26470.29</v>
          </cell>
          <cell r="H931">
            <v>0</v>
          </cell>
          <cell r="I931">
            <v>114226.11000000002</v>
          </cell>
        </row>
        <row r="932">
          <cell r="C932">
            <v>570060</v>
          </cell>
          <cell r="D932">
            <v>0</v>
          </cell>
          <cell r="E932">
            <v>3862.2400000000002</v>
          </cell>
          <cell r="F932">
            <v>0</v>
          </cell>
          <cell r="G932">
            <v>11925.67</v>
          </cell>
          <cell r="H932">
            <v>0</v>
          </cell>
          <cell r="I932">
            <v>75719.48000000001</v>
          </cell>
        </row>
        <row r="933">
          <cell r="C933">
            <v>570177</v>
          </cell>
          <cell r="D933">
            <v>0</v>
          </cell>
          <cell r="E933">
            <v>117.46000000000001</v>
          </cell>
          <cell r="F933">
            <v>0</v>
          </cell>
          <cell r="G933">
            <v>125.04</v>
          </cell>
          <cell r="H933">
            <v>0</v>
          </cell>
          <cell r="I933">
            <v>3100.41</v>
          </cell>
        </row>
        <row r="934">
          <cell r="C934">
            <v>570472</v>
          </cell>
          <cell r="D934">
            <v>0</v>
          </cell>
          <cell r="E934">
            <v>73800.61</v>
          </cell>
          <cell r="F934">
            <v>0</v>
          </cell>
          <cell r="G934">
            <v>173527.73</v>
          </cell>
          <cell r="H934">
            <v>0</v>
          </cell>
          <cell r="I934">
            <v>570668</v>
          </cell>
        </row>
        <row r="935">
          <cell r="C935">
            <v>570475</v>
          </cell>
          <cell r="D935">
            <v>0</v>
          </cell>
          <cell r="E935">
            <v>305.76</v>
          </cell>
          <cell r="F935">
            <v>0</v>
          </cell>
          <cell r="G935">
            <v>3076.57</v>
          </cell>
          <cell r="H935">
            <v>0</v>
          </cell>
          <cell r="I935">
            <v>15266.32</v>
          </cell>
        </row>
        <row r="936">
          <cell r="C936">
            <v>570511</v>
          </cell>
          <cell r="D936">
            <v>0</v>
          </cell>
          <cell r="E936">
            <v>0</v>
          </cell>
          <cell r="F936">
            <v>0</v>
          </cell>
          <cell r="G936">
            <v>148.76</v>
          </cell>
          <cell r="H936">
            <v>0</v>
          </cell>
          <cell r="I936">
            <v>8477.9</v>
          </cell>
        </row>
        <row r="937">
          <cell r="C937">
            <v>570517</v>
          </cell>
          <cell r="D937">
            <v>0</v>
          </cell>
          <cell r="E937">
            <v>22138.3</v>
          </cell>
          <cell r="F937">
            <v>0</v>
          </cell>
          <cell r="G937">
            <v>76251.680000000008</v>
          </cell>
          <cell r="H937">
            <v>0</v>
          </cell>
          <cell r="I937">
            <v>303314.29000000004</v>
          </cell>
        </row>
        <row r="938">
          <cell r="C938">
            <v>571001</v>
          </cell>
          <cell r="D938">
            <v>0</v>
          </cell>
          <cell r="E938">
            <v>9140.51</v>
          </cell>
          <cell r="F938">
            <v>0</v>
          </cell>
          <cell r="G938">
            <v>29503.97</v>
          </cell>
          <cell r="H938">
            <v>0</v>
          </cell>
          <cell r="I938">
            <v>262816.75</v>
          </cell>
        </row>
        <row r="939">
          <cell r="C939">
            <v>571041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6832.1</v>
          </cell>
        </row>
        <row r="940">
          <cell r="C940">
            <v>571042</v>
          </cell>
          <cell r="D940">
            <v>0</v>
          </cell>
          <cell r="E940">
            <v>11244.67</v>
          </cell>
          <cell r="F940">
            <v>0</v>
          </cell>
          <cell r="G940">
            <v>13985.24</v>
          </cell>
          <cell r="H940">
            <v>0</v>
          </cell>
          <cell r="I940">
            <v>40515.919999999998</v>
          </cell>
        </row>
        <row r="941">
          <cell r="C941">
            <v>571044</v>
          </cell>
          <cell r="D941">
            <v>0</v>
          </cell>
          <cell r="E941">
            <v>188.99</v>
          </cell>
          <cell r="F941">
            <v>0</v>
          </cell>
          <cell r="G941">
            <v>188.99</v>
          </cell>
          <cell r="H941">
            <v>0</v>
          </cell>
          <cell r="I941">
            <v>919.15</v>
          </cell>
        </row>
        <row r="942">
          <cell r="C942">
            <v>571045</v>
          </cell>
          <cell r="D942">
            <v>0</v>
          </cell>
          <cell r="E942">
            <v>0.02</v>
          </cell>
          <cell r="F942">
            <v>0</v>
          </cell>
          <cell r="G942">
            <v>-5256.64</v>
          </cell>
          <cell r="H942">
            <v>0</v>
          </cell>
          <cell r="I942">
            <v>54052.450000000004</v>
          </cell>
        </row>
        <row r="943">
          <cell r="C943">
            <v>571046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5477.66</v>
          </cell>
        </row>
        <row r="944">
          <cell r="C944">
            <v>571047</v>
          </cell>
          <cell r="D944">
            <v>0</v>
          </cell>
          <cell r="E944">
            <v>0</v>
          </cell>
          <cell r="F944">
            <v>0</v>
          </cell>
          <cell r="G944">
            <v>3800.9500000000003</v>
          </cell>
          <cell r="H944">
            <v>0</v>
          </cell>
          <cell r="I944">
            <v>6312.8600000000006</v>
          </cell>
        </row>
        <row r="945">
          <cell r="C945">
            <v>571048</v>
          </cell>
          <cell r="D945">
            <v>0</v>
          </cell>
          <cell r="E945">
            <v>32818.18</v>
          </cell>
          <cell r="F945">
            <v>0</v>
          </cell>
          <cell r="G945">
            <v>100973.33</v>
          </cell>
          <cell r="H945">
            <v>0</v>
          </cell>
          <cell r="I945">
            <v>295704.64</v>
          </cell>
        </row>
        <row r="946">
          <cell r="C946">
            <v>571062</v>
          </cell>
          <cell r="D946">
            <v>0</v>
          </cell>
          <cell r="E946">
            <v>2113.7800000000002</v>
          </cell>
          <cell r="F946">
            <v>0</v>
          </cell>
          <cell r="G946">
            <v>6854.34</v>
          </cell>
          <cell r="H946">
            <v>0</v>
          </cell>
          <cell r="I946">
            <v>27290.68</v>
          </cell>
        </row>
        <row r="947">
          <cell r="C947">
            <v>571146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18158.78</v>
          </cell>
        </row>
        <row r="948">
          <cell r="C948">
            <v>571147</v>
          </cell>
          <cell r="D948">
            <v>0</v>
          </cell>
          <cell r="E948">
            <v>52602.92</v>
          </cell>
          <cell r="F948">
            <v>0</v>
          </cell>
          <cell r="G948">
            <v>114357.3</v>
          </cell>
          <cell r="H948">
            <v>0</v>
          </cell>
          <cell r="I948">
            <v>613105.09000000008</v>
          </cell>
        </row>
        <row r="949">
          <cell r="C949">
            <v>571148</v>
          </cell>
          <cell r="D949">
            <v>0</v>
          </cell>
          <cell r="E949">
            <v>27208.7</v>
          </cell>
          <cell r="F949">
            <v>0</v>
          </cell>
          <cell r="G949">
            <v>83609.7</v>
          </cell>
          <cell r="H949">
            <v>0</v>
          </cell>
          <cell r="I949">
            <v>662091.87</v>
          </cell>
        </row>
        <row r="950">
          <cell r="C950">
            <v>571150</v>
          </cell>
          <cell r="D950">
            <v>0</v>
          </cell>
          <cell r="E950">
            <v>6201.1</v>
          </cell>
          <cell r="F950">
            <v>0</v>
          </cell>
          <cell r="G950">
            <v>6201.1</v>
          </cell>
          <cell r="H950">
            <v>0</v>
          </cell>
          <cell r="I950">
            <v>21393.82</v>
          </cell>
        </row>
        <row r="951">
          <cell r="C951">
            <v>571248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44584.03</v>
          </cell>
        </row>
        <row r="952">
          <cell r="C952">
            <v>571347</v>
          </cell>
          <cell r="D952">
            <v>0</v>
          </cell>
          <cell r="E952">
            <v>-382.29</v>
          </cell>
          <cell r="F952">
            <v>0</v>
          </cell>
          <cell r="G952">
            <v>468.55</v>
          </cell>
          <cell r="H952">
            <v>0</v>
          </cell>
          <cell r="I952">
            <v>1721.3899999999999</v>
          </cell>
        </row>
        <row r="953">
          <cell r="C953">
            <v>571348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50.92</v>
          </cell>
        </row>
        <row r="954">
          <cell r="C954">
            <v>571447</v>
          </cell>
          <cell r="D954">
            <v>0</v>
          </cell>
          <cell r="E954">
            <v>0</v>
          </cell>
          <cell r="F954">
            <v>0</v>
          </cell>
          <cell r="G954">
            <v>2229</v>
          </cell>
          <cell r="H954">
            <v>0</v>
          </cell>
          <cell r="I954">
            <v>120927.08</v>
          </cell>
        </row>
        <row r="955">
          <cell r="C955">
            <v>571448</v>
          </cell>
          <cell r="D955">
            <v>0</v>
          </cell>
          <cell r="E955">
            <v>0</v>
          </cell>
          <cell r="F955">
            <v>0</v>
          </cell>
          <cell r="G955">
            <v>48313.3</v>
          </cell>
          <cell r="H955">
            <v>0</v>
          </cell>
          <cell r="I955">
            <v>179825.52000000002</v>
          </cell>
        </row>
        <row r="956">
          <cell r="C956">
            <v>571450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10362.700000000001</v>
          </cell>
        </row>
        <row r="957">
          <cell r="C957">
            <v>571547</v>
          </cell>
          <cell r="D957">
            <v>0</v>
          </cell>
          <cell r="E957">
            <v>0</v>
          </cell>
          <cell r="F957">
            <v>0</v>
          </cell>
          <cell r="G957">
            <v>-891.6</v>
          </cell>
          <cell r="H957">
            <v>0</v>
          </cell>
          <cell r="I957">
            <v>10625.4</v>
          </cell>
        </row>
        <row r="958">
          <cell r="C958">
            <v>571548</v>
          </cell>
          <cell r="D958">
            <v>0</v>
          </cell>
          <cell r="E958">
            <v>0</v>
          </cell>
          <cell r="F958">
            <v>0</v>
          </cell>
          <cell r="G958">
            <v>-2914.8</v>
          </cell>
          <cell r="H958">
            <v>0</v>
          </cell>
          <cell r="I958">
            <v>115242.11</v>
          </cell>
        </row>
        <row r="959">
          <cell r="C959">
            <v>571647</v>
          </cell>
          <cell r="D959">
            <v>0</v>
          </cell>
          <cell r="E959">
            <v>222.12</v>
          </cell>
          <cell r="F959">
            <v>0</v>
          </cell>
          <cell r="G959">
            <v>222.12</v>
          </cell>
          <cell r="H959">
            <v>0</v>
          </cell>
          <cell r="I959">
            <v>886.96</v>
          </cell>
        </row>
        <row r="960">
          <cell r="C960">
            <v>571648</v>
          </cell>
          <cell r="D960">
            <v>0</v>
          </cell>
          <cell r="E960">
            <v>17351.22</v>
          </cell>
          <cell r="F960">
            <v>0</v>
          </cell>
          <cell r="G960">
            <v>20163.16</v>
          </cell>
          <cell r="H960">
            <v>0</v>
          </cell>
          <cell r="I960">
            <v>20849.89</v>
          </cell>
        </row>
        <row r="961">
          <cell r="C961">
            <v>571652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119815.6</v>
          </cell>
        </row>
        <row r="962">
          <cell r="C962">
            <v>571658</v>
          </cell>
          <cell r="D962">
            <v>0</v>
          </cell>
          <cell r="E962">
            <v>1644.56</v>
          </cell>
          <cell r="F962">
            <v>0</v>
          </cell>
          <cell r="G962">
            <v>2353.31</v>
          </cell>
          <cell r="H962">
            <v>0</v>
          </cell>
          <cell r="I962">
            <v>11447.36</v>
          </cell>
        </row>
        <row r="963">
          <cell r="C963">
            <v>571740</v>
          </cell>
          <cell r="D963">
            <v>0</v>
          </cell>
          <cell r="E963">
            <v>-16601.189999999999</v>
          </cell>
          <cell r="F963">
            <v>0</v>
          </cell>
          <cell r="G963">
            <v>17885.46</v>
          </cell>
          <cell r="H963">
            <v>0</v>
          </cell>
          <cell r="I963">
            <v>38468</v>
          </cell>
        </row>
        <row r="964">
          <cell r="C964">
            <v>571910</v>
          </cell>
          <cell r="D964">
            <v>0</v>
          </cell>
          <cell r="E964">
            <v>3692</v>
          </cell>
          <cell r="F964">
            <v>0</v>
          </cell>
          <cell r="G964">
            <v>4020</v>
          </cell>
          <cell r="H964">
            <v>0</v>
          </cell>
          <cell r="I964">
            <v>53612.22</v>
          </cell>
        </row>
        <row r="965">
          <cell r="C965">
            <v>571911</v>
          </cell>
          <cell r="D965">
            <v>0</v>
          </cell>
          <cell r="E965">
            <v>8243.7199999999993</v>
          </cell>
          <cell r="F965">
            <v>0</v>
          </cell>
          <cell r="G965">
            <v>8281.27</v>
          </cell>
          <cell r="H965">
            <v>0</v>
          </cell>
          <cell r="I965">
            <v>43987.199999999997</v>
          </cell>
        </row>
        <row r="966">
          <cell r="C966">
            <v>571912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5456.35</v>
          </cell>
        </row>
        <row r="967">
          <cell r="C967">
            <v>571913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2768.65</v>
          </cell>
        </row>
        <row r="968">
          <cell r="C968">
            <v>571920</v>
          </cell>
          <cell r="D968">
            <v>0</v>
          </cell>
          <cell r="E968">
            <v>0</v>
          </cell>
          <cell r="F968">
            <v>0</v>
          </cell>
          <cell r="G968">
            <v>428.93</v>
          </cell>
          <cell r="H968">
            <v>0</v>
          </cell>
          <cell r="I968">
            <v>151553.4</v>
          </cell>
        </row>
        <row r="969">
          <cell r="C969">
            <v>571998</v>
          </cell>
          <cell r="D969">
            <v>0</v>
          </cell>
          <cell r="E969">
            <v>5165.03</v>
          </cell>
          <cell r="F969">
            <v>0</v>
          </cell>
          <cell r="G969">
            <v>15495.09</v>
          </cell>
          <cell r="H969">
            <v>0</v>
          </cell>
          <cell r="I969">
            <v>61980.36</v>
          </cell>
        </row>
        <row r="970">
          <cell r="C970">
            <v>580001</v>
          </cell>
          <cell r="D970">
            <v>0</v>
          </cell>
          <cell r="E970">
            <v>75363.320000000007</v>
          </cell>
          <cell r="F970">
            <v>0</v>
          </cell>
          <cell r="G970">
            <v>191257.47</v>
          </cell>
          <cell r="H970">
            <v>0</v>
          </cell>
          <cell r="I970">
            <v>819415.12</v>
          </cell>
        </row>
        <row r="971">
          <cell r="C971">
            <v>580002</v>
          </cell>
          <cell r="D971">
            <v>0</v>
          </cell>
          <cell r="E971">
            <v>862.38</v>
          </cell>
          <cell r="F971">
            <v>0</v>
          </cell>
          <cell r="G971">
            <v>2533.6</v>
          </cell>
          <cell r="H971">
            <v>0</v>
          </cell>
          <cell r="I971">
            <v>10522.77</v>
          </cell>
        </row>
        <row r="972">
          <cell r="C972">
            <v>580011</v>
          </cell>
          <cell r="D972">
            <v>0</v>
          </cell>
          <cell r="E972">
            <v>5091.22</v>
          </cell>
          <cell r="F972">
            <v>0</v>
          </cell>
          <cell r="G972">
            <v>18796.810000000001</v>
          </cell>
          <cell r="H972">
            <v>0</v>
          </cell>
          <cell r="I972">
            <v>54982.130000000005</v>
          </cell>
        </row>
        <row r="973">
          <cell r="C973">
            <v>580016</v>
          </cell>
          <cell r="D973">
            <v>0</v>
          </cell>
          <cell r="E973">
            <v>0</v>
          </cell>
          <cell r="F973">
            <v>0</v>
          </cell>
          <cell r="G973">
            <v>627.48</v>
          </cell>
          <cell r="H973">
            <v>0</v>
          </cell>
          <cell r="I973">
            <v>1778.54</v>
          </cell>
        </row>
        <row r="974">
          <cell r="C974">
            <v>580046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1000</v>
          </cell>
        </row>
        <row r="975">
          <cell r="C975">
            <v>580627</v>
          </cell>
          <cell r="D975">
            <v>0</v>
          </cell>
          <cell r="E975">
            <v>12196.9</v>
          </cell>
          <cell r="F975">
            <v>0</v>
          </cell>
          <cell r="G975">
            <v>35759.68</v>
          </cell>
          <cell r="H975">
            <v>0</v>
          </cell>
          <cell r="I975">
            <v>133072.65</v>
          </cell>
        </row>
        <row r="976">
          <cell r="C976">
            <v>580628</v>
          </cell>
          <cell r="D976">
            <v>0</v>
          </cell>
          <cell r="E976">
            <v>862.41</v>
          </cell>
          <cell r="F976">
            <v>0</v>
          </cell>
          <cell r="G976">
            <v>16459.75</v>
          </cell>
          <cell r="H976">
            <v>0</v>
          </cell>
          <cell r="I976">
            <v>62988.47</v>
          </cell>
        </row>
        <row r="977">
          <cell r="C977">
            <v>580686</v>
          </cell>
          <cell r="D977">
            <v>0</v>
          </cell>
          <cell r="E977">
            <v>5506.66</v>
          </cell>
          <cell r="F977">
            <v>0</v>
          </cell>
          <cell r="G977">
            <v>18122.22</v>
          </cell>
          <cell r="H977">
            <v>0</v>
          </cell>
          <cell r="I977">
            <v>67285.59</v>
          </cell>
        </row>
        <row r="978">
          <cell r="C978">
            <v>580690</v>
          </cell>
          <cell r="D978">
            <v>0</v>
          </cell>
          <cell r="E978">
            <v>353.38</v>
          </cell>
          <cell r="F978">
            <v>0</v>
          </cell>
          <cell r="G978">
            <v>939.34</v>
          </cell>
          <cell r="H978">
            <v>0</v>
          </cell>
          <cell r="I978">
            <v>11530.85</v>
          </cell>
        </row>
        <row r="979">
          <cell r="C979">
            <v>582016</v>
          </cell>
          <cell r="D979">
            <v>0</v>
          </cell>
          <cell r="E979">
            <v>16125.83</v>
          </cell>
          <cell r="F979">
            <v>0</v>
          </cell>
          <cell r="G979">
            <v>46722.559999999998</v>
          </cell>
          <cell r="H979">
            <v>0</v>
          </cell>
          <cell r="I979">
            <v>212119.53</v>
          </cell>
        </row>
        <row r="980">
          <cell r="C980">
            <v>583019</v>
          </cell>
          <cell r="D980">
            <v>0</v>
          </cell>
          <cell r="E980">
            <v>122739.90000000001</v>
          </cell>
          <cell r="F980">
            <v>0</v>
          </cell>
          <cell r="G980">
            <v>209340.63</v>
          </cell>
          <cell r="H980">
            <v>0</v>
          </cell>
          <cell r="I980">
            <v>1078573.01</v>
          </cell>
        </row>
        <row r="981">
          <cell r="C981">
            <v>583020</v>
          </cell>
          <cell r="D981">
            <v>0</v>
          </cell>
          <cell r="E981">
            <v>9612.2900000000009</v>
          </cell>
          <cell r="F981">
            <v>0</v>
          </cell>
          <cell r="G981">
            <v>28687.86</v>
          </cell>
          <cell r="H981">
            <v>0</v>
          </cell>
          <cell r="I981">
            <v>102033.51000000001</v>
          </cell>
        </row>
        <row r="982">
          <cell r="C982">
            <v>583021</v>
          </cell>
          <cell r="D982">
            <v>0</v>
          </cell>
          <cell r="E982">
            <v>0</v>
          </cell>
          <cell r="F982">
            <v>0</v>
          </cell>
          <cell r="G982">
            <v>-72.19</v>
          </cell>
          <cell r="H982">
            <v>0</v>
          </cell>
          <cell r="I982">
            <v>3594.2</v>
          </cell>
        </row>
        <row r="983">
          <cell r="C983">
            <v>583025</v>
          </cell>
          <cell r="D983">
            <v>0</v>
          </cell>
          <cell r="E983">
            <v>3253.27</v>
          </cell>
          <cell r="F983">
            <v>0</v>
          </cell>
          <cell r="G983">
            <v>14943.74</v>
          </cell>
          <cell r="H983">
            <v>0</v>
          </cell>
          <cell r="I983">
            <v>51687.299999999996</v>
          </cell>
        </row>
        <row r="984">
          <cell r="C984">
            <v>583172</v>
          </cell>
          <cell r="D984">
            <v>0</v>
          </cell>
          <cell r="E984">
            <v>2379.5300000000002</v>
          </cell>
          <cell r="F984">
            <v>0</v>
          </cell>
          <cell r="G984">
            <v>11355.19</v>
          </cell>
          <cell r="H984">
            <v>0</v>
          </cell>
          <cell r="I984">
            <v>48031.170000000006</v>
          </cell>
        </row>
        <row r="985">
          <cell r="C985">
            <v>583500</v>
          </cell>
          <cell r="D985">
            <v>0</v>
          </cell>
          <cell r="E985">
            <v>120.11</v>
          </cell>
          <cell r="F985">
            <v>0</v>
          </cell>
          <cell r="G985">
            <v>2309.35</v>
          </cell>
          <cell r="H985">
            <v>0</v>
          </cell>
          <cell r="I985">
            <v>7594.6200000000008</v>
          </cell>
        </row>
        <row r="986">
          <cell r="C986">
            <v>583501</v>
          </cell>
          <cell r="D986">
            <v>0</v>
          </cell>
          <cell r="E986">
            <v>199.34</v>
          </cell>
          <cell r="F986">
            <v>0</v>
          </cell>
          <cell r="G986">
            <v>656.64</v>
          </cell>
          <cell r="H986">
            <v>0</v>
          </cell>
          <cell r="I986">
            <v>832.43</v>
          </cell>
        </row>
        <row r="987">
          <cell r="C987">
            <v>584022</v>
          </cell>
          <cell r="D987">
            <v>0</v>
          </cell>
          <cell r="E987">
            <v>3990.29</v>
          </cell>
          <cell r="F987">
            <v>0</v>
          </cell>
          <cell r="G987">
            <v>20135.78</v>
          </cell>
          <cell r="H987">
            <v>0</v>
          </cell>
          <cell r="I987">
            <v>118444.3</v>
          </cell>
        </row>
        <row r="988">
          <cell r="C988">
            <v>584025</v>
          </cell>
          <cell r="D988">
            <v>0</v>
          </cell>
          <cell r="E988">
            <v>109182.82</v>
          </cell>
          <cell r="F988">
            <v>0</v>
          </cell>
          <cell r="G988">
            <v>170244.14</v>
          </cell>
          <cell r="H988">
            <v>0</v>
          </cell>
          <cell r="I988">
            <v>713396.73</v>
          </cell>
        </row>
        <row r="989">
          <cell r="C989">
            <v>585025</v>
          </cell>
          <cell r="D989">
            <v>0</v>
          </cell>
          <cell r="E989">
            <v>674.18000000000006</v>
          </cell>
          <cell r="F989">
            <v>0</v>
          </cell>
          <cell r="G989">
            <v>6656.64</v>
          </cell>
          <cell r="H989">
            <v>0</v>
          </cell>
          <cell r="I989">
            <v>35848.310000000005</v>
          </cell>
        </row>
        <row r="990">
          <cell r="C990">
            <v>586025</v>
          </cell>
          <cell r="D990">
            <v>0</v>
          </cell>
          <cell r="E990">
            <v>0</v>
          </cell>
          <cell r="F990">
            <v>0</v>
          </cell>
          <cell r="G990">
            <v>-451.7</v>
          </cell>
          <cell r="H990">
            <v>0</v>
          </cell>
          <cell r="I990">
            <v>9257.42</v>
          </cell>
        </row>
        <row r="991">
          <cell r="C991">
            <v>586028</v>
          </cell>
          <cell r="D991">
            <v>0</v>
          </cell>
          <cell r="E991">
            <v>102468.27</v>
          </cell>
          <cell r="F991">
            <v>0</v>
          </cell>
          <cell r="G991">
            <v>280535.42</v>
          </cell>
          <cell r="H991">
            <v>0</v>
          </cell>
          <cell r="I991">
            <v>1290878.8</v>
          </cell>
        </row>
        <row r="992">
          <cell r="C992">
            <v>586029</v>
          </cell>
          <cell r="D992">
            <v>0</v>
          </cell>
          <cell r="E992">
            <v>128218.38</v>
          </cell>
          <cell r="F992">
            <v>0</v>
          </cell>
          <cell r="G992">
            <v>322456.76</v>
          </cell>
          <cell r="H992">
            <v>0</v>
          </cell>
          <cell r="I992">
            <v>1300708.67</v>
          </cell>
        </row>
        <row r="993">
          <cell r="C993">
            <v>586120</v>
          </cell>
          <cell r="D993">
            <v>0</v>
          </cell>
          <cell r="E993">
            <v>25543.440000000002</v>
          </cell>
          <cell r="F993">
            <v>0</v>
          </cell>
          <cell r="G993">
            <v>58899.020000000004</v>
          </cell>
          <cell r="H993">
            <v>0</v>
          </cell>
          <cell r="I993">
            <v>270397.72000000003</v>
          </cell>
        </row>
        <row r="994">
          <cell r="C994">
            <v>586135</v>
          </cell>
          <cell r="D994">
            <v>0</v>
          </cell>
          <cell r="E994">
            <v>6302.85</v>
          </cell>
          <cell r="F994">
            <v>0</v>
          </cell>
          <cell r="G994">
            <v>14972.52</v>
          </cell>
          <cell r="H994">
            <v>0</v>
          </cell>
          <cell r="I994">
            <v>98756.920000000013</v>
          </cell>
        </row>
        <row r="995">
          <cell r="C995">
            <v>586140</v>
          </cell>
          <cell r="D995">
            <v>0</v>
          </cell>
          <cell r="E995">
            <v>1263.76</v>
          </cell>
          <cell r="F995">
            <v>0</v>
          </cell>
          <cell r="G995">
            <v>1842.07</v>
          </cell>
          <cell r="H995">
            <v>0</v>
          </cell>
          <cell r="I995">
            <v>11356.24</v>
          </cell>
        </row>
        <row r="996">
          <cell r="C996">
            <v>586150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41.13</v>
          </cell>
        </row>
        <row r="997">
          <cell r="C997">
            <v>586155</v>
          </cell>
          <cell r="D997">
            <v>0</v>
          </cell>
          <cell r="E997">
            <v>2446.8000000000002</v>
          </cell>
          <cell r="F997">
            <v>0</v>
          </cell>
          <cell r="G997">
            <v>8505.86</v>
          </cell>
          <cell r="H997">
            <v>0</v>
          </cell>
          <cell r="I997">
            <v>33119</v>
          </cell>
        </row>
        <row r="998">
          <cell r="C998">
            <v>587031</v>
          </cell>
          <cell r="D998">
            <v>0</v>
          </cell>
          <cell r="E998">
            <v>10857.48</v>
          </cell>
          <cell r="F998">
            <v>0</v>
          </cell>
          <cell r="G998">
            <v>34631.050000000003</v>
          </cell>
          <cell r="H998">
            <v>0</v>
          </cell>
          <cell r="I998">
            <v>121909.33</v>
          </cell>
        </row>
        <row r="999">
          <cell r="C999">
            <v>587038</v>
          </cell>
          <cell r="D999">
            <v>0</v>
          </cell>
          <cell r="E999">
            <v>33334.020000000004</v>
          </cell>
          <cell r="F999">
            <v>0</v>
          </cell>
          <cell r="G999">
            <v>55213.51</v>
          </cell>
          <cell r="H999">
            <v>0</v>
          </cell>
          <cell r="I999">
            <v>81662.81</v>
          </cell>
        </row>
        <row r="1000">
          <cell r="C1000">
            <v>587126</v>
          </cell>
          <cell r="D1000">
            <v>0</v>
          </cell>
          <cell r="E1000">
            <v>17326.439999999999</v>
          </cell>
          <cell r="F1000">
            <v>0</v>
          </cell>
          <cell r="G1000">
            <v>36314.18</v>
          </cell>
          <cell r="H1000">
            <v>0</v>
          </cell>
          <cell r="I1000">
            <v>113471.92000000001</v>
          </cell>
        </row>
        <row r="1001">
          <cell r="C1001">
            <v>587146</v>
          </cell>
          <cell r="D1001">
            <v>0</v>
          </cell>
          <cell r="E1001">
            <v>1440.63</v>
          </cell>
          <cell r="F1001">
            <v>0</v>
          </cell>
          <cell r="G1001">
            <v>3198.1</v>
          </cell>
          <cell r="H1001">
            <v>0</v>
          </cell>
          <cell r="I1001">
            <v>13155.900000000001</v>
          </cell>
        </row>
        <row r="1002">
          <cell r="C1002">
            <v>587147</v>
          </cell>
          <cell r="D1002">
            <v>0</v>
          </cell>
          <cell r="E1002">
            <v>1900.6200000000001</v>
          </cell>
          <cell r="F1002">
            <v>0</v>
          </cell>
          <cell r="G1002">
            <v>2469.9299999999998</v>
          </cell>
          <cell r="H1002">
            <v>0</v>
          </cell>
          <cell r="I1002">
            <v>5342.28</v>
          </cell>
        </row>
        <row r="1003">
          <cell r="C1003">
            <v>587148</v>
          </cell>
          <cell r="D1003">
            <v>0</v>
          </cell>
          <cell r="E1003">
            <v>-1475.16</v>
          </cell>
          <cell r="F1003">
            <v>0</v>
          </cell>
          <cell r="G1003">
            <v>-7522.49</v>
          </cell>
          <cell r="H1003">
            <v>0</v>
          </cell>
          <cell r="I1003">
            <v>-29083.599999999999</v>
          </cell>
        </row>
        <row r="1004">
          <cell r="C1004">
            <v>587519</v>
          </cell>
          <cell r="D1004">
            <v>0</v>
          </cell>
          <cell r="E1004">
            <v>299.49</v>
          </cell>
          <cell r="F1004">
            <v>0</v>
          </cell>
          <cell r="G1004">
            <v>641.01</v>
          </cell>
          <cell r="H1004">
            <v>0</v>
          </cell>
          <cell r="I1004">
            <v>864.15</v>
          </cell>
        </row>
        <row r="1005">
          <cell r="C1005">
            <v>588011</v>
          </cell>
          <cell r="D1005">
            <v>0</v>
          </cell>
          <cell r="E1005">
            <v>2472.38</v>
          </cell>
          <cell r="F1005">
            <v>0</v>
          </cell>
          <cell r="G1005">
            <v>6232.52</v>
          </cell>
          <cell r="H1005">
            <v>0</v>
          </cell>
          <cell r="I1005">
            <v>76109.430000000008</v>
          </cell>
        </row>
        <row r="1006">
          <cell r="C1006">
            <v>588023</v>
          </cell>
          <cell r="D1006">
            <v>0</v>
          </cell>
          <cell r="E1006">
            <v>51065.07</v>
          </cell>
          <cell r="F1006">
            <v>0</v>
          </cell>
          <cell r="G1006">
            <v>133550.29999999999</v>
          </cell>
          <cell r="H1006">
            <v>0</v>
          </cell>
          <cell r="I1006">
            <v>512904.63</v>
          </cell>
        </row>
        <row r="1007">
          <cell r="C1007">
            <v>588025</v>
          </cell>
          <cell r="D1007">
            <v>0</v>
          </cell>
          <cell r="E1007">
            <v>43751.51</v>
          </cell>
          <cell r="F1007">
            <v>0</v>
          </cell>
          <cell r="G1007">
            <v>73955.62</v>
          </cell>
          <cell r="H1007">
            <v>0</v>
          </cell>
          <cell r="I1007">
            <v>322903.45999999996</v>
          </cell>
        </row>
        <row r="1008">
          <cell r="C1008">
            <v>588100</v>
          </cell>
          <cell r="D1008">
            <v>0</v>
          </cell>
          <cell r="E1008">
            <v>10611.69</v>
          </cell>
          <cell r="F1008">
            <v>0</v>
          </cell>
          <cell r="G1008">
            <v>22043.100000000002</v>
          </cell>
          <cell r="H1008">
            <v>0</v>
          </cell>
          <cell r="I1008">
            <v>80360.150000000009</v>
          </cell>
        </row>
        <row r="1009">
          <cell r="C1009">
            <v>588105</v>
          </cell>
          <cell r="D1009">
            <v>0</v>
          </cell>
          <cell r="E1009">
            <v>62.71</v>
          </cell>
          <cell r="F1009">
            <v>0</v>
          </cell>
          <cell r="G1009">
            <v>188.13</v>
          </cell>
          <cell r="H1009">
            <v>0</v>
          </cell>
          <cell r="I1009">
            <v>735.76</v>
          </cell>
        </row>
        <row r="1010">
          <cell r="C1010">
            <v>588120</v>
          </cell>
          <cell r="D1010">
            <v>0</v>
          </cell>
          <cell r="E1010">
            <v>5671.81</v>
          </cell>
          <cell r="F1010">
            <v>0</v>
          </cell>
          <cell r="G1010">
            <v>17618.63</v>
          </cell>
          <cell r="H1010">
            <v>0</v>
          </cell>
          <cell r="I1010">
            <v>51430.03</v>
          </cell>
        </row>
        <row r="1011">
          <cell r="C1011">
            <v>588130</v>
          </cell>
          <cell r="D1011">
            <v>0</v>
          </cell>
          <cell r="E1011">
            <v>6236.1</v>
          </cell>
          <cell r="F1011">
            <v>0</v>
          </cell>
          <cell r="G1011">
            <v>17251.439999999999</v>
          </cell>
          <cell r="H1011">
            <v>0</v>
          </cell>
          <cell r="I1011">
            <v>76969.81</v>
          </cell>
        </row>
        <row r="1012">
          <cell r="C1012">
            <v>588401</v>
          </cell>
          <cell r="D1012">
            <v>0</v>
          </cell>
          <cell r="E1012">
            <v>0</v>
          </cell>
          <cell r="F1012">
            <v>0</v>
          </cell>
          <cell r="G1012">
            <v>501.57</v>
          </cell>
          <cell r="H1012">
            <v>0</v>
          </cell>
          <cell r="I1012">
            <v>988.47</v>
          </cell>
        </row>
        <row r="1013">
          <cell r="C1013">
            <v>588405</v>
          </cell>
          <cell r="D1013">
            <v>0</v>
          </cell>
          <cell r="E1013">
            <v>83.38</v>
          </cell>
          <cell r="F1013">
            <v>0</v>
          </cell>
          <cell r="G1013">
            <v>276.07</v>
          </cell>
          <cell r="H1013">
            <v>0</v>
          </cell>
          <cell r="I1013">
            <v>859.03</v>
          </cell>
        </row>
        <row r="1014">
          <cell r="C1014">
            <v>588621</v>
          </cell>
          <cell r="D1014">
            <v>0</v>
          </cell>
          <cell r="E1014">
            <v>4568.99</v>
          </cell>
          <cell r="F1014">
            <v>0</v>
          </cell>
          <cell r="G1014">
            <v>11164.78</v>
          </cell>
          <cell r="H1014">
            <v>0</v>
          </cell>
          <cell r="I1014">
            <v>56224.68</v>
          </cell>
        </row>
        <row r="1015">
          <cell r="C1015">
            <v>588622</v>
          </cell>
          <cell r="D1015">
            <v>0</v>
          </cell>
          <cell r="E1015">
            <v>812.21</v>
          </cell>
          <cell r="F1015">
            <v>0</v>
          </cell>
          <cell r="G1015">
            <v>4163.97</v>
          </cell>
          <cell r="H1015">
            <v>0</v>
          </cell>
          <cell r="I1015">
            <v>13583.95</v>
          </cell>
        </row>
        <row r="1016">
          <cell r="C1016">
            <v>588623</v>
          </cell>
          <cell r="D1016">
            <v>0</v>
          </cell>
          <cell r="E1016">
            <v>4673.26</v>
          </cell>
          <cell r="F1016">
            <v>0</v>
          </cell>
          <cell r="G1016">
            <v>9644.56</v>
          </cell>
          <cell r="H1016">
            <v>0</v>
          </cell>
          <cell r="I1016">
            <v>40353.230000000003</v>
          </cell>
        </row>
        <row r="1017">
          <cell r="C1017">
            <v>588630</v>
          </cell>
          <cell r="D1017">
            <v>0</v>
          </cell>
          <cell r="E1017">
            <v>12297.03</v>
          </cell>
          <cell r="F1017">
            <v>0</v>
          </cell>
          <cell r="G1017">
            <v>31918.89</v>
          </cell>
          <cell r="H1017">
            <v>0</v>
          </cell>
          <cell r="I1017">
            <v>133519.67999999999</v>
          </cell>
        </row>
        <row r="1018">
          <cell r="C1018">
            <v>589034</v>
          </cell>
          <cell r="D1018">
            <v>0</v>
          </cell>
          <cell r="E1018">
            <v>0</v>
          </cell>
          <cell r="F1018">
            <v>0</v>
          </cell>
          <cell r="G1018">
            <v>28</v>
          </cell>
          <cell r="H1018">
            <v>0</v>
          </cell>
          <cell r="I1018">
            <v>2302.23</v>
          </cell>
        </row>
        <row r="1019">
          <cell r="C1019">
            <v>590001</v>
          </cell>
          <cell r="D1019">
            <v>0</v>
          </cell>
          <cell r="E1019">
            <v>8799.11</v>
          </cell>
          <cell r="F1019">
            <v>0</v>
          </cell>
          <cell r="G1019">
            <v>26122.45</v>
          </cell>
          <cell r="H1019">
            <v>0</v>
          </cell>
          <cell r="I1019">
            <v>104266.06999999999</v>
          </cell>
        </row>
        <row r="1020">
          <cell r="C1020">
            <v>590620</v>
          </cell>
          <cell r="D1020">
            <v>0</v>
          </cell>
          <cell r="E1020">
            <v>1544.15</v>
          </cell>
          <cell r="F1020">
            <v>0</v>
          </cell>
          <cell r="G1020">
            <v>5799.75</v>
          </cell>
          <cell r="H1020">
            <v>0</v>
          </cell>
          <cell r="I1020">
            <v>24177.68</v>
          </cell>
        </row>
        <row r="1021">
          <cell r="C1021">
            <v>590630</v>
          </cell>
          <cell r="D1021">
            <v>0</v>
          </cell>
          <cell r="E1021">
            <v>9826.31</v>
          </cell>
          <cell r="F1021">
            <v>0</v>
          </cell>
          <cell r="G1021">
            <v>23901.91</v>
          </cell>
          <cell r="H1021">
            <v>0</v>
          </cell>
          <cell r="I1021">
            <v>99127.090000000011</v>
          </cell>
        </row>
        <row r="1022">
          <cell r="C1022">
            <v>591024</v>
          </cell>
          <cell r="D1022">
            <v>0</v>
          </cell>
          <cell r="E1022">
            <v>15657.18</v>
          </cell>
          <cell r="F1022">
            <v>0</v>
          </cell>
          <cell r="G1022">
            <v>37404.520000000004</v>
          </cell>
          <cell r="H1022">
            <v>0</v>
          </cell>
          <cell r="I1022">
            <v>159955.04</v>
          </cell>
        </row>
        <row r="1023">
          <cell r="C1023">
            <v>591049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1707.45</v>
          </cell>
        </row>
        <row r="1024">
          <cell r="C1024">
            <v>591403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1488.04</v>
          </cell>
        </row>
        <row r="1025">
          <cell r="C1025">
            <v>592052</v>
          </cell>
          <cell r="D1025">
            <v>0</v>
          </cell>
          <cell r="E1025">
            <v>58270.450000000004</v>
          </cell>
          <cell r="F1025">
            <v>0</v>
          </cell>
          <cell r="G1025">
            <v>202684.65</v>
          </cell>
          <cell r="H1025">
            <v>0</v>
          </cell>
          <cell r="I1025">
            <v>1318611.7</v>
          </cell>
        </row>
        <row r="1026">
          <cell r="C1026">
            <v>592053</v>
          </cell>
          <cell r="D1026">
            <v>0</v>
          </cell>
          <cell r="E1026">
            <v>10501.11</v>
          </cell>
          <cell r="F1026">
            <v>0</v>
          </cell>
          <cell r="G1026">
            <v>36731.21</v>
          </cell>
          <cell r="H1026">
            <v>0</v>
          </cell>
          <cell r="I1026">
            <v>155680.29</v>
          </cell>
        </row>
        <row r="1027">
          <cell r="C1027">
            <v>592054</v>
          </cell>
          <cell r="D1027">
            <v>0</v>
          </cell>
          <cell r="E1027">
            <v>-383.25</v>
          </cell>
          <cell r="F1027">
            <v>0</v>
          </cell>
          <cell r="G1027">
            <v>4513.26</v>
          </cell>
          <cell r="H1027">
            <v>0</v>
          </cell>
          <cell r="I1027">
            <v>305549.27</v>
          </cell>
        </row>
        <row r="1028">
          <cell r="C1028">
            <v>592060</v>
          </cell>
          <cell r="D1028">
            <v>0</v>
          </cell>
          <cell r="E1028">
            <v>3867.94</v>
          </cell>
          <cell r="F1028">
            <v>0</v>
          </cell>
          <cell r="G1028">
            <v>29592.959999999999</v>
          </cell>
          <cell r="H1028">
            <v>0</v>
          </cell>
          <cell r="I1028">
            <v>195529</v>
          </cell>
        </row>
        <row r="1029">
          <cell r="C1029">
            <v>592469</v>
          </cell>
          <cell r="D1029">
            <v>0</v>
          </cell>
          <cell r="E1029">
            <v>9092.51</v>
          </cell>
          <cell r="F1029">
            <v>0</v>
          </cell>
          <cell r="G1029">
            <v>26482.99</v>
          </cell>
          <cell r="H1029">
            <v>0</v>
          </cell>
          <cell r="I1029">
            <v>82082.45</v>
          </cell>
        </row>
        <row r="1030">
          <cell r="C1030">
            <v>593001</v>
          </cell>
          <cell r="D1030">
            <v>0</v>
          </cell>
          <cell r="E1030">
            <v>92683.86</v>
          </cell>
          <cell r="F1030">
            <v>0</v>
          </cell>
          <cell r="G1030">
            <v>261275.72</v>
          </cell>
          <cell r="H1030">
            <v>0</v>
          </cell>
          <cell r="I1030">
            <v>1068983.6100000001</v>
          </cell>
        </row>
        <row r="1031">
          <cell r="C1031">
            <v>593011</v>
          </cell>
          <cell r="D1031">
            <v>0</v>
          </cell>
          <cell r="E1031">
            <v>3365.11</v>
          </cell>
          <cell r="F1031">
            <v>0</v>
          </cell>
          <cell r="G1031">
            <v>6828.79</v>
          </cell>
          <cell r="H1031">
            <v>0</v>
          </cell>
          <cell r="I1031">
            <v>15664.849999999999</v>
          </cell>
        </row>
        <row r="1032">
          <cell r="C1032">
            <v>593025</v>
          </cell>
          <cell r="D1032">
            <v>0</v>
          </cell>
          <cell r="E1032">
            <v>127.78</v>
          </cell>
          <cell r="F1032">
            <v>0</v>
          </cell>
          <cell r="G1032">
            <v>127.78</v>
          </cell>
          <cell r="H1032">
            <v>0</v>
          </cell>
          <cell r="I1032">
            <v>509.9</v>
          </cell>
        </row>
        <row r="1033">
          <cell r="C1033">
            <v>593058</v>
          </cell>
          <cell r="D1033">
            <v>0</v>
          </cell>
          <cell r="E1033">
            <v>198767.69</v>
          </cell>
          <cell r="F1033">
            <v>0</v>
          </cell>
          <cell r="G1033">
            <v>688104.76</v>
          </cell>
          <cell r="H1033">
            <v>0</v>
          </cell>
          <cell r="I1033">
            <v>2931577.04</v>
          </cell>
        </row>
        <row r="1034">
          <cell r="C1034">
            <v>593062</v>
          </cell>
          <cell r="D1034">
            <v>0</v>
          </cell>
          <cell r="E1034">
            <v>27085.63</v>
          </cell>
          <cell r="F1034">
            <v>0</v>
          </cell>
          <cell r="G1034">
            <v>75892.290000000008</v>
          </cell>
          <cell r="H1034">
            <v>0</v>
          </cell>
          <cell r="I1034">
            <v>276382.71000000002</v>
          </cell>
        </row>
        <row r="1035">
          <cell r="C1035">
            <v>593158</v>
          </cell>
          <cell r="D1035">
            <v>0</v>
          </cell>
          <cell r="E1035">
            <v>105235.65000000001</v>
          </cell>
          <cell r="F1035">
            <v>0</v>
          </cell>
          <cell r="G1035">
            <v>330977.28000000003</v>
          </cell>
          <cell r="H1035">
            <v>0</v>
          </cell>
          <cell r="I1035">
            <v>2029615.61</v>
          </cell>
        </row>
        <row r="1036">
          <cell r="C1036">
            <v>593258</v>
          </cell>
          <cell r="D1036">
            <v>0</v>
          </cell>
          <cell r="E1036">
            <v>4818.46</v>
          </cell>
          <cell r="F1036">
            <v>0</v>
          </cell>
          <cell r="G1036">
            <v>28869.79</v>
          </cell>
          <cell r="H1036">
            <v>0</v>
          </cell>
          <cell r="I1036">
            <v>109098.70999999999</v>
          </cell>
        </row>
        <row r="1037">
          <cell r="C1037">
            <v>593458</v>
          </cell>
          <cell r="D1037">
            <v>0</v>
          </cell>
          <cell r="E1037">
            <v>-5568</v>
          </cell>
          <cell r="F1037">
            <v>0</v>
          </cell>
          <cell r="G1037">
            <v>77370.759999999995</v>
          </cell>
          <cell r="H1037">
            <v>0</v>
          </cell>
          <cell r="I1037">
            <v>670877.97</v>
          </cell>
        </row>
        <row r="1038">
          <cell r="C1038">
            <v>593500</v>
          </cell>
          <cell r="D1038">
            <v>0</v>
          </cell>
          <cell r="E1038">
            <v>0</v>
          </cell>
          <cell r="F1038">
            <v>0</v>
          </cell>
          <cell r="G1038">
            <v>1143.98</v>
          </cell>
          <cell r="H1038">
            <v>0</v>
          </cell>
          <cell r="I1038">
            <v>9153.01</v>
          </cell>
        </row>
        <row r="1039">
          <cell r="C1039">
            <v>593510</v>
          </cell>
          <cell r="D1039">
            <v>0</v>
          </cell>
          <cell r="E1039">
            <v>97789.45</v>
          </cell>
          <cell r="F1039">
            <v>0</v>
          </cell>
          <cell r="G1039">
            <v>104728.34</v>
          </cell>
          <cell r="H1039">
            <v>0</v>
          </cell>
          <cell r="I1039">
            <v>161740.25</v>
          </cell>
        </row>
        <row r="1040">
          <cell r="C1040">
            <v>593555</v>
          </cell>
          <cell r="D1040">
            <v>0</v>
          </cell>
          <cell r="E1040">
            <v>232154.27000000002</v>
          </cell>
          <cell r="F1040">
            <v>0</v>
          </cell>
          <cell r="G1040">
            <v>770130.55</v>
          </cell>
          <cell r="H1040">
            <v>0</v>
          </cell>
          <cell r="I1040">
            <v>2701853.7</v>
          </cell>
        </row>
        <row r="1041">
          <cell r="C1041">
            <v>593556</v>
          </cell>
          <cell r="D1041">
            <v>0</v>
          </cell>
          <cell r="E1041">
            <v>11055.92</v>
          </cell>
          <cell r="F1041">
            <v>0</v>
          </cell>
          <cell r="G1041">
            <v>5391.71</v>
          </cell>
          <cell r="H1041">
            <v>0</v>
          </cell>
          <cell r="I1041">
            <v>167723.12</v>
          </cell>
        </row>
        <row r="1042">
          <cell r="C1042">
            <v>593558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142401.4</v>
          </cell>
        </row>
        <row r="1043">
          <cell r="C1043">
            <v>593560</v>
          </cell>
          <cell r="D1043">
            <v>0</v>
          </cell>
          <cell r="E1043">
            <v>980.71</v>
          </cell>
          <cell r="F1043">
            <v>0</v>
          </cell>
          <cell r="G1043">
            <v>-3503.27</v>
          </cell>
          <cell r="H1043">
            <v>0</v>
          </cell>
          <cell r="I1043">
            <v>53064.560000000005</v>
          </cell>
        </row>
        <row r="1044">
          <cell r="C1044">
            <v>593570</v>
          </cell>
          <cell r="D1044">
            <v>0</v>
          </cell>
          <cell r="E1044">
            <v>578.88</v>
          </cell>
          <cell r="F1044">
            <v>0</v>
          </cell>
          <cell r="G1044">
            <v>578.88</v>
          </cell>
          <cell r="H1044">
            <v>0</v>
          </cell>
          <cell r="I1044">
            <v>35237.57</v>
          </cell>
        </row>
        <row r="1045">
          <cell r="C1045">
            <v>593575</v>
          </cell>
          <cell r="D1045">
            <v>0</v>
          </cell>
          <cell r="E1045">
            <v>2317.38</v>
          </cell>
          <cell r="F1045">
            <v>0</v>
          </cell>
          <cell r="G1045">
            <v>9535.0300000000007</v>
          </cell>
          <cell r="H1045">
            <v>0</v>
          </cell>
          <cell r="I1045">
            <v>36853.21</v>
          </cell>
        </row>
        <row r="1046">
          <cell r="C1046">
            <v>593597</v>
          </cell>
          <cell r="D1046">
            <v>0</v>
          </cell>
          <cell r="E1046">
            <v>7033.47</v>
          </cell>
          <cell r="F1046">
            <v>0</v>
          </cell>
          <cell r="G1046">
            <v>21100.41</v>
          </cell>
          <cell r="H1046">
            <v>0</v>
          </cell>
          <cell r="I1046">
            <v>84401.64</v>
          </cell>
        </row>
        <row r="1047">
          <cell r="C1047">
            <v>593599</v>
          </cell>
          <cell r="D1047">
            <v>0</v>
          </cell>
          <cell r="E1047">
            <v>11056.74</v>
          </cell>
          <cell r="F1047">
            <v>0</v>
          </cell>
          <cell r="G1047">
            <v>33170.22</v>
          </cell>
          <cell r="H1047">
            <v>0</v>
          </cell>
          <cell r="I1047">
            <v>132680.88</v>
          </cell>
        </row>
        <row r="1048">
          <cell r="C1048">
            <v>593658</v>
          </cell>
          <cell r="D1048">
            <v>0</v>
          </cell>
          <cell r="E1048">
            <v>1560</v>
          </cell>
          <cell r="F1048">
            <v>0</v>
          </cell>
          <cell r="G1048">
            <v>1560</v>
          </cell>
          <cell r="H1048">
            <v>0</v>
          </cell>
          <cell r="I1048">
            <v>7471.36</v>
          </cell>
        </row>
        <row r="1049">
          <cell r="C1049">
            <v>593740</v>
          </cell>
          <cell r="D1049">
            <v>0</v>
          </cell>
          <cell r="E1049">
            <v>111895.66</v>
          </cell>
          <cell r="F1049">
            <v>0</v>
          </cell>
          <cell r="G1049">
            <v>199169.6</v>
          </cell>
          <cell r="H1049">
            <v>0</v>
          </cell>
          <cell r="I1049">
            <v>568072.16</v>
          </cell>
        </row>
        <row r="1050">
          <cell r="C1050">
            <v>593910</v>
          </cell>
          <cell r="D1050">
            <v>0</v>
          </cell>
          <cell r="E1050">
            <v>72080.89</v>
          </cell>
          <cell r="F1050">
            <v>0</v>
          </cell>
          <cell r="G1050">
            <v>118388.58</v>
          </cell>
          <cell r="H1050">
            <v>0</v>
          </cell>
          <cell r="I1050">
            <v>696821.7</v>
          </cell>
        </row>
        <row r="1051">
          <cell r="C1051">
            <v>593920</v>
          </cell>
          <cell r="D1051">
            <v>0</v>
          </cell>
          <cell r="E1051">
            <v>129770.44</v>
          </cell>
          <cell r="F1051">
            <v>0</v>
          </cell>
          <cell r="G1051">
            <v>149946.63</v>
          </cell>
          <cell r="H1051">
            <v>0</v>
          </cell>
          <cell r="I1051">
            <v>706782.51</v>
          </cell>
        </row>
        <row r="1052">
          <cell r="C1052">
            <v>593930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11.33</v>
          </cell>
        </row>
        <row r="1053">
          <cell r="C1053">
            <v>593932</v>
          </cell>
          <cell r="D1053">
            <v>0</v>
          </cell>
          <cell r="E1053">
            <v>478.19</v>
          </cell>
          <cell r="F1053">
            <v>0</v>
          </cell>
          <cell r="G1053">
            <v>933.76</v>
          </cell>
          <cell r="H1053">
            <v>0</v>
          </cell>
          <cell r="I1053">
            <v>5281.0700000000006</v>
          </cell>
        </row>
        <row r="1054">
          <cell r="C1054">
            <v>593940</v>
          </cell>
          <cell r="D1054">
            <v>0</v>
          </cell>
          <cell r="E1054">
            <v>1690.04</v>
          </cell>
          <cell r="F1054">
            <v>0</v>
          </cell>
          <cell r="G1054">
            <v>4544.47</v>
          </cell>
          <cell r="H1054">
            <v>0</v>
          </cell>
          <cell r="I1054">
            <v>7092.6100000000006</v>
          </cell>
        </row>
        <row r="1055">
          <cell r="C1055">
            <v>593998</v>
          </cell>
          <cell r="D1055">
            <v>0</v>
          </cell>
          <cell r="E1055">
            <v>29789.86</v>
          </cell>
          <cell r="F1055">
            <v>0</v>
          </cell>
          <cell r="G1055">
            <v>89369.58</v>
          </cell>
          <cell r="H1055">
            <v>0</v>
          </cell>
          <cell r="I1055">
            <v>357478.32</v>
          </cell>
        </row>
        <row r="1056">
          <cell r="C1056">
            <v>594061</v>
          </cell>
          <cell r="D1056">
            <v>0</v>
          </cell>
          <cell r="E1056">
            <v>35718.57</v>
          </cell>
          <cell r="F1056">
            <v>0</v>
          </cell>
          <cell r="G1056">
            <v>96349.16</v>
          </cell>
          <cell r="H1056">
            <v>0</v>
          </cell>
          <cell r="I1056">
            <v>594888.22</v>
          </cell>
        </row>
        <row r="1057">
          <cell r="C1057">
            <v>594062</v>
          </cell>
          <cell r="D1057">
            <v>0</v>
          </cell>
          <cell r="E1057">
            <v>2335.9500000000003</v>
          </cell>
          <cell r="F1057">
            <v>0</v>
          </cell>
          <cell r="G1057">
            <v>7950.51</v>
          </cell>
          <cell r="H1057">
            <v>0</v>
          </cell>
          <cell r="I1057">
            <v>31349.25</v>
          </cell>
        </row>
        <row r="1058">
          <cell r="C1058">
            <v>594910</v>
          </cell>
          <cell r="D1058">
            <v>0</v>
          </cell>
          <cell r="E1058">
            <v>16816.310000000001</v>
          </cell>
          <cell r="F1058">
            <v>0</v>
          </cell>
          <cell r="G1058">
            <v>37897.050000000003</v>
          </cell>
          <cell r="H1058">
            <v>0</v>
          </cell>
          <cell r="I1058">
            <v>185680.53000000003</v>
          </cell>
        </row>
        <row r="1059">
          <cell r="C1059">
            <v>594998</v>
          </cell>
          <cell r="D1059">
            <v>0</v>
          </cell>
          <cell r="E1059">
            <v>1418.56</v>
          </cell>
          <cell r="F1059">
            <v>0</v>
          </cell>
          <cell r="G1059">
            <v>4255.68</v>
          </cell>
          <cell r="H1059">
            <v>0</v>
          </cell>
          <cell r="I1059">
            <v>17022.72</v>
          </cell>
        </row>
        <row r="1060">
          <cell r="C1060">
            <v>595064</v>
          </cell>
          <cell r="D1060">
            <v>0</v>
          </cell>
          <cell r="E1060">
            <v>0</v>
          </cell>
          <cell r="F1060">
            <v>0</v>
          </cell>
          <cell r="G1060">
            <v>752.83</v>
          </cell>
          <cell r="H1060">
            <v>0</v>
          </cell>
          <cell r="I1060">
            <v>2067.11</v>
          </cell>
        </row>
        <row r="1061">
          <cell r="C1061">
            <v>595161</v>
          </cell>
          <cell r="D1061">
            <v>0</v>
          </cell>
          <cell r="E1061">
            <v>18339.7</v>
          </cell>
          <cell r="F1061">
            <v>0</v>
          </cell>
          <cell r="G1061">
            <v>44892.83</v>
          </cell>
          <cell r="H1061">
            <v>0</v>
          </cell>
          <cell r="I1061">
            <v>345003.54000000004</v>
          </cell>
        </row>
        <row r="1062">
          <cell r="C1062">
            <v>595164</v>
          </cell>
          <cell r="D1062">
            <v>0</v>
          </cell>
          <cell r="E1062">
            <v>3382.1800000000003</v>
          </cell>
          <cell r="F1062">
            <v>0</v>
          </cell>
          <cell r="G1062">
            <v>11191.36</v>
          </cell>
          <cell r="H1062">
            <v>0</v>
          </cell>
          <cell r="I1062">
            <v>40636.870000000003</v>
          </cell>
        </row>
        <row r="1063">
          <cell r="C1063">
            <v>596067</v>
          </cell>
          <cell r="D1063">
            <v>0</v>
          </cell>
          <cell r="E1063">
            <v>29000.84</v>
          </cell>
          <cell r="F1063">
            <v>0</v>
          </cell>
          <cell r="G1063">
            <v>82982.960000000006</v>
          </cell>
          <cell r="H1063">
            <v>0</v>
          </cell>
          <cell r="I1063">
            <v>379835.65</v>
          </cell>
        </row>
        <row r="1064">
          <cell r="C1064">
            <v>597123</v>
          </cell>
          <cell r="D1064">
            <v>0</v>
          </cell>
          <cell r="E1064">
            <v>37727.770000000004</v>
          </cell>
          <cell r="F1064">
            <v>0</v>
          </cell>
          <cell r="G1064">
            <v>97495.01</v>
          </cell>
          <cell r="H1064">
            <v>0</v>
          </cell>
          <cell r="I1064">
            <v>322499.34999999998</v>
          </cell>
        </row>
        <row r="1065">
          <cell r="C1065">
            <v>597138</v>
          </cell>
          <cell r="D1065">
            <v>0</v>
          </cell>
          <cell r="E1065">
            <v>-90.91</v>
          </cell>
          <cell r="F1065">
            <v>0</v>
          </cell>
          <cell r="G1065">
            <v>1468.94</v>
          </cell>
          <cell r="H1065">
            <v>0</v>
          </cell>
          <cell r="I1065">
            <v>13757.28</v>
          </cell>
        </row>
        <row r="1066">
          <cell r="C1066">
            <v>598073</v>
          </cell>
          <cell r="D1066">
            <v>0</v>
          </cell>
          <cell r="E1066">
            <v>15889.44</v>
          </cell>
          <cell r="F1066">
            <v>0</v>
          </cell>
          <cell r="G1066">
            <v>56561.78</v>
          </cell>
          <cell r="H1066">
            <v>0</v>
          </cell>
          <cell r="I1066">
            <v>205341.54</v>
          </cell>
        </row>
        <row r="1067">
          <cell r="C1067">
            <v>600704</v>
          </cell>
          <cell r="D1067">
            <v>0</v>
          </cell>
          <cell r="E1067">
            <v>102.45</v>
          </cell>
          <cell r="F1067">
            <v>0</v>
          </cell>
          <cell r="G1067">
            <v>176.57</v>
          </cell>
          <cell r="H1067">
            <v>0</v>
          </cell>
          <cell r="I1067">
            <v>681.32999999999993</v>
          </cell>
        </row>
        <row r="1068">
          <cell r="C1068">
            <v>610707</v>
          </cell>
          <cell r="D1068">
            <v>0</v>
          </cell>
          <cell r="E1068">
            <v>102.45</v>
          </cell>
          <cell r="F1068">
            <v>0</v>
          </cell>
          <cell r="G1068">
            <v>177.57</v>
          </cell>
          <cell r="H1068">
            <v>0</v>
          </cell>
          <cell r="I1068">
            <v>1536.37</v>
          </cell>
        </row>
        <row r="1069">
          <cell r="C1069">
            <v>620710</v>
          </cell>
          <cell r="D1069">
            <v>0</v>
          </cell>
          <cell r="E1069">
            <v>2051.84</v>
          </cell>
          <cell r="F1069">
            <v>0</v>
          </cell>
          <cell r="G1069">
            <v>12430.95</v>
          </cell>
          <cell r="H1069">
            <v>0</v>
          </cell>
          <cell r="I1069">
            <v>29954.210000000003</v>
          </cell>
        </row>
        <row r="1070">
          <cell r="C1070">
            <v>623713</v>
          </cell>
          <cell r="D1070">
            <v>0</v>
          </cell>
          <cell r="E1070">
            <v>22925.360000000001</v>
          </cell>
          <cell r="F1070">
            <v>0</v>
          </cell>
          <cell r="G1070">
            <v>56302.64</v>
          </cell>
          <cell r="H1070">
            <v>0</v>
          </cell>
          <cell r="I1070">
            <v>178580.7</v>
          </cell>
        </row>
        <row r="1071">
          <cell r="C1071">
            <v>630716</v>
          </cell>
          <cell r="D1071">
            <v>0</v>
          </cell>
          <cell r="E1071">
            <v>1878.31</v>
          </cell>
          <cell r="F1071">
            <v>0</v>
          </cell>
          <cell r="G1071">
            <v>8463.17</v>
          </cell>
          <cell r="H1071">
            <v>0</v>
          </cell>
          <cell r="I1071">
            <v>22631.73</v>
          </cell>
        </row>
        <row r="1072">
          <cell r="C1072">
            <v>640719</v>
          </cell>
          <cell r="D1072">
            <v>0</v>
          </cell>
          <cell r="E1072">
            <v>4420.3100000000004</v>
          </cell>
          <cell r="F1072">
            <v>0</v>
          </cell>
          <cell r="G1072">
            <v>30530.98</v>
          </cell>
          <cell r="H1072">
            <v>0</v>
          </cell>
          <cell r="I1072">
            <v>83489.75</v>
          </cell>
        </row>
        <row r="1073">
          <cell r="C1073">
            <v>660725</v>
          </cell>
          <cell r="D1073">
            <v>0</v>
          </cell>
          <cell r="E1073">
            <v>22.79</v>
          </cell>
          <cell r="F1073">
            <v>0</v>
          </cell>
          <cell r="G1073">
            <v>107.62</v>
          </cell>
          <cell r="H1073">
            <v>0</v>
          </cell>
          <cell r="I1073">
            <v>472.54</v>
          </cell>
        </row>
        <row r="1074">
          <cell r="C1074">
            <v>662728</v>
          </cell>
          <cell r="D1074">
            <v>0</v>
          </cell>
          <cell r="E1074">
            <v>10614.76</v>
          </cell>
          <cell r="F1074">
            <v>0</v>
          </cell>
          <cell r="G1074">
            <v>45465.83</v>
          </cell>
          <cell r="H1074">
            <v>0</v>
          </cell>
          <cell r="I1074">
            <v>191114.39</v>
          </cell>
        </row>
        <row r="1075">
          <cell r="C1075">
            <v>672734</v>
          </cell>
          <cell r="D1075">
            <v>0</v>
          </cell>
          <cell r="E1075">
            <v>2885.58</v>
          </cell>
          <cell r="F1075">
            <v>0</v>
          </cell>
          <cell r="G1075">
            <v>2885.58</v>
          </cell>
          <cell r="H1075">
            <v>0</v>
          </cell>
          <cell r="I1075">
            <v>2885.58</v>
          </cell>
        </row>
        <row r="1076">
          <cell r="C1076">
            <v>673011</v>
          </cell>
          <cell r="D1076">
            <v>0</v>
          </cell>
          <cell r="E1076">
            <v>2209.89</v>
          </cell>
          <cell r="F1076">
            <v>0</v>
          </cell>
          <cell r="G1076">
            <v>2609.23</v>
          </cell>
          <cell r="H1076">
            <v>0</v>
          </cell>
          <cell r="I1076">
            <v>4799.33</v>
          </cell>
        </row>
        <row r="1077">
          <cell r="C1077">
            <v>673025</v>
          </cell>
          <cell r="D1077">
            <v>0</v>
          </cell>
          <cell r="E1077">
            <v>0</v>
          </cell>
          <cell r="F1077">
            <v>0</v>
          </cell>
          <cell r="G1077">
            <v>992.74</v>
          </cell>
          <cell r="H1077">
            <v>0</v>
          </cell>
          <cell r="I1077">
            <v>2099.65</v>
          </cell>
        </row>
        <row r="1078">
          <cell r="C1078">
            <v>673046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7235</v>
          </cell>
        </row>
        <row r="1079">
          <cell r="C1079">
            <v>673737</v>
          </cell>
          <cell r="D1079">
            <v>0</v>
          </cell>
          <cell r="E1079">
            <v>21666.82</v>
          </cell>
          <cell r="F1079">
            <v>0</v>
          </cell>
          <cell r="G1079">
            <v>7856.05</v>
          </cell>
          <cell r="H1079">
            <v>0</v>
          </cell>
          <cell r="I1079">
            <v>261781.11</v>
          </cell>
        </row>
        <row r="1080">
          <cell r="C1080">
            <v>673739</v>
          </cell>
          <cell r="D1080">
            <v>0</v>
          </cell>
          <cell r="E1080">
            <v>0</v>
          </cell>
          <cell r="F1080">
            <v>0</v>
          </cell>
          <cell r="G1080">
            <v>-237.53</v>
          </cell>
          <cell r="H1080">
            <v>0</v>
          </cell>
          <cell r="I1080">
            <v>12773.22</v>
          </cell>
        </row>
        <row r="1081">
          <cell r="C1081">
            <v>675740</v>
          </cell>
          <cell r="D1081">
            <v>0</v>
          </cell>
          <cell r="E1081">
            <v>6521.72</v>
          </cell>
          <cell r="F1081">
            <v>0</v>
          </cell>
          <cell r="G1081">
            <v>29369.78</v>
          </cell>
          <cell r="H1081">
            <v>0</v>
          </cell>
          <cell r="I1081">
            <v>160892.81</v>
          </cell>
        </row>
        <row r="1082">
          <cell r="C1082">
            <v>680025</v>
          </cell>
          <cell r="D1082">
            <v>0</v>
          </cell>
          <cell r="E1082">
            <v>16077.220000000001</v>
          </cell>
          <cell r="F1082">
            <v>0</v>
          </cell>
          <cell r="G1082">
            <v>44125.18</v>
          </cell>
          <cell r="H1082">
            <v>0</v>
          </cell>
          <cell r="I1082">
            <v>173340.76</v>
          </cell>
        </row>
        <row r="1083">
          <cell r="C1083">
            <v>681031</v>
          </cell>
          <cell r="D1083">
            <v>0</v>
          </cell>
          <cell r="E1083">
            <v>4576.07</v>
          </cell>
          <cell r="F1083">
            <v>0</v>
          </cell>
          <cell r="G1083">
            <v>13788.93</v>
          </cell>
          <cell r="H1083">
            <v>0</v>
          </cell>
          <cell r="I1083">
            <v>59137.58</v>
          </cell>
        </row>
        <row r="1084">
          <cell r="C1084">
            <v>682034</v>
          </cell>
          <cell r="D1084">
            <v>0</v>
          </cell>
          <cell r="E1084">
            <v>2487.34</v>
          </cell>
          <cell r="F1084">
            <v>0</v>
          </cell>
          <cell r="G1084">
            <v>6822.77</v>
          </cell>
          <cell r="H1084">
            <v>0</v>
          </cell>
          <cell r="I1084">
            <v>28348.34</v>
          </cell>
        </row>
        <row r="1085">
          <cell r="C1085">
            <v>682037</v>
          </cell>
          <cell r="D1085">
            <v>0</v>
          </cell>
          <cell r="E1085">
            <v>0</v>
          </cell>
          <cell r="F1085">
            <v>0</v>
          </cell>
          <cell r="G1085">
            <v>-1499</v>
          </cell>
          <cell r="H1085">
            <v>0</v>
          </cell>
          <cell r="I1085">
            <v>-9876</v>
          </cell>
        </row>
        <row r="1086">
          <cell r="C1086">
            <v>683036</v>
          </cell>
          <cell r="D1086">
            <v>0</v>
          </cell>
          <cell r="E1086">
            <v>0</v>
          </cell>
          <cell r="F1086">
            <v>0</v>
          </cell>
          <cell r="G1086">
            <v>1241.8800000000001</v>
          </cell>
          <cell r="H1086">
            <v>0</v>
          </cell>
          <cell r="I1086">
            <v>8349.7200000000012</v>
          </cell>
        </row>
        <row r="1087">
          <cell r="C1087">
            <v>685002</v>
          </cell>
          <cell r="D1087">
            <v>0</v>
          </cell>
          <cell r="E1087">
            <v>0</v>
          </cell>
          <cell r="F1087">
            <v>0</v>
          </cell>
          <cell r="G1087">
            <v>-337.44</v>
          </cell>
          <cell r="H1087">
            <v>0</v>
          </cell>
          <cell r="I1087">
            <v>1876.8200000000002</v>
          </cell>
        </row>
        <row r="1088">
          <cell r="C1088">
            <v>687870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1.6500000000000001</v>
          </cell>
        </row>
        <row r="1089">
          <cell r="C1089">
            <v>687880</v>
          </cell>
          <cell r="D1089">
            <v>0</v>
          </cell>
          <cell r="E1089">
            <v>19296.41</v>
          </cell>
          <cell r="F1089">
            <v>0</v>
          </cell>
          <cell r="G1089">
            <v>30168.75</v>
          </cell>
          <cell r="H1089">
            <v>0</v>
          </cell>
          <cell r="I1089">
            <v>74216.67</v>
          </cell>
        </row>
        <row r="1090">
          <cell r="C1090">
            <v>687881</v>
          </cell>
          <cell r="D1090">
            <v>0</v>
          </cell>
          <cell r="E1090">
            <v>2462.2600000000002</v>
          </cell>
          <cell r="F1090">
            <v>0</v>
          </cell>
          <cell r="G1090">
            <v>6107.38</v>
          </cell>
          <cell r="H1090">
            <v>0</v>
          </cell>
          <cell r="I1090">
            <v>21717.25</v>
          </cell>
        </row>
        <row r="1091">
          <cell r="C1091">
            <v>687882</v>
          </cell>
          <cell r="D1091">
            <v>0</v>
          </cell>
          <cell r="E1091">
            <v>2982.35</v>
          </cell>
          <cell r="F1091">
            <v>0</v>
          </cell>
          <cell r="G1091">
            <v>10348</v>
          </cell>
          <cell r="H1091">
            <v>0</v>
          </cell>
          <cell r="I1091">
            <v>44230.590000000004</v>
          </cell>
        </row>
        <row r="1092">
          <cell r="C1092">
            <v>687883</v>
          </cell>
          <cell r="D1092">
            <v>0</v>
          </cell>
          <cell r="E1092">
            <v>8240.68</v>
          </cell>
          <cell r="F1092">
            <v>0</v>
          </cell>
          <cell r="G1092">
            <v>15858.130000000001</v>
          </cell>
          <cell r="H1092">
            <v>0</v>
          </cell>
          <cell r="I1092">
            <v>54446.86</v>
          </cell>
        </row>
        <row r="1093">
          <cell r="C1093">
            <v>689000</v>
          </cell>
          <cell r="D1093">
            <v>0</v>
          </cell>
          <cell r="E1093">
            <v>5755.38</v>
          </cell>
          <cell r="F1093">
            <v>0</v>
          </cell>
          <cell r="G1093">
            <v>7733.38</v>
          </cell>
          <cell r="H1093">
            <v>0</v>
          </cell>
          <cell r="I1093">
            <v>21012.07</v>
          </cell>
        </row>
        <row r="1094">
          <cell r="C1094">
            <v>690539</v>
          </cell>
          <cell r="D1094">
            <v>0</v>
          </cell>
          <cell r="E1094">
            <v>1980</v>
          </cell>
          <cell r="F1094">
            <v>0</v>
          </cell>
          <cell r="G1094">
            <v>8154</v>
          </cell>
          <cell r="H1094">
            <v>0</v>
          </cell>
          <cell r="I1094">
            <v>36523</v>
          </cell>
        </row>
        <row r="1095">
          <cell r="C1095">
            <v>690542</v>
          </cell>
          <cell r="D1095">
            <v>0</v>
          </cell>
          <cell r="E1095">
            <v>1495</v>
          </cell>
          <cell r="F1095">
            <v>0</v>
          </cell>
          <cell r="G1095">
            <v>4545</v>
          </cell>
          <cell r="H1095">
            <v>0</v>
          </cell>
          <cell r="I1095">
            <v>18113</v>
          </cell>
        </row>
        <row r="1096">
          <cell r="C1096">
            <v>690543</v>
          </cell>
          <cell r="D1096">
            <v>0</v>
          </cell>
          <cell r="E1096">
            <v>5395.68</v>
          </cell>
          <cell r="F1096">
            <v>0</v>
          </cell>
          <cell r="G1096">
            <v>28227.56</v>
          </cell>
          <cell r="H1096">
            <v>0</v>
          </cell>
          <cell r="I1096">
            <v>69969.010000000009</v>
          </cell>
        </row>
        <row r="1097">
          <cell r="C1097">
            <v>690550</v>
          </cell>
          <cell r="D1097">
            <v>0</v>
          </cell>
          <cell r="E1097">
            <v>96</v>
          </cell>
          <cell r="F1097">
            <v>0</v>
          </cell>
          <cell r="G1097">
            <v>224</v>
          </cell>
          <cell r="H1097">
            <v>0</v>
          </cell>
          <cell r="I1097">
            <v>864</v>
          </cell>
        </row>
        <row r="1098">
          <cell r="C1098">
            <v>690557</v>
          </cell>
          <cell r="D1098">
            <v>0</v>
          </cell>
          <cell r="E1098">
            <v>987.91</v>
          </cell>
          <cell r="F1098">
            <v>0</v>
          </cell>
          <cell r="G1098">
            <v>2422.84</v>
          </cell>
          <cell r="H1098">
            <v>0</v>
          </cell>
          <cell r="I1098">
            <v>9130.51</v>
          </cell>
        </row>
        <row r="1099">
          <cell r="C1099">
            <v>692000</v>
          </cell>
          <cell r="D1099">
            <v>0</v>
          </cell>
          <cell r="E1099">
            <v>1740.83</v>
          </cell>
          <cell r="F1099">
            <v>0</v>
          </cell>
          <cell r="G1099">
            <v>5462.4800000000005</v>
          </cell>
          <cell r="H1099">
            <v>0</v>
          </cell>
          <cell r="I1099">
            <v>20940.91</v>
          </cell>
        </row>
        <row r="1100">
          <cell r="C1100">
            <v>695999</v>
          </cell>
          <cell r="D1100">
            <v>0</v>
          </cell>
          <cell r="E1100">
            <v>0</v>
          </cell>
          <cell r="F1100">
            <v>0</v>
          </cell>
          <cell r="G1100">
            <v>316.5</v>
          </cell>
          <cell r="H1100">
            <v>0</v>
          </cell>
          <cell r="I1100">
            <v>595.96</v>
          </cell>
        </row>
        <row r="1101">
          <cell r="C1101">
            <v>901001</v>
          </cell>
          <cell r="D1101">
            <v>0</v>
          </cell>
          <cell r="E1101">
            <v>33447.129999999997</v>
          </cell>
          <cell r="F1101">
            <v>0</v>
          </cell>
          <cell r="G1101">
            <v>103804.34</v>
          </cell>
          <cell r="H1101">
            <v>0</v>
          </cell>
          <cell r="I1101">
            <v>664200.04</v>
          </cell>
        </row>
        <row r="1102">
          <cell r="C1102">
            <v>901002</v>
          </cell>
          <cell r="D1102">
            <v>0</v>
          </cell>
          <cell r="E1102">
            <v>1119.3500000000001</v>
          </cell>
          <cell r="F1102">
            <v>0</v>
          </cell>
          <cell r="G1102">
            <v>3230.6800000000003</v>
          </cell>
          <cell r="H1102">
            <v>0</v>
          </cell>
          <cell r="I1102">
            <v>14155.65</v>
          </cell>
        </row>
        <row r="1103">
          <cell r="C1103">
            <v>901011</v>
          </cell>
          <cell r="D1103">
            <v>0</v>
          </cell>
          <cell r="E1103">
            <v>0</v>
          </cell>
          <cell r="F1103">
            <v>0</v>
          </cell>
          <cell r="G1103">
            <v>740.7</v>
          </cell>
          <cell r="H1103">
            <v>0</v>
          </cell>
          <cell r="I1103">
            <v>7868.73</v>
          </cell>
        </row>
        <row r="1104">
          <cell r="C1104">
            <v>901025</v>
          </cell>
          <cell r="D1104">
            <v>0</v>
          </cell>
          <cell r="E1104">
            <v>82.49</v>
          </cell>
          <cell r="F1104">
            <v>0</v>
          </cell>
          <cell r="G1104">
            <v>261.7</v>
          </cell>
          <cell r="H1104">
            <v>0</v>
          </cell>
          <cell r="I1104">
            <v>821.77</v>
          </cell>
        </row>
        <row r="1105">
          <cell r="C1105">
            <v>901042</v>
          </cell>
          <cell r="D1105">
            <v>0</v>
          </cell>
          <cell r="E1105">
            <v>-7.79</v>
          </cell>
          <cell r="F1105">
            <v>0</v>
          </cell>
          <cell r="G1105">
            <v>311.67</v>
          </cell>
          <cell r="H1105">
            <v>0</v>
          </cell>
          <cell r="I1105">
            <v>8378.65</v>
          </cell>
        </row>
        <row r="1106">
          <cell r="C1106">
            <v>901201</v>
          </cell>
          <cell r="D1106">
            <v>0</v>
          </cell>
          <cell r="E1106">
            <v>7379.12</v>
          </cell>
          <cell r="F1106">
            <v>0</v>
          </cell>
          <cell r="G1106">
            <v>19212.600000000002</v>
          </cell>
          <cell r="H1106">
            <v>0</v>
          </cell>
          <cell r="I1106">
            <v>85231.030000000013</v>
          </cell>
        </row>
        <row r="1107">
          <cell r="C1107">
            <v>902005</v>
          </cell>
          <cell r="D1107">
            <v>0</v>
          </cell>
          <cell r="E1107">
            <v>3829.02</v>
          </cell>
          <cell r="F1107">
            <v>0</v>
          </cell>
          <cell r="G1107">
            <v>12149.44</v>
          </cell>
          <cell r="H1107">
            <v>0</v>
          </cell>
          <cell r="I1107">
            <v>68643.149999999994</v>
          </cell>
        </row>
        <row r="1108">
          <cell r="C1108">
            <v>902007</v>
          </cell>
          <cell r="D1108">
            <v>0</v>
          </cell>
          <cell r="E1108">
            <v>180986.82</v>
          </cell>
          <cell r="F1108">
            <v>0</v>
          </cell>
          <cell r="G1108">
            <v>523623.14</v>
          </cell>
          <cell r="H1108">
            <v>0</v>
          </cell>
          <cell r="I1108">
            <v>2042656.3000000003</v>
          </cell>
        </row>
        <row r="1109">
          <cell r="C1109">
            <v>903002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765.93000000000006</v>
          </cell>
        </row>
        <row r="1110">
          <cell r="C1110">
            <v>903013</v>
          </cell>
          <cell r="D1110">
            <v>0</v>
          </cell>
          <cell r="E1110">
            <v>498.1</v>
          </cell>
          <cell r="F1110">
            <v>0</v>
          </cell>
          <cell r="G1110">
            <v>1423.8</v>
          </cell>
          <cell r="H1110">
            <v>0</v>
          </cell>
          <cell r="I1110">
            <v>5655.35</v>
          </cell>
        </row>
        <row r="1111">
          <cell r="C1111">
            <v>903016</v>
          </cell>
          <cell r="D1111">
            <v>0</v>
          </cell>
          <cell r="E1111">
            <v>17612.97</v>
          </cell>
          <cell r="F1111">
            <v>0</v>
          </cell>
          <cell r="G1111">
            <v>27116.09</v>
          </cell>
          <cell r="H1111">
            <v>0</v>
          </cell>
          <cell r="I1111">
            <v>135810.37</v>
          </cell>
        </row>
        <row r="1112">
          <cell r="C1112">
            <v>903022</v>
          </cell>
          <cell r="D1112">
            <v>0</v>
          </cell>
          <cell r="E1112">
            <v>165132.19</v>
          </cell>
          <cell r="F1112">
            <v>0</v>
          </cell>
          <cell r="G1112">
            <v>460893.47000000003</v>
          </cell>
          <cell r="H1112">
            <v>0</v>
          </cell>
          <cell r="I1112">
            <v>1865123.56</v>
          </cell>
        </row>
        <row r="1113">
          <cell r="C1113">
            <v>903023</v>
          </cell>
          <cell r="D1113">
            <v>0</v>
          </cell>
          <cell r="E1113">
            <v>14260.42</v>
          </cell>
          <cell r="F1113">
            <v>0</v>
          </cell>
          <cell r="G1113">
            <v>49180.79</v>
          </cell>
          <cell r="H1113">
            <v>0</v>
          </cell>
          <cell r="I1113">
            <v>160288.95999999999</v>
          </cell>
        </row>
        <row r="1114">
          <cell r="C1114">
            <v>903028</v>
          </cell>
          <cell r="D1114">
            <v>0</v>
          </cell>
          <cell r="E1114">
            <v>15276.45</v>
          </cell>
          <cell r="F1114">
            <v>0</v>
          </cell>
          <cell r="G1114">
            <v>42857.72</v>
          </cell>
          <cell r="H1114">
            <v>0</v>
          </cell>
          <cell r="I1114">
            <v>200566.94</v>
          </cell>
        </row>
        <row r="1115">
          <cell r="C1115">
            <v>903046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-83.11</v>
          </cell>
        </row>
        <row r="1116">
          <cell r="C1116">
            <v>903110</v>
          </cell>
          <cell r="D1116">
            <v>0</v>
          </cell>
          <cell r="E1116">
            <v>102715.07</v>
          </cell>
          <cell r="F1116">
            <v>0</v>
          </cell>
          <cell r="G1116">
            <v>352378.52</v>
          </cell>
          <cell r="H1116">
            <v>0</v>
          </cell>
          <cell r="I1116">
            <v>1230727.44</v>
          </cell>
        </row>
        <row r="1117">
          <cell r="C1117">
            <v>903146</v>
          </cell>
          <cell r="D1117">
            <v>0</v>
          </cell>
          <cell r="E1117">
            <v>10157.84</v>
          </cell>
          <cell r="F1117">
            <v>0</v>
          </cell>
          <cell r="G1117">
            <v>30831.13</v>
          </cell>
          <cell r="H1117">
            <v>0</v>
          </cell>
          <cell r="I1117">
            <v>117314.1</v>
          </cell>
        </row>
        <row r="1118">
          <cell r="C1118">
            <v>903147</v>
          </cell>
          <cell r="D1118">
            <v>0</v>
          </cell>
          <cell r="E1118">
            <v>8956.4699999999993</v>
          </cell>
          <cell r="F1118">
            <v>0</v>
          </cell>
          <cell r="G1118">
            <v>27001.200000000001</v>
          </cell>
          <cell r="H1118">
            <v>0</v>
          </cell>
          <cell r="I1118">
            <v>46334.490000000005</v>
          </cell>
        </row>
        <row r="1119">
          <cell r="C1119">
            <v>903148</v>
          </cell>
          <cell r="D1119">
            <v>0</v>
          </cell>
          <cell r="E1119">
            <v>300.92</v>
          </cell>
          <cell r="F1119">
            <v>0</v>
          </cell>
          <cell r="G1119">
            <v>1482.34</v>
          </cell>
          <cell r="H1119">
            <v>0</v>
          </cell>
          <cell r="I1119">
            <v>4621.1499999999996</v>
          </cell>
        </row>
        <row r="1120">
          <cell r="C1120">
            <v>903150</v>
          </cell>
          <cell r="D1120">
            <v>0</v>
          </cell>
          <cell r="E1120">
            <v>10442.300000000001</v>
          </cell>
          <cell r="F1120">
            <v>0</v>
          </cell>
          <cell r="G1120">
            <v>47465</v>
          </cell>
          <cell r="H1120">
            <v>0</v>
          </cell>
          <cell r="I1120">
            <v>146216.34</v>
          </cell>
        </row>
        <row r="1121">
          <cell r="C1121">
            <v>903151</v>
          </cell>
          <cell r="D1121">
            <v>0</v>
          </cell>
          <cell r="E1121">
            <v>2782.6</v>
          </cell>
          <cell r="F1121">
            <v>0</v>
          </cell>
          <cell r="G1121">
            <v>8317.39</v>
          </cell>
          <cell r="H1121">
            <v>0</v>
          </cell>
          <cell r="I1121">
            <v>84020.52</v>
          </cell>
        </row>
        <row r="1122">
          <cell r="C1122">
            <v>904037</v>
          </cell>
          <cell r="D1122">
            <v>0</v>
          </cell>
          <cell r="E1122">
            <v>-250731.62</v>
          </cell>
          <cell r="F1122">
            <v>0</v>
          </cell>
          <cell r="G1122">
            <v>127524.45</v>
          </cell>
          <cell r="H1122">
            <v>0</v>
          </cell>
          <cell r="I1122">
            <v>2368317.9500000002</v>
          </cell>
        </row>
        <row r="1123">
          <cell r="C1123">
            <v>905023</v>
          </cell>
          <cell r="D1123">
            <v>0</v>
          </cell>
          <cell r="E1123">
            <v>7983.76</v>
          </cell>
          <cell r="F1123">
            <v>0</v>
          </cell>
          <cell r="G1123">
            <v>23088.84</v>
          </cell>
          <cell r="H1123">
            <v>0</v>
          </cell>
          <cell r="I1123">
            <v>84554.27</v>
          </cell>
        </row>
        <row r="1124">
          <cell r="C1124">
            <v>905031</v>
          </cell>
          <cell r="D1124">
            <v>0</v>
          </cell>
          <cell r="E1124">
            <v>615.64</v>
          </cell>
          <cell r="F1124">
            <v>0</v>
          </cell>
          <cell r="G1124">
            <v>1109.8500000000001</v>
          </cell>
          <cell r="H1124">
            <v>0</v>
          </cell>
          <cell r="I1124">
            <v>7688.64</v>
          </cell>
        </row>
        <row r="1125">
          <cell r="C1125">
            <v>905032</v>
          </cell>
          <cell r="D1125">
            <v>0</v>
          </cell>
          <cell r="E1125">
            <v>0</v>
          </cell>
          <cell r="F1125">
            <v>0</v>
          </cell>
          <cell r="G1125">
            <v>1059.21</v>
          </cell>
          <cell r="H1125">
            <v>0</v>
          </cell>
          <cell r="I1125">
            <v>18004.14</v>
          </cell>
        </row>
        <row r="1126">
          <cell r="C1126">
            <v>905042</v>
          </cell>
          <cell r="D1126">
            <v>0</v>
          </cell>
          <cell r="E1126">
            <v>1670.01</v>
          </cell>
          <cell r="F1126">
            <v>0</v>
          </cell>
          <cell r="G1126">
            <v>1067.21</v>
          </cell>
          <cell r="H1126">
            <v>0</v>
          </cell>
          <cell r="I1126">
            <v>6215.22</v>
          </cell>
        </row>
        <row r="1127">
          <cell r="C1127">
            <v>905045</v>
          </cell>
          <cell r="D1127">
            <v>0</v>
          </cell>
          <cell r="E1127">
            <v>6397.52</v>
          </cell>
          <cell r="F1127">
            <v>0</v>
          </cell>
          <cell r="G1127">
            <v>19192.54</v>
          </cell>
          <cell r="H1127">
            <v>0</v>
          </cell>
          <cell r="I1127">
            <v>77603.5</v>
          </cell>
        </row>
        <row r="1128">
          <cell r="C1128">
            <v>907101</v>
          </cell>
          <cell r="D1128">
            <v>0</v>
          </cell>
          <cell r="E1128">
            <v>15635.970000000001</v>
          </cell>
          <cell r="F1128">
            <v>0</v>
          </cell>
          <cell r="G1128">
            <v>38312.44</v>
          </cell>
          <cell r="H1128">
            <v>0</v>
          </cell>
          <cell r="I1128">
            <v>199003.74000000002</v>
          </cell>
        </row>
        <row r="1129">
          <cell r="C1129">
            <v>908043</v>
          </cell>
          <cell r="D1129">
            <v>0</v>
          </cell>
          <cell r="E1129">
            <v>25113.940000000002</v>
          </cell>
          <cell r="F1129">
            <v>0</v>
          </cell>
          <cell r="G1129">
            <v>45144.35</v>
          </cell>
          <cell r="H1129">
            <v>0</v>
          </cell>
          <cell r="I1129">
            <v>186208.14</v>
          </cell>
        </row>
        <row r="1130">
          <cell r="C1130">
            <v>908101</v>
          </cell>
          <cell r="D1130">
            <v>0</v>
          </cell>
          <cell r="E1130">
            <v>38477.520000000004</v>
          </cell>
          <cell r="F1130">
            <v>0</v>
          </cell>
          <cell r="G1130">
            <v>106310.27</v>
          </cell>
          <cell r="H1130">
            <v>0</v>
          </cell>
          <cell r="I1130">
            <v>457898.51</v>
          </cell>
        </row>
        <row r="1131">
          <cell r="C1131">
            <v>908103</v>
          </cell>
          <cell r="D1131">
            <v>0</v>
          </cell>
          <cell r="E1131">
            <v>130140.56</v>
          </cell>
          <cell r="F1131">
            <v>0</v>
          </cell>
          <cell r="G1131">
            <v>388899.18</v>
          </cell>
          <cell r="H1131">
            <v>0</v>
          </cell>
          <cell r="I1131">
            <v>1616719.5899999999</v>
          </cell>
        </row>
        <row r="1132">
          <cell r="C1132">
            <v>908104</v>
          </cell>
          <cell r="D1132">
            <v>0</v>
          </cell>
          <cell r="E1132">
            <v>7213.81</v>
          </cell>
          <cell r="F1132">
            <v>0</v>
          </cell>
          <cell r="G1132">
            <v>20589.34</v>
          </cell>
          <cell r="H1132">
            <v>0</v>
          </cell>
          <cell r="I1132">
            <v>96206.52</v>
          </cell>
        </row>
        <row r="1133">
          <cell r="C1133">
            <v>908106</v>
          </cell>
          <cell r="D1133">
            <v>0</v>
          </cell>
          <cell r="E1133">
            <v>49930.93</v>
          </cell>
          <cell r="F1133">
            <v>0</v>
          </cell>
          <cell r="G1133">
            <v>134851.74</v>
          </cell>
          <cell r="H1133">
            <v>0</v>
          </cell>
          <cell r="I1133">
            <v>550431.1</v>
          </cell>
        </row>
        <row r="1134">
          <cell r="C1134">
            <v>908107</v>
          </cell>
          <cell r="D1134">
            <v>0</v>
          </cell>
          <cell r="E1134">
            <v>22157.32</v>
          </cell>
          <cell r="F1134">
            <v>0</v>
          </cell>
          <cell r="G1134">
            <v>59270.16</v>
          </cell>
          <cell r="H1134">
            <v>0</v>
          </cell>
          <cell r="I1134">
            <v>243459.41</v>
          </cell>
        </row>
        <row r="1135">
          <cell r="C1135">
            <v>908108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368.42</v>
          </cell>
        </row>
        <row r="1136">
          <cell r="C1136">
            <v>908116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437500.01</v>
          </cell>
        </row>
        <row r="1137">
          <cell r="C1137">
            <v>908117</v>
          </cell>
          <cell r="D1137">
            <v>0</v>
          </cell>
          <cell r="E1137">
            <v>51671.21</v>
          </cell>
          <cell r="F1137">
            <v>0</v>
          </cell>
          <cell r="G1137">
            <v>155013.63</v>
          </cell>
          <cell r="H1137">
            <v>0</v>
          </cell>
          <cell r="I1137">
            <v>620054.52</v>
          </cell>
        </row>
        <row r="1138">
          <cell r="C1138">
            <v>908120</v>
          </cell>
          <cell r="D1138">
            <v>0</v>
          </cell>
          <cell r="E1138">
            <v>18165.68</v>
          </cell>
          <cell r="F1138">
            <v>0</v>
          </cell>
          <cell r="G1138">
            <v>50868.97</v>
          </cell>
          <cell r="H1138">
            <v>0</v>
          </cell>
          <cell r="I1138">
            <v>98874.91</v>
          </cell>
        </row>
        <row r="1139">
          <cell r="C1139">
            <v>909116</v>
          </cell>
          <cell r="D1139">
            <v>0</v>
          </cell>
          <cell r="E1139">
            <v>0</v>
          </cell>
          <cell r="F1139">
            <v>0</v>
          </cell>
          <cell r="G1139">
            <v>1739.13</v>
          </cell>
          <cell r="H1139">
            <v>0</v>
          </cell>
          <cell r="I1139">
            <v>3739.13</v>
          </cell>
        </row>
        <row r="1140">
          <cell r="C1140">
            <v>909231</v>
          </cell>
          <cell r="D1140">
            <v>0</v>
          </cell>
          <cell r="E1140">
            <v>0</v>
          </cell>
          <cell r="F1140">
            <v>0</v>
          </cell>
          <cell r="G1140">
            <v>96</v>
          </cell>
          <cell r="H1140">
            <v>0</v>
          </cell>
          <cell r="I1140">
            <v>30743</v>
          </cell>
        </row>
        <row r="1141">
          <cell r="C1141">
            <v>909232</v>
          </cell>
          <cell r="D1141">
            <v>0</v>
          </cell>
          <cell r="E1141">
            <v>0</v>
          </cell>
          <cell r="F1141">
            <v>0</v>
          </cell>
          <cell r="G1141">
            <v>1517.8500000000001</v>
          </cell>
          <cell r="H1141">
            <v>0</v>
          </cell>
          <cell r="I1141">
            <v>50649.7</v>
          </cell>
        </row>
        <row r="1142">
          <cell r="C1142">
            <v>909233</v>
          </cell>
          <cell r="D1142">
            <v>0</v>
          </cell>
          <cell r="E1142">
            <v>0</v>
          </cell>
          <cell r="F1142">
            <v>0</v>
          </cell>
          <cell r="G1142">
            <v>322</v>
          </cell>
          <cell r="H1142">
            <v>0</v>
          </cell>
          <cell r="I1142">
            <v>25152.190000000002</v>
          </cell>
        </row>
        <row r="1143">
          <cell r="C1143">
            <v>909236</v>
          </cell>
          <cell r="D1143">
            <v>0</v>
          </cell>
          <cell r="E1143">
            <v>0</v>
          </cell>
          <cell r="F1143">
            <v>0</v>
          </cell>
          <cell r="G1143">
            <v>20</v>
          </cell>
          <cell r="H1143">
            <v>0</v>
          </cell>
          <cell r="I1143">
            <v>10520</v>
          </cell>
        </row>
        <row r="1144">
          <cell r="C1144">
            <v>910008</v>
          </cell>
          <cell r="D1144">
            <v>0</v>
          </cell>
          <cell r="E1144">
            <v>1650.5</v>
          </cell>
          <cell r="F1144">
            <v>0</v>
          </cell>
          <cell r="G1144">
            <v>3561.46</v>
          </cell>
          <cell r="H1144">
            <v>0</v>
          </cell>
          <cell r="I1144">
            <v>15493.79</v>
          </cell>
        </row>
        <row r="1145">
          <cell r="C1145">
            <v>912002</v>
          </cell>
          <cell r="D1145">
            <v>0</v>
          </cell>
          <cell r="E1145">
            <v>524.18000000000006</v>
          </cell>
          <cell r="F1145">
            <v>0</v>
          </cell>
          <cell r="G1145">
            <v>1433.76</v>
          </cell>
          <cell r="H1145">
            <v>0</v>
          </cell>
          <cell r="I1145">
            <v>6622.52</v>
          </cell>
        </row>
        <row r="1146">
          <cell r="C1146">
            <v>912011</v>
          </cell>
          <cell r="D1146">
            <v>0</v>
          </cell>
          <cell r="E1146">
            <v>2395</v>
          </cell>
          <cell r="F1146">
            <v>0</v>
          </cell>
          <cell r="G1146">
            <v>3096.84</v>
          </cell>
          <cell r="H1146">
            <v>0</v>
          </cell>
          <cell r="I1146">
            <v>10317.030000000001</v>
          </cell>
        </row>
        <row r="1147">
          <cell r="C1147">
            <v>912025</v>
          </cell>
          <cell r="D1147">
            <v>0</v>
          </cell>
          <cell r="E1147">
            <v>11151.9</v>
          </cell>
          <cell r="F1147">
            <v>0</v>
          </cell>
          <cell r="G1147">
            <v>32834.82</v>
          </cell>
          <cell r="H1147">
            <v>0</v>
          </cell>
          <cell r="I1147">
            <v>134948.81</v>
          </cell>
        </row>
        <row r="1148">
          <cell r="C1148">
            <v>912113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4272.91</v>
          </cell>
        </row>
        <row r="1149">
          <cell r="C1149">
            <v>916046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484.99</v>
          </cell>
        </row>
        <row r="1150">
          <cell r="C1150">
            <v>920101</v>
          </cell>
          <cell r="D1150">
            <v>0</v>
          </cell>
          <cell r="E1150">
            <v>29334.31</v>
          </cell>
          <cell r="F1150">
            <v>0</v>
          </cell>
          <cell r="G1150">
            <v>52313.5</v>
          </cell>
          <cell r="H1150">
            <v>0</v>
          </cell>
          <cell r="I1150">
            <v>161454.91999999998</v>
          </cell>
        </row>
        <row r="1151">
          <cell r="C1151">
            <v>920102</v>
          </cell>
          <cell r="D1151">
            <v>0</v>
          </cell>
          <cell r="E1151">
            <v>161931.80000000002</v>
          </cell>
          <cell r="F1151">
            <v>0</v>
          </cell>
          <cell r="G1151">
            <v>209943.06</v>
          </cell>
          <cell r="H1151">
            <v>0</v>
          </cell>
          <cell r="I1151">
            <v>478329.98</v>
          </cell>
        </row>
        <row r="1152">
          <cell r="C1152">
            <v>920109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801.05000000000007</v>
          </cell>
        </row>
        <row r="1153">
          <cell r="C1153">
            <v>920112</v>
          </cell>
          <cell r="D1153">
            <v>0</v>
          </cell>
          <cell r="E1153">
            <v>20559.830000000002</v>
          </cell>
          <cell r="F1153">
            <v>0</v>
          </cell>
          <cell r="G1153">
            <v>77290.91</v>
          </cell>
          <cell r="H1153">
            <v>0</v>
          </cell>
          <cell r="I1153">
            <v>592567.54</v>
          </cell>
        </row>
        <row r="1154">
          <cell r="C1154">
            <v>920201</v>
          </cell>
          <cell r="D1154">
            <v>0</v>
          </cell>
          <cell r="E1154">
            <v>29624.82</v>
          </cell>
          <cell r="F1154">
            <v>0</v>
          </cell>
          <cell r="G1154">
            <v>74492.25</v>
          </cell>
          <cell r="H1154">
            <v>0</v>
          </cell>
          <cell r="I1154">
            <v>429310.76</v>
          </cell>
        </row>
        <row r="1155">
          <cell r="C1155">
            <v>920212</v>
          </cell>
          <cell r="D1155">
            <v>0</v>
          </cell>
          <cell r="E1155">
            <v>201863.01</v>
          </cell>
          <cell r="F1155">
            <v>0</v>
          </cell>
          <cell r="G1155">
            <v>718751.71</v>
          </cell>
          <cell r="H1155">
            <v>0</v>
          </cell>
          <cell r="I1155">
            <v>1525847.53</v>
          </cell>
        </row>
        <row r="1156">
          <cell r="C1156">
            <v>920261</v>
          </cell>
          <cell r="D1156">
            <v>0</v>
          </cell>
          <cell r="E1156">
            <v>49226.91</v>
          </cell>
          <cell r="F1156">
            <v>0</v>
          </cell>
          <cell r="G1156">
            <v>145106.30000000002</v>
          </cell>
          <cell r="H1156">
            <v>0</v>
          </cell>
          <cell r="I1156">
            <v>625047.91</v>
          </cell>
        </row>
        <row r="1157">
          <cell r="C1157">
            <v>920264</v>
          </cell>
          <cell r="D1157">
            <v>0</v>
          </cell>
          <cell r="E1157">
            <v>11992.97</v>
          </cell>
          <cell r="F1157">
            <v>0</v>
          </cell>
          <cell r="G1157">
            <v>36723.65</v>
          </cell>
          <cell r="H1157">
            <v>0</v>
          </cell>
          <cell r="I1157">
            <v>163797.30000000002</v>
          </cell>
        </row>
        <row r="1158">
          <cell r="C1158">
            <v>920301</v>
          </cell>
          <cell r="D1158">
            <v>0</v>
          </cell>
          <cell r="E1158">
            <v>29196.690000000002</v>
          </cell>
          <cell r="F1158">
            <v>0</v>
          </cell>
          <cell r="G1158">
            <v>86953.52</v>
          </cell>
          <cell r="H1158">
            <v>0</v>
          </cell>
          <cell r="I1158">
            <v>390622.75</v>
          </cell>
        </row>
        <row r="1159">
          <cell r="C1159">
            <v>920312</v>
          </cell>
          <cell r="D1159">
            <v>0</v>
          </cell>
          <cell r="E1159">
            <v>546.64</v>
          </cell>
          <cell r="F1159">
            <v>0</v>
          </cell>
          <cell r="G1159">
            <v>546.64</v>
          </cell>
          <cell r="H1159">
            <v>0</v>
          </cell>
          <cell r="I1159">
            <v>274398.29000000004</v>
          </cell>
        </row>
        <row r="1160">
          <cell r="C1160">
            <v>920412</v>
          </cell>
          <cell r="D1160">
            <v>0</v>
          </cell>
          <cell r="E1160">
            <v>195639.57</v>
          </cell>
          <cell r="F1160">
            <v>0</v>
          </cell>
          <cell r="G1160">
            <v>545753.64</v>
          </cell>
          <cell r="H1160">
            <v>0</v>
          </cell>
          <cell r="I1160">
            <v>2301301.0300000003</v>
          </cell>
        </row>
        <row r="1161">
          <cell r="C1161">
            <v>920413</v>
          </cell>
          <cell r="D1161">
            <v>0</v>
          </cell>
          <cell r="E1161">
            <v>11948.42</v>
          </cell>
          <cell r="F1161">
            <v>0</v>
          </cell>
          <cell r="G1161">
            <v>63369.25</v>
          </cell>
          <cell r="H1161">
            <v>0</v>
          </cell>
          <cell r="I1161">
            <v>221693.2</v>
          </cell>
        </row>
        <row r="1162">
          <cell r="C1162">
            <v>920450</v>
          </cell>
          <cell r="D1162">
            <v>0</v>
          </cell>
          <cell r="E1162">
            <v>681.45</v>
          </cell>
          <cell r="F1162">
            <v>0</v>
          </cell>
          <cell r="G1162">
            <v>1503.31</v>
          </cell>
          <cell r="H1162">
            <v>0</v>
          </cell>
          <cell r="I1162">
            <v>5723.17</v>
          </cell>
        </row>
        <row r="1163">
          <cell r="C1163">
            <v>920501</v>
          </cell>
          <cell r="D1163">
            <v>0</v>
          </cell>
          <cell r="E1163">
            <v>364.19</v>
          </cell>
          <cell r="F1163">
            <v>0</v>
          </cell>
          <cell r="G1163">
            <v>803.42000000000007</v>
          </cell>
          <cell r="H1163">
            <v>0</v>
          </cell>
          <cell r="I1163">
            <v>3058.67</v>
          </cell>
        </row>
        <row r="1164">
          <cell r="C1164">
            <v>920504</v>
          </cell>
          <cell r="D1164">
            <v>0</v>
          </cell>
          <cell r="E1164">
            <v>10950.69</v>
          </cell>
          <cell r="F1164">
            <v>0</v>
          </cell>
          <cell r="G1164">
            <v>31699.170000000002</v>
          </cell>
          <cell r="H1164">
            <v>0</v>
          </cell>
          <cell r="I1164">
            <v>117652.26</v>
          </cell>
        </row>
        <row r="1165">
          <cell r="C1165">
            <v>920512</v>
          </cell>
          <cell r="D1165">
            <v>0</v>
          </cell>
          <cell r="E1165">
            <v>143675.85</v>
          </cell>
          <cell r="F1165">
            <v>0</v>
          </cell>
          <cell r="G1165">
            <v>367717.62</v>
          </cell>
          <cell r="H1165">
            <v>0</v>
          </cell>
          <cell r="I1165">
            <v>1669321.8199999998</v>
          </cell>
        </row>
        <row r="1166">
          <cell r="C1166">
            <v>920513</v>
          </cell>
          <cell r="D1166">
            <v>0</v>
          </cell>
          <cell r="E1166">
            <v>1960.88</v>
          </cell>
          <cell r="F1166">
            <v>0</v>
          </cell>
          <cell r="G1166">
            <v>32112.93</v>
          </cell>
          <cell r="H1166">
            <v>0</v>
          </cell>
          <cell r="I1166">
            <v>161158.39000000001</v>
          </cell>
        </row>
        <row r="1167">
          <cell r="C1167">
            <v>920601</v>
          </cell>
          <cell r="D1167">
            <v>0</v>
          </cell>
          <cell r="E1167">
            <v>17752.310000000001</v>
          </cell>
          <cell r="F1167">
            <v>0</v>
          </cell>
          <cell r="G1167">
            <v>48905.24</v>
          </cell>
          <cell r="H1167">
            <v>0</v>
          </cell>
          <cell r="I1167">
            <v>197569.82</v>
          </cell>
        </row>
        <row r="1168">
          <cell r="C1168">
            <v>920615</v>
          </cell>
          <cell r="D1168">
            <v>0</v>
          </cell>
          <cell r="E1168">
            <v>13289.9</v>
          </cell>
          <cell r="F1168">
            <v>0</v>
          </cell>
          <cell r="G1168">
            <v>37171.160000000003</v>
          </cell>
          <cell r="H1168">
            <v>0</v>
          </cell>
          <cell r="I1168">
            <v>146352.60999999999</v>
          </cell>
        </row>
        <row r="1169">
          <cell r="C1169">
            <v>920620</v>
          </cell>
          <cell r="D1169">
            <v>0</v>
          </cell>
          <cell r="E1169">
            <v>1216.43</v>
          </cell>
          <cell r="F1169">
            <v>0</v>
          </cell>
          <cell r="G1169">
            <v>2714.03</v>
          </cell>
          <cell r="H1169">
            <v>0</v>
          </cell>
          <cell r="I1169">
            <v>2714.03</v>
          </cell>
        </row>
        <row r="1170">
          <cell r="C1170">
            <v>920666</v>
          </cell>
          <cell r="D1170">
            <v>0</v>
          </cell>
          <cell r="E1170">
            <v>1505.45</v>
          </cell>
          <cell r="F1170">
            <v>0</v>
          </cell>
          <cell r="G1170">
            <v>4174.6499999999996</v>
          </cell>
          <cell r="H1170">
            <v>0</v>
          </cell>
          <cell r="I1170">
            <v>14009.47</v>
          </cell>
        </row>
        <row r="1171">
          <cell r="C1171">
            <v>920669</v>
          </cell>
          <cell r="D1171">
            <v>0</v>
          </cell>
          <cell r="E1171">
            <v>2526.09</v>
          </cell>
          <cell r="F1171">
            <v>0</v>
          </cell>
          <cell r="G1171">
            <v>9209.19</v>
          </cell>
          <cell r="H1171">
            <v>0</v>
          </cell>
          <cell r="I1171">
            <v>48763.69</v>
          </cell>
        </row>
        <row r="1172">
          <cell r="C1172">
            <v>920701</v>
          </cell>
          <cell r="D1172">
            <v>0</v>
          </cell>
          <cell r="E1172">
            <v>1977.6200000000001</v>
          </cell>
          <cell r="F1172">
            <v>0</v>
          </cell>
          <cell r="G1172">
            <v>1936.88</v>
          </cell>
          <cell r="H1172">
            <v>0</v>
          </cell>
          <cell r="I1172">
            <v>174556.93000000002</v>
          </cell>
        </row>
        <row r="1173">
          <cell r="C1173">
            <v>920703</v>
          </cell>
          <cell r="D1173">
            <v>0</v>
          </cell>
          <cell r="E1173">
            <v>27893.49</v>
          </cell>
          <cell r="F1173">
            <v>0</v>
          </cell>
          <cell r="G1173">
            <v>91306.48</v>
          </cell>
          <cell r="H1173">
            <v>0</v>
          </cell>
          <cell r="I1173">
            <v>359452.29</v>
          </cell>
        </row>
        <row r="1174">
          <cell r="C1174">
            <v>920723</v>
          </cell>
          <cell r="D1174">
            <v>0</v>
          </cell>
          <cell r="E1174">
            <v>-186.95000000000002</v>
          </cell>
          <cell r="F1174">
            <v>0</v>
          </cell>
          <cell r="G1174">
            <v>-412.72</v>
          </cell>
          <cell r="H1174">
            <v>0</v>
          </cell>
          <cell r="I1174">
            <v>3585.8900000000003</v>
          </cell>
        </row>
        <row r="1175">
          <cell r="C1175">
            <v>920750</v>
          </cell>
          <cell r="D1175">
            <v>0</v>
          </cell>
          <cell r="E1175">
            <v>9993.17</v>
          </cell>
          <cell r="F1175">
            <v>0</v>
          </cell>
          <cell r="G1175">
            <v>36124.54</v>
          </cell>
          <cell r="H1175">
            <v>0</v>
          </cell>
          <cell r="I1175">
            <v>84092.89</v>
          </cell>
        </row>
        <row r="1176">
          <cell r="C1176">
            <v>920799</v>
          </cell>
          <cell r="D1176">
            <v>0</v>
          </cell>
          <cell r="E1176">
            <v>-0.23</v>
          </cell>
          <cell r="F1176">
            <v>0</v>
          </cell>
          <cell r="G1176">
            <v>0.57000000000000006</v>
          </cell>
          <cell r="H1176">
            <v>0</v>
          </cell>
          <cell r="I1176">
            <v>2.13</v>
          </cell>
        </row>
        <row r="1177">
          <cell r="C1177">
            <v>920812</v>
          </cell>
          <cell r="D1177">
            <v>0</v>
          </cell>
          <cell r="E1177">
            <v>18468.760000000002</v>
          </cell>
          <cell r="F1177">
            <v>0</v>
          </cell>
          <cell r="G1177">
            <v>42258.35</v>
          </cell>
          <cell r="H1177">
            <v>0</v>
          </cell>
          <cell r="I1177">
            <v>184297.88</v>
          </cell>
        </row>
        <row r="1178">
          <cell r="C1178">
            <v>920813</v>
          </cell>
          <cell r="D1178">
            <v>0</v>
          </cell>
          <cell r="E1178">
            <v>25703.3</v>
          </cell>
          <cell r="F1178">
            <v>0</v>
          </cell>
          <cell r="G1178">
            <v>67721.14</v>
          </cell>
          <cell r="H1178">
            <v>0</v>
          </cell>
          <cell r="I1178">
            <v>275426.19</v>
          </cell>
        </row>
        <row r="1179">
          <cell r="C1179">
            <v>920881</v>
          </cell>
          <cell r="D1179">
            <v>0</v>
          </cell>
          <cell r="E1179">
            <v>7506.8</v>
          </cell>
          <cell r="F1179">
            <v>0</v>
          </cell>
          <cell r="G1179">
            <v>28116.13</v>
          </cell>
          <cell r="H1179">
            <v>0</v>
          </cell>
          <cell r="I1179">
            <v>115006.82</v>
          </cell>
        </row>
        <row r="1180">
          <cell r="C1180">
            <v>920882</v>
          </cell>
          <cell r="D1180">
            <v>0</v>
          </cell>
          <cell r="E1180">
            <v>142.47999999999999</v>
          </cell>
          <cell r="F1180">
            <v>0</v>
          </cell>
          <cell r="G1180">
            <v>9329.08</v>
          </cell>
          <cell r="H1180">
            <v>0</v>
          </cell>
          <cell r="I1180">
            <v>131066.94</v>
          </cell>
        </row>
        <row r="1181">
          <cell r="C1181">
            <v>920883</v>
          </cell>
          <cell r="D1181">
            <v>0</v>
          </cell>
          <cell r="E1181">
            <v>-33.840000000000003</v>
          </cell>
          <cell r="F1181">
            <v>0</v>
          </cell>
          <cell r="G1181">
            <v>527.34</v>
          </cell>
          <cell r="H1181">
            <v>0</v>
          </cell>
          <cell r="I1181">
            <v>5617.2800000000007</v>
          </cell>
        </row>
        <row r="1182">
          <cell r="C1182">
            <v>920912</v>
          </cell>
          <cell r="D1182">
            <v>0</v>
          </cell>
          <cell r="E1182">
            <v>6031</v>
          </cell>
          <cell r="F1182">
            <v>0</v>
          </cell>
          <cell r="G1182">
            <v>23307.78</v>
          </cell>
          <cell r="H1182">
            <v>0</v>
          </cell>
          <cell r="I1182">
            <v>198347.13</v>
          </cell>
        </row>
        <row r="1183">
          <cell r="C1183">
            <v>920913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8076.92</v>
          </cell>
        </row>
        <row r="1184">
          <cell r="C1184">
            <v>921102</v>
          </cell>
          <cell r="D1184">
            <v>0</v>
          </cell>
          <cell r="E1184">
            <v>8836.48</v>
          </cell>
          <cell r="F1184">
            <v>0</v>
          </cell>
          <cell r="G1184">
            <v>10595.130000000001</v>
          </cell>
          <cell r="H1184">
            <v>0</v>
          </cell>
          <cell r="I1184">
            <v>58546.09</v>
          </cell>
        </row>
        <row r="1185">
          <cell r="C1185">
            <v>921103</v>
          </cell>
          <cell r="D1185">
            <v>0</v>
          </cell>
          <cell r="E1185">
            <v>0</v>
          </cell>
          <cell r="F1185">
            <v>0</v>
          </cell>
          <cell r="G1185">
            <v>1155.8800000000001</v>
          </cell>
          <cell r="H1185">
            <v>0</v>
          </cell>
          <cell r="I1185">
            <v>5647.5700000000006</v>
          </cell>
        </row>
        <row r="1186">
          <cell r="C1186">
            <v>921104</v>
          </cell>
          <cell r="D1186">
            <v>0</v>
          </cell>
          <cell r="E1186">
            <v>530</v>
          </cell>
          <cell r="F1186">
            <v>0</v>
          </cell>
          <cell r="G1186">
            <v>9016.81</v>
          </cell>
          <cell r="H1186">
            <v>0</v>
          </cell>
          <cell r="I1186">
            <v>11786.51</v>
          </cell>
        </row>
        <row r="1187">
          <cell r="C1187">
            <v>921105</v>
          </cell>
          <cell r="D1187">
            <v>0</v>
          </cell>
          <cell r="E1187">
            <v>0</v>
          </cell>
          <cell r="F1187">
            <v>0</v>
          </cell>
          <cell r="G1187">
            <v>640.6</v>
          </cell>
          <cell r="H1187">
            <v>0</v>
          </cell>
          <cell r="I1187">
            <v>640.6</v>
          </cell>
        </row>
        <row r="1188">
          <cell r="C1188">
            <v>921111</v>
          </cell>
          <cell r="D1188">
            <v>0</v>
          </cell>
          <cell r="E1188">
            <v>13576.19</v>
          </cell>
          <cell r="F1188">
            <v>0</v>
          </cell>
          <cell r="G1188">
            <v>15285.19</v>
          </cell>
          <cell r="H1188">
            <v>0</v>
          </cell>
          <cell r="I1188">
            <v>44562.33</v>
          </cell>
        </row>
        <row r="1189">
          <cell r="C1189">
            <v>921112</v>
          </cell>
          <cell r="D1189">
            <v>0</v>
          </cell>
          <cell r="E1189">
            <v>13062.43</v>
          </cell>
          <cell r="F1189">
            <v>0</v>
          </cell>
          <cell r="G1189">
            <v>24729.96</v>
          </cell>
          <cell r="H1189">
            <v>0</v>
          </cell>
          <cell r="I1189">
            <v>70441.69</v>
          </cell>
        </row>
        <row r="1190">
          <cell r="C1190">
            <v>921202</v>
          </cell>
          <cell r="D1190">
            <v>0</v>
          </cell>
          <cell r="E1190">
            <v>2773.27</v>
          </cell>
          <cell r="F1190">
            <v>0</v>
          </cell>
          <cell r="G1190">
            <v>7074.06</v>
          </cell>
          <cell r="H1190">
            <v>0</v>
          </cell>
          <cell r="I1190">
            <v>-28751.48</v>
          </cell>
        </row>
        <row r="1191">
          <cell r="C1191">
            <v>921211</v>
          </cell>
          <cell r="D1191">
            <v>0</v>
          </cell>
          <cell r="E1191">
            <v>1257.82</v>
          </cell>
          <cell r="F1191">
            <v>0</v>
          </cell>
          <cell r="G1191">
            <v>1452.43</v>
          </cell>
          <cell r="H1191">
            <v>0</v>
          </cell>
          <cell r="I1191">
            <v>15716.41</v>
          </cell>
        </row>
        <row r="1192">
          <cell r="C1192">
            <v>921225</v>
          </cell>
          <cell r="D1192">
            <v>0</v>
          </cell>
          <cell r="E1192">
            <v>0</v>
          </cell>
          <cell r="F1192">
            <v>0</v>
          </cell>
          <cell r="G1192">
            <v>307.44</v>
          </cell>
          <cell r="H1192">
            <v>0</v>
          </cell>
          <cell r="I1192">
            <v>1049.0999999999999</v>
          </cell>
        </row>
        <row r="1193">
          <cell r="C1193">
            <v>921246</v>
          </cell>
          <cell r="D1193">
            <v>0</v>
          </cell>
          <cell r="E1193">
            <v>2125</v>
          </cell>
          <cell r="F1193">
            <v>0</v>
          </cell>
          <cell r="G1193">
            <v>23764.86</v>
          </cell>
          <cell r="H1193">
            <v>0</v>
          </cell>
          <cell r="I1193">
            <v>56858.8</v>
          </cell>
        </row>
        <row r="1194">
          <cell r="C1194">
            <v>921300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293.87</v>
          </cell>
        </row>
        <row r="1195">
          <cell r="C1195">
            <v>921301</v>
          </cell>
          <cell r="D1195">
            <v>0</v>
          </cell>
          <cell r="E1195">
            <v>12340.960000000001</v>
          </cell>
          <cell r="F1195">
            <v>0</v>
          </cell>
          <cell r="G1195">
            <v>23578.61</v>
          </cell>
          <cell r="H1195">
            <v>0</v>
          </cell>
          <cell r="I1195">
            <v>82596.14</v>
          </cell>
        </row>
        <row r="1196">
          <cell r="C1196">
            <v>921305</v>
          </cell>
          <cell r="D1196">
            <v>0</v>
          </cell>
          <cell r="E1196">
            <v>0</v>
          </cell>
          <cell r="F1196">
            <v>0</v>
          </cell>
          <cell r="G1196">
            <v>170.88</v>
          </cell>
          <cell r="H1196">
            <v>0</v>
          </cell>
          <cell r="I1196">
            <v>460.49</v>
          </cell>
        </row>
        <row r="1197">
          <cell r="C1197">
            <v>921306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1344.53</v>
          </cell>
        </row>
        <row r="1198">
          <cell r="C1198">
            <v>921311</v>
          </cell>
          <cell r="D1198">
            <v>0</v>
          </cell>
          <cell r="E1198">
            <v>0</v>
          </cell>
          <cell r="F1198">
            <v>0</v>
          </cell>
          <cell r="G1198">
            <v>2788.12</v>
          </cell>
          <cell r="H1198">
            <v>0</v>
          </cell>
          <cell r="I1198">
            <v>5018.6000000000004</v>
          </cell>
        </row>
        <row r="1199">
          <cell r="C1199">
            <v>921312</v>
          </cell>
          <cell r="D1199">
            <v>0</v>
          </cell>
          <cell r="E1199">
            <v>719.59</v>
          </cell>
          <cell r="F1199">
            <v>0</v>
          </cell>
          <cell r="G1199">
            <v>1313.1100000000001</v>
          </cell>
          <cell r="H1199">
            <v>0</v>
          </cell>
          <cell r="I1199">
            <v>1405.39</v>
          </cell>
        </row>
        <row r="1200">
          <cell r="C1200">
            <v>921325</v>
          </cell>
          <cell r="D1200">
            <v>0</v>
          </cell>
          <cell r="E1200">
            <v>2362.15</v>
          </cell>
          <cell r="F1200">
            <v>0</v>
          </cell>
          <cell r="G1200">
            <v>9740.25</v>
          </cell>
          <cell r="H1200">
            <v>0</v>
          </cell>
          <cell r="I1200">
            <v>15787.369999999999</v>
          </cell>
        </row>
        <row r="1201">
          <cell r="C1201">
            <v>921402</v>
          </cell>
          <cell r="D1201">
            <v>0</v>
          </cell>
          <cell r="E1201">
            <v>-2.98</v>
          </cell>
          <cell r="F1201">
            <v>0</v>
          </cell>
          <cell r="G1201">
            <v>-8.94</v>
          </cell>
          <cell r="H1201">
            <v>0</v>
          </cell>
          <cell r="I1201">
            <v>164.98000000000002</v>
          </cell>
        </row>
        <row r="1202">
          <cell r="C1202">
            <v>921403</v>
          </cell>
          <cell r="D1202">
            <v>0</v>
          </cell>
          <cell r="E1202">
            <v>-8.76</v>
          </cell>
          <cell r="F1202">
            <v>0</v>
          </cell>
          <cell r="G1202">
            <v>392.94</v>
          </cell>
          <cell r="H1202">
            <v>0</v>
          </cell>
          <cell r="I1202">
            <v>3717.5</v>
          </cell>
        </row>
        <row r="1203">
          <cell r="C1203">
            <v>921411</v>
          </cell>
          <cell r="D1203">
            <v>0</v>
          </cell>
          <cell r="E1203">
            <v>1528.45</v>
          </cell>
          <cell r="F1203">
            <v>0</v>
          </cell>
          <cell r="G1203">
            <v>3309.7400000000002</v>
          </cell>
          <cell r="H1203">
            <v>0</v>
          </cell>
          <cell r="I1203">
            <v>18726.27</v>
          </cell>
        </row>
        <row r="1204">
          <cell r="C1204">
            <v>921412</v>
          </cell>
          <cell r="D1204">
            <v>0</v>
          </cell>
          <cell r="E1204">
            <v>37982.21</v>
          </cell>
          <cell r="F1204">
            <v>0</v>
          </cell>
          <cell r="G1204">
            <v>64188.33</v>
          </cell>
          <cell r="H1204">
            <v>0</v>
          </cell>
          <cell r="I1204">
            <v>368634.19</v>
          </cell>
        </row>
        <row r="1205">
          <cell r="C1205">
            <v>921413</v>
          </cell>
          <cell r="D1205">
            <v>0</v>
          </cell>
          <cell r="E1205">
            <v>0</v>
          </cell>
          <cell r="F1205">
            <v>0</v>
          </cell>
          <cell r="G1205">
            <v>1136.17</v>
          </cell>
          <cell r="H1205">
            <v>0</v>
          </cell>
          <cell r="I1205">
            <v>5506.81</v>
          </cell>
        </row>
        <row r="1206">
          <cell r="C1206">
            <v>921446</v>
          </cell>
          <cell r="D1206">
            <v>0</v>
          </cell>
          <cell r="E1206">
            <v>2608.59</v>
          </cell>
          <cell r="F1206">
            <v>0</v>
          </cell>
          <cell r="G1206">
            <v>7825.77</v>
          </cell>
          <cell r="H1206">
            <v>0</v>
          </cell>
          <cell r="I1206">
            <v>31303.08</v>
          </cell>
        </row>
        <row r="1207">
          <cell r="C1207">
            <v>921449</v>
          </cell>
          <cell r="D1207">
            <v>0</v>
          </cell>
          <cell r="E1207">
            <v>59.26</v>
          </cell>
          <cell r="F1207">
            <v>0</v>
          </cell>
          <cell r="G1207">
            <v>201.3</v>
          </cell>
          <cell r="H1207">
            <v>0</v>
          </cell>
          <cell r="I1207">
            <v>1050.17</v>
          </cell>
        </row>
        <row r="1208">
          <cell r="C1208">
            <v>921469</v>
          </cell>
          <cell r="D1208">
            <v>0</v>
          </cell>
          <cell r="E1208">
            <v>159.56</v>
          </cell>
          <cell r="F1208">
            <v>0</v>
          </cell>
          <cell r="G1208">
            <v>1235.03</v>
          </cell>
          <cell r="H1208">
            <v>0</v>
          </cell>
          <cell r="I1208">
            <v>5280.29</v>
          </cell>
        </row>
        <row r="1209">
          <cell r="C1209">
            <v>921470</v>
          </cell>
          <cell r="D1209">
            <v>0</v>
          </cell>
          <cell r="E1209">
            <v>-202.51</v>
          </cell>
          <cell r="F1209">
            <v>0</v>
          </cell>
          <cell r="G1209">
            <v>-1977.15</v>
          </cell>
          <cell r="H1209">
            <v>0</v>
          </cell>
          <cell r="I1209">
            <v>72578.140000000014</v>
          </cell>
        </row>
        <row r="1210">
          <cell r="C1210">
            <v>921471</v>
          </cell>
          <cell r="D1210">
            <v>0</v>
          </cell>
          <cell r="E1210">
            <v>-110.83</v>
          </cell>
          <cell r="F1210">
            <v>0</v>
          </cell>
          <cell r="G1210">
            <v>425.51</v>
          </cell>
          <cell r="H1210">
            <v>0</v>
          </cell>
          <cell r="I1210">
            <v>2769.76</v>
          </cell>
        </row>
        <row r="1211">
          <cell r="C1211">
            <v>921473</v>
          </cell>
          <cell r="D1211">
            <v>0</v>
          </cell>
          <cell r="E1211">
            <v>1512.09</v>
          </cell>
          <cell r="F1211">
            <v>0</v>
          </cell>
          <cell r="G1211">
            <v>2487.9500000000003</v>
          </cell>
          <cell r="H1211">
            <v>0</v>
          </cell>
          <cell r="I1211">
            <v>13970.410000000002</v>
          </cell>
        </row>
        <row r="1212">
          <cell r="C1212">
            <v>921474</v>
          </cell>
          <cell r="D1212">
            <v>0</v>
          </cell>
          <cell r="E1212">
            <v>91047</v>
          </cell>
          <cell r="F1212">
            <v>0</v>
          </cell>
          <cell r="G1212">
            <v>317316.95</v>
          </cell>
          <cell r="H1212">
            <v>0</v>
          </cell>
          <cell r="I1212">
            <v>1193839.05</v>
          </cell>
        </row>
        <row r="1213">
          <cell r="C1213">
            <v>921475</v>
          </cell>
          <cell r="D1213">
            <v>0</v>
          </cell>
          <cell r="E1213">
            <v>1780.72</v>
          </cell>
          <cell r="F1213">
            <v>0</v>
          </cell>
          <cell r="G1213">
            <v>4451.6099999999997</v>
          </cell>
          <cell r="H1213">
            <v>0</v>
          </cell>
          <cell r="I1213">
            <v>23651.25</v>
          </cell>
        </row>
        <row r="1214">
          <cell r="C1214">
            <v>921484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-5.22</v>
          </cell>
        </row>
        <row r="1215">
          <cell r="C1215">
            <v>921489</v>
          </cell>
          <cell r="D1215">
            <v>0</v>
          </cell>
          <cell r="E1215">
            <v>440.86</v>
          </cell>
          <cell r="F1215">
            <v>0</v>
          </cell>
          <cell r="G1215">
            <v>1733.52</v>
          </cell>
          <cell r="H1215">
            <v>0</v>
          </cell>
          <cell r="I1215">
            <v>5033.51</v>
          </cell>
        </row>
        <row r="1216">
          <cell r="C1216">
            <v>921502</v>
          </cell>
          <cell r="D1216">
            <v>0</v>
          </cell>
          <cell r="E1216">
            <v>6780.56</v>
          </cell>
          <cell r="F1216">
            <v>0</v>
          </cell>
          <cell r="G1216">
            <v>16176.03</v>
          </cell>
          <cell r="H1216">
            <v>0</v>
          </cell>
          <cell r="I1216">
            <v>48265.36</v>
          </cell>
        </row>
        <row r="1217">
          <cell r="C1217">
            <v>921512</v>
          </cell>
          <cell r="D1217">
            <v>0</v>
          </cell>
          <cell r="E1217">
            <v>61937.69</v>
          </cell>
          <cell r="F1217">
            <v>0</v>
          </cell>
          <cell r="G1217">
            <v>115810.69</v>
          </cell>
          <cell r="H1217">
            <v>0</v>
          </cell>
          <cell r="I1217">
            <v>351973.12</v>
          </cell>
        </row>
        <row r="1218">
          <cell r="C1218">
            <v>921513</v>
          </cell>
          <cell r="D1218">
            <v>0</v>
          </cell>
          <cell r="E1218">
            <v>0</v>
          </cell>
          <cell r="F1218">
            <v>0</v>
          </cell>
          <cell r="G1218">
            <v>46961.279999999999</v>
          </cell>
          <cell r="H1218">
            <v>0</v>
          </cell>
          <cell r="I1218">
            <v>54341.29</v>
          </cell>
        </row>
        <row r="1219">
          <cell r="C1219">
            <v>921516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16.940000000000001</v>
          </cell>
        </row>
        <row r="1220">
          <cell r="C1220">
            <v>921602</v>
          </cell>
          <cell r="D1220">
            <v>0</v>
          </cell>
          <cell r="E1220">
            <v>4667.6000000000004</v>
          </cell>
          <cell r="F1220">
            <v>0</v>
          </cell>
          <cell r="G1220">
            <v>6893.02</v>
          </cell>
          <cell r="H1220">
            <v>0</v>
          </cell>
          <cell r="I1220">
            <v>28898.06</v>
          </cell>
        </row>
        <row r="1221">
          <cell r="C1221">
            <v>921603</v>
          </cell>
          <cell r="D1221">
            <v>0</v>
          </cell>
          <cell r="E1221">
            <v>516.39</v>
          </cell>
          <cell r="F1221">
            <v>0</v>
          </cell>
          <cell r="G1221">
            <v>786.58</v>
          </cell>
          <cell r="H1221">
            <v>0</v>
          </cell>
          <cell r="I1221">
            <v>3199.0099999999998</v>
          </cell>
        </row>
        <row r="1222">
          <cell r="C1222">
            <v>921611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242.02</v>
          </cell>
        </row>
        <row r="1223">
          <cell r="C1223">
            <v>921620</v>
          </cell>
          <cell r="D1223">
            <v>0</v>
          </cell>
          <cell r="E1223">
            <v>417.57</v>
          </cell>
          <cell r="F1223">
            <v>0</v>
          </cell>
          <cell r="G1223">
            <v>620.47</v>
          </cell>
          <cell r="H1223">
            <v>0</v>
          </cell>
          <cell r="I1223">
            <v>4373.67</v>
          </cell>
        </row>
        <row r="1224">
          <cell r="C1224">
            <v>921625</v>
          </cell>
          <cell r="D1224">
            <v>0</v>
          </cell>
          <cell r="E1224">
            <v>63.25</v>
          </cell>
          <cell r="F1224">
            <v>0</v>
          </cell>
          <cell r="G1224">
            <v>375.90000000000003</v>
          </cell>
          <cell r="H1224">
            <v>0</v>
          </cell>
          <cell r="I1224">
            <v>659.86</v>
          </cell>
        </row>
        <row r="1225">
          <cell r="C1225">
            <v>921639</v>
          </cell>
          <cell r="D1225">
            <v>0</v>
          </cell>
          <cell r="E1225">
            <v>7068.07</v>
          </cell>
          <cell r="F1225">
            <v>0</v>
          </cell>
          <cell r="G1225">
            <v>20480.96</v>
          </cell>
          <cell r="H1225">
            <v>0</v>
          </cell>
          <cell r="I1225">
            <v>84388.1</v>
          </cell>
        </row>
        <row r="1226">
          <cell r="C1226">
            <v>921648</v>
          </cell>
          <cell r="D1226">
            <v>0</v>
          </cell>
          <cell r="E1226">
            <v>1111.46</v>
          </cell>
          <cell r="F1226">
            <v>0</v>
          </cell>
          <cell r="G1226">
            <v>3391.56</v>
          </cell>
          <cell r="H1226">
            <v>0</v>
          </cell>
          <cell r="I1226">
            <v>13163.22</v>
          </cell>
        </row>
        <row r="1227">
          <cell r="C1227">
            <v>921654</v>
          </cell>
          <cell r="D1227">
            <v>0</v>
          </cell>
          <cell r="E1227">
            <v>2441.7400000000002</v>
          </cell>
          <cell r="F1227">
            <v>0</v>
          </cell>
          <cell r="G1227">
            <v>6060.2</v>
          </cell>
          <cell r="H1227">
            <v>0</v>
          </cell>
          <cell r="I1227">
            <v>19793.150000000001</v>
          </cell>
        </row>
        <row r="1228">
          <cell r="C1228">
            <v>921667</v>
          </cell>
          <cell r="D1228">
            <v>0</v>
          </cell>
          <cell r="E1228">
            <v>2472.88</v>
          </cell>
          <cell r="F1228">
            <v>0</v>
          </cell>
          <cell r="G1228">
            <v>8272.11</v>
          </cell>
          <cell r="H1228">
            <v>0</v>
          </cell>
          <cell r="I1228">
            <v>27554.82</v>
          </cell>
        </row>
        <row r="1229">
          <cell r="C1229">
            <v>921702</v>
          </cell>
          <cell r="D1229">
            <v>0</v>
          </cell>
          <cell r="E1229">
            <v>8960.68</v>
          </cell>
          <cell r="F1229">
            <v>0</v>
          </cell>
          <cell r="G1229">
            <v>19138.850000000002</v>
          </cell>
          <cell r="H1229">
            <v>0</v>
          </cell>
          <cell r="I1229">
            <v>114113.36</v>
          </cell>
        </row>
        <row r="1230">
          <cell r="C1230">
            <v>921703</v>
          </cell>
          <cell r="D1230">
            <v>0</v>
          </cell>
          <cell r="E1230">
            <v>0</v>
          </cell>
          <cell r="F1230">
            <v>0</v>
          </cell>
          <cell r="G1230">
            <v>12.35</v>
          </cell>
          <cell r="H1230">
            <v>0</v>
          </cell>
          <cell r="I1230">
            <v>83.399999999999991</v>
          </cell>
        </row>
        <row r="1231">
          <cell r="C1231">
            <v>921705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55</v>
          </cell>
        </row>
        <row r="1232">
          <cell r="C1232">
            <v>921711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88.67</v>
          </cell>
        </row>
        <row r="1233">
          <cell r="C1233">
            <v>921712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3178.31</v>
          </cell>
        </row>
        <row r="1234">
          <cell r="C1234">
            <v>921717</v>
          </cell>
          <cell r="D1234">
            <v>0</v>
          </cell>
          <cell r="E1234">
            <v>-26.55</v>
          </cell>
          <cell r="F1234">
            <v>0</v>
          </cell>
          <cell r="G1234">
            <v>1842.44</v>
          </cell>
          <cell r="H1234">
            <v>0</v>
          </cell>
          <cell r="I1234">
            <v>3135.94</v>
          </cell>
        </row>
        <row r="1235">
          <cell r="C1235">
            <v>921721</v>
          </cell>
          <cell r="D1235">
            <v>0</v>
          </cell>
          <cell r="E1235">
            <v>4540.4000000000005</v>
          </cell>
          <cell r="F1235">
            <v>0</v>
          </cell>
          <cell r="G1235">
            <v>13621.2</v>
          </cell>
          <cell r="H1235">
            <v>0</v>
          </cell>
          <cell r="I1235">
            <v>53294.61</v>
          </cell>
        </row>
        <row r="1236">
          <cell r="C1236">
            <v>921723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5916.75</v>
          </cell>
        </row>
        <row r="1237">
          <cell r="C1237">
            <v>921750</v>
          </cell>
          <cell r="D1237">
            <v>0</v>
          </cell>
          <cell r="E1237">
            <v>4416.5200000000004</v>
          </cell>
          <cell r="F1237">
            <v>0</v>
          </cell>
          <cell r="G1237">
            <v>8293.84</v>
          </cell>
          <cell r="H1237">
            <v>0</v>
          </cell>
          <cell r="I1237">
            <v>22197.239999999998</v>
          </cell>
        </row>
        <row r="1238">
          <cell r="C1238">
            <v>921775</v>
          </cell>
          <cell r="D1238">
            <v>0</v>
          </cell>
          <cell r="E1238">
            <v>1878.31</v>
          </cell>
          <cell r="F1238">
            <v>0</v>
          </cell>
          <cell r="G1238">
            <v>5016.24</v>
          </cell>
          <cell r="H1238">
            <v>0</v>
          </cell>
          <cell r="I1238">
            <v>10132.15</v>
          </cell>
        </row>
        <row r="1239">
          <cell r="C1239">
            <v>921776</v>
          </cell>
          <cell r="D1239">
            <v>0</v>
          </cell>
          <cell r="E1239">
            <v>0</v>
          </cell>
          <cell r="F1239">
            <v>0</v>
          </cell>
          <cell r="G1239">
            <v>-347.29</v>
          </cell>
          <cell r="H1239">
            <v>0</v>
          </cell>
          <cell r="I1239">
            <v>146.77999999999997</v>
          </cell>
        </row>
        <row r="1240">
          <cell r="C1240">
            <v>921812</v>
          </cell>
          <cell r="D1240">
            <v>0</v>
          </cell>
          <cell r="E1240">
            <v>770.73</v>
          </cell>
          <cell r="F1240">
            <v>0</v>
          </cell>
          <cell r="G1240">
            <v>770.73</v>
          </cell>
          <cell r="H1240">
            <v>0</v>
          </cell>
          <cell r="I1240">
            <v>38760.15</v>
          </cell>
        </row>
        <row r="1241">
          <cell r="C1241">
            <v>921813</v>
          </cell>
          <cell r="D1241">
            <v>0</v>
          </cell>
          <cell r="E1241">
            <v>316.15000000000003</v>
          </cell>
          <cell r="F1241">
            <v>0</v>
          </cell>
          <cell r="G1241">
            <v>681.15</v>
          </cell>
          <cell r="H1241">
            <v>0</v>
          </cell>
          <cell r="I1241">
            <v>1409.32</v>
          </cell>
        </row>
        <row r="1242">
          <cell r="C1242">
            <v>921881</v>
          </cell>
          <cell r="D1242">
            <v>0</v>
          </cell>
          <cell r="E1242">
            <v>1910.2</v>
          </cell>
          <cell r="F1242">
            <v>0</v>
          </cell>
          <cell r="G1242">
            <v>5647.78</v>
          </cell>
          <cell r="H1242">
            <v>0</v>
          </cell>
          <cell r="I1242">
            <v>33678.380000000005</v>
          </cell>
        </row>
        <row r="1243">
          <cell r="C1243">
            <v>921885</v>
          </cell>
          <cell r="D1243">
            <v>0</v>
          </cell>
          <cell r="E1243">
            <v>94351.34</v>
          </cell>
          <cell r="F1243">
            <v>0</v>
          </cell>
          <cell r="G1243">
            <v>275839.92</v>
          </cell>
          <cell r="H1243">
            <v>0</v>
          </cell>
          <cell r="I1243">
            <v>947967.08000000007</v>
          </cell>
        </row>
        <row r="1244">
          <cell r="C1244">
            <v>921886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3.48</v>
          </cell>
        </row>
        <row r="1245">
          <cell r="C1245">
            <v>921912</v>
          </cell>
          <cell r="D1245">
            <v>0</v>
          </cell>
          <cell r="E1245">
            <v>3222.9700000000003</v>
          </cell>
          <cell r="F1245">
            <v>0</v>
          </cell>
          <cell r="G1245">
            <v>5276.29</v>
          </cell>
          <cell r="H1245">
            <v>0</v>
          </cell>
          <cell r="I1245">
            <v>35751.21</v>
          </cell>
        </row>
        <row r="1246">
          <cell r="C1246">
            <v>922000</v>
          </cell>
          <cell r="D1246">
            <v>0</v>
          </cell>
          <cell r="E1246">
            <v>-160250.95000000001</v>
          </cell>
          <cell r="F1246">
            <v>0</v>
          </cell>
          <cell r="G1246">
            <v>-353965.02</v>
          </cell>
          <cell r="H1246">
            <v>0</v>
          </cell>
          <cell r="I1246">
            <v>-1375297.83</v>
          </cell>
        </row>
        <row r="1247">
          <cell r="C1247">
            <v>922101</v>
          </cell>
          <cell r="D1247">
            <v>0</v>
          </cell>
          <cell r="E1247">
            <v>-87277.26</v>
          </cell>
          <cell r="F1247">
            <v>0</v>
          </cell>
          <cell r="G1247">
            <v>-235956.45</v>
          </cell>
          <cell r="H1247">
            <v>0</v>
          </cell>
          <cell r="I1247">
            <v>-1174073.25</v>
          </cell>
        </row>
        <row r="1248">
          <cell r="C1248">
            <v>922185</v>
          </cell>
          <cell r="D1248">
            <v>0</v>
          </cell>
          <cell r="E1248">
            <v>-15749.24</v>
          </cell>
          <cell r="F1248">
            <v>0</v>
          </cell>
          <cell r="G1248">
            <v>-26844.420000000002</v>
          </cell>
          <cell r="H1248">
            <v>0</v>
          </cell>
          <cell r="I1248">
            <v>-188098.68000000002</v>
          </cell>
        </row>
        <row r="1249">
          <cell r="C1249">
            <v>922198</v>
          </cell>
          <cell r="D1249">
            <v>0</v>
          </cell>
          <cell r="E1249">
            <v>-4135.59</v>
          </cell>
          <cell r="F1249">
            <v>0</v>
          </cell>
          <cell r="G1249">
            <v>-7933.37</v>
          </cell>
          <cell r="H1249">
            <v>0</v>
          </cell>
          <cell r="I1249">
            <v>-17027.46</v>
          </cell>
        </row>
        <row r="1250">
          <cell r="C1250">
            <v>922199</v>
          </cell>
          <cell r="D1250">
            <v>0</v>
          </cell>
          <cell r="E1250">
            <v>-43005.04</v>
          </cell>
          <cell r="F1250">
            <v>0</v>
          </cell>
          <cell r="G1250">
            <v>-189352.80000000002</v>
          </cell>
          <cell r="H1250">
            <v>0</v>
          </cell>
          <cell r="I1250">
            <v>-1010300.0700000001</v>
          </cell>
        </row>
        <row r="1251">
          <cell r="C1251">
            <v>922299</v>
          </cell>
          <cell r="D1251">
            <v>0</v>
          </cell>
          <cell r="E1251">
            <v>-326584.87</v>
          </cell>
          <cell r="F1251">
            <v>0</v>
          </cell>
          <cell r="G1251">
            <v>-476683.36</v>
          </cell>
          <cell r="H1251">
            <v>0</v>
          </cell>
          <cell r="I1251">
            <v>-1856600.31</v>
          </cell>
        </row>
        <row r="1252">
          <cell r="C1252">
            <v>922398</v>
          </cell>
          <cell r="D1252">
            <v>0</v>
          </cell>
          <cell r="E1252">
            <v>-228.05</v>
          </cell>
          <cell r="F1252">
            <v>0</v>
          </cell>
          <cell r="G1252">
            <v>-421.24</v>
          </cell>
          <cell r="H1252">
            <v>0</v>
          </cell>
          <cell r="I1252">
            <v>-421.24</v>
          </cell>
        </row>
        <row r="1253">
          <cell r="C1253">
            <v>922399</v>
          </cell>
          <cell r="D1253">
            <v>0</v>
          </cell>
          <cell r="E1253">
            <v>-175.36</v>
          </cell>
          <cell r="F1253">
            <v>0</v>
          </cell>
          <cell r="G1253">
            <v>-175.36</v>
          </cell>
          <cell r="H1253">
            <v>0</v>
          </cell>
          <cell r="I1253">
            <v>-90849.97</v>
          </cell>
        </row>
        <row r="1254">
          <cell r="C1254">
            <v>922498</v>
          </cell>
          <cell r="D1254">
            <v>0</v>
          </cell>
          <cell r="E1254">
            <v>-12056.18</v>
          </cell>
          <cell r="F1254">
            <v>0</v>
          </cell>
          <cell r="G1254">
            <v>-20956.100000000002</v>
          </cell>
          <cell r="H1254">
            <v>0</v>
          </cell>
          <cell r="I1254">
            <v>-75472.13</v>
          </cell>
        </row>
        <row r="1255">
          <cell r="C1255">
            <v>922499</v>
          </cell>
          <cell r="D1255">
            <v>0</v>
          </cell>
          <cell r="E1255">
            <v>-64707</v>
          </cell>
          <cell r="F1255">
            <v>0</v>
          </cell>
          <cell r="G1255">
            <v>-195406.61000000002</v>
          </cell>
          <cell r="H1255">
            <v>0</v>
          </cell>
          <cell r="I1255">
            <v>-873878.33</v>
          </cell>
        </row>
        <row r="1256">
          <cell r="C1256">
            <v>922500</v>
          </cell>
          <cell r="D1256">
            <v>0</v>
          </cell>
          <cell r="E1256">
            <v>-20405.689999999999</v>
          </cell>
          <cell r="F1256">
            <v>0</v>
          </cell>
          <cell r="G1256">
            <v>-10094.61</v>
          </cell>
          <cell r="H1256">
            <v>0</v>
          </cell>
          <cell r="I1256">
            <v>1429.3199999999997</v>
          </cell>
        </row>
        <row r="1257">
          <cell r="C1257">
            <v>922502</v>
          </cell>
          <cell r="D1257">
            <v>0</v>
          </cell>
          <cell r="E1257">
            <v>-4406.66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</row>
        <row r="1258">
          <cell r="C1258">
            <v>922503</v>
          </cell>
          <cell r="D1258">
            <v>0</v>
          </cell>
          <cell r="E1258">
            <v>-17749.28</v>
          </cell>
          <cell r="F1258">
            <v>0</v>
          </cell>
          <cell r="G1258">
            <v>-997.86</v>
          </cell>
          <cell r="H1258">
            <v>0</v>
          </cell>
          <cell r="I1258">
            <v>-1352.58</v>
          </cell>
        </row>
        <row r="1259">
          <cell r="C1259">
            <v>922504</v>
          </cell>
          <cell r="D1259">
            <v>0</v>
          </cell>
          <cell r="E1259">
            <v>2672.02</v>
          </cell>
          <cell r="F1259">
            <v>0</v>
          </cell>
          <cell r="G1259">
            <v>2672.02</v>
          </cell>
          <cell r="H1259">
            <v>0</v>
          </cell>
          <cell r="I1259">
            <v>-24393.58</v>
          </cell>
        </row>
        <row r="1260">
          <cell r="C1260">
            <v>922505</v>
          </cell>
          <cell r="D1260">
            <v>0</v>
          </cell>
          <cell r="E1260">
            <v>137.88</v>
          </cell>
          <cell r="F1260">
            <v>0</v>
          </cell>
          <cell r="G1260">
            <v>15747.41</v>
          </cell>
          <cell r="H1260">
            <v>0</v>
          </cell>
          <cell r="I1260">
            <v>964.52999999999884</v>
          </cell>
        </row>
        <row r="1261">
          <cell r="C1261">
            <v>922507</v>
          </cell>
          <cell r="D1261">
            <v>0</v>
          </cell>
          <cell r="E1261">
            <v>-8343.84</v>
          </cell>
          <cell r="F1261">
            <v>0</v>
          </cell>
          <cell r="G1261">
            <v>1656.16</v>
          </cell>
          <cell r="H1261">
            <v>0</v>
          </cell>
          <cell r="I1261">
            <v>1656.16</v>
          </cell>
        </row>
        <row r="1262">
          <cell r="C1262">
            <v>922508</v>
          </cell>
          <cell r="D1262">
            <v>0</v>
          </cell>
          <cell r="E1262">
            <v>6300</v>
          </cell>
          <cell r="F1262">
            <v>0</v>
          </cell>
          <cell r="G1262">
            <v>6300</v>
          </cell>
          <cell r="H1262">
            <v>0</v>
          </cell>
          <cell r="I1262">
            <v>6300</v>
          </cell>
        </row>
        <row r="1263">
          <cell r="C1263">
            <v>922512</v>
          </cell>
          <cell r="D1263">
            <v>0</v>
          </cell>
          <cell r="E1263">
            <v>1037.53</v>
          </cell>
          <cell r="F1263">
            <v>0</v>
          </cell>
          <cell r="G1263">
            <v>5387.35</v>
          </cell>
          <cell r="H1263">
            <v>0</v>
          </cell>
          <cell r="I1263">
            <v>0</v>
          </cell>
        </row>
        <row r="1264">
          <cell r="C1264">
            <v>922517</v>
          </cell>
          <cell r="D1264">
            <v>0</v>
          </cell>
          <cell r="E1264">
            <v>-1037.53</v>
          </cell>
          <cell r="F1264">
            <v>0</v>
          </cell>
          <cell r="G1264">
            <v>-5387.35</v>
          </cell>
          <cell r="H1264">
            <v>0</v>
          </cell>
          <cell r="I1264">
            <v>0</v>
          </cell>
        </row>
        <row r="1265">
          <cell r="C1265">
            <v>922598</v>
          </cell>
          <cell r="D1265">
            <v>0</v>
          </cell>
          <cell r="E1265">
            <v>-19395.68</v>
          </cell>
          <cell r="F1265">
            <v>0</v>
          </cell>
          <cell r="G1265">
            <v>-52217.24</v>
          </cell>
          <cell r="H1265">
            <v>0</v>
          </cell>
          <cell r="I1265">
            <v>-93492.97</v>
          </cell>
        </row>
        <row r="1266">
          <cell r="C1266">
            <v>922599</v>
          </cell>
          <cell r="D1266">
            <v>0</v>
          </cell>
          <cell r="E1266">
            <v>-198551.71</v>
          </cell>
          <cell r="F1266">
            <v>0</v>
          </cell>
          <cell r="G1266">
            <v>-520277.59</v>
          </cell>
          <cell r="H1266">
            <v>0</v>
          </cell>
          <cell r="I1266">
            <v>-2325896.2399999998</v>
          </cell>
        </row>
        <row r="1267">
          <cell r="C1267">
            <v>922600</v>
          </cell>
          <cell r="D1267">
            <v>0</v>
          </cell>
          <cell r="E1267">
            <v>996.80000000000007</v>
          </cell>
          <cell r="F1267">
            <v>0</v>
          </cell>
          <cell r="G1267">
            <v>996.80000000000007</v>
          </cell>
          <cell r="H1267">
            <v>0</v>
          </cell>
          <cell r="I1267">
            <v>996.80000000000007</v>
          </cell>
        </row>
        <row r="1268">
          <cell r="C1268">
            <v>922602</v>
          </cell>
          <cell r="D1268">
            <v>0</v>
          </cell>
          <cell r="E1268">
            <v>-2251.79</v>
          </cell>
          <cell r="F1268">
            <v>0</v>
          </cell>
          <cell r="G1268">
            <v>-2000</v>
          </cell>
          <cell r="H1268">
            <v>0</v>
          </cell>
          <cell r="I1268">
            <v>-2000</v>
          </cell>
        </row>
        <row r="1269">
          <cell r="C1269">
            <v>922603</v>
          </cell>
          <cell r="D1269">
            <v>0</v>
          </cell>
          <cell r="E1269">
            <v>-4444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</row>
        <row r="1270">
          <cell r="C1270">
            <v>922604</v>
          </cell>
          <cell r="D1270">
            <v>0</v>
          </cell>
          <cell r="E1270">
            <v>-4444</v>
          </cell>
          <cell r="F1270">
            <v>0</v>
          </cell>
          <cell r="G1270">
            <v>-1500</v>
          </cell>
          <cell r="H1270">
            <v>0</v>
          </cell>
          <cell r="I1270">
            <v>-1500</v>
          </cell>
        </row>
        <row r="1271">
          <cell r="C1271">
            <v>922605</v>
          </cell>
          <cell r="D1271">
            <v>0</v>
          </cell>
          <cell r="E1271">
            <v>-4444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</row>
        <row r="1272">
          <cell r="C1272">
            <v>922699</v>
          </cell>
          <cell r="D1272">
            <v>0</v>
          </cell>
          <cell r="E1272">
            <v>-92199.21</v>
          </cell>
          <cell r="F1272">
            <v>0</v>
          </cell>
          <cell r="G1272">
            <v>-342778.93</v>
          </cell>
          <cell r="H1272">
            <v>0</v>
          </cell>
          <cell r="I1272">
            <v>-1219353.01</v>
          </cell>
        </row>
        <row r="1273">
          <cell r="C1273">
            <v>922700</v>
          </cell>
          <cell r="D1273">
            <v>0</v>
          </cell>
          <cell r="E1273">
            <v>-47664.020000000004</v>
          </cell>
          <cell r="F1273">
            <v>0</v>
          </cell>
          <cell r="G1273">
            <v>99539.98</v>
          </cell>
          <cell r="H1273">
            <v>0</v>
          </cell>
          <cell r="I1273">
            <v>-159414.63</v>
          </cell>
        </row>
        <row r="1274">
          <cell r="C1274">
            <v>922702</v>
          </cell>
          <cell r="D1274">
            <v>0</v>
          </cell>
          <cell r="E1274">
            <v>2934.56</v>
          </cell>
          <cell r="F1274">
            <v>0</v>
          </cell>
          <cell r="G1274">
            <v>3094.56</v>
          </cell>
          <cell r="H1274">
            <v>0</v>
          </cell>
          <cell r="I1274">
            <v>6294.5599999999995</v>
          </cell>
        </row>
        <row r="1275">
          <cell r="C1275">
            <v>922703</v>
          </cell>
          <cell r="D1275">
            <v>0</v>
          </cell>
          <cell r="E1275">
            <v>0</v>
          </cell>
          <cell r="F1275">
            <v>0</v>
          </cell>
          <cell r="G1275">
            <v>4444</v>
          </cell>
          <cell r="H1275">
            <v>0</v>
          </cell>
          <cell r="I1275">
            <v>4444</v>
          </cell>
        </row>
        <row r="1276">
          <cell r="C1276">
            <v>922705</v>
          </cell>
          <cell r="D1276">
            <v>0</v>
          </cell>
          <cell r="E1276">
            <v>11165.29</v>
          </cell>
          <cell r="F1276">
            <v>0</v>
          </cell>
          <cell r="G1276">
            <v>14010.16</v>
          </cell>
          <cell r="H1276">
            <v>0</v>
          </cell>
          <cell r="I1276">
            <v>12568.72</v>
          </cell>
        </row>
        <row r="1277">
          <cell r="C1277">
            <v>922706</v>
          </cell>
          <cell r="D1277">
            <v>0</v>
          </cell>
          <cell r="E1277">
            <v>-372.63</v>
          </cell>
          <cell r="F1277">
            <v>0</v>
          </cell>
          <cell r="G1277">
            <v>289.70999999999998</v>
          </cell>
          <cell r="H1277">
            <v>0</v>
          </cell>
          <cell r="I1277">
            <v>-285.52000000000004</v>
          </cell>
        </row>
        <row r="1278">
          <cell r="C1278">
            <v>922707</v>
          </cell>
          <cell r="D1278">
            <v>0</v>
          </cell>
          <cell r="E1278">
            <v>-635.81000000000006</v>
          </cell>
          <cell r="F1278">
            <v>0</v>
          </cell>
          <cell r="G1278">
            <v>-208.67000000000002</v>
          </cell>
          <cell r="H1278">
            <v>0</v>
          </cell>
          <cell r="I1278">
            <v>-208.67000000000002</v>
          </cell>
        </row>
        <row r="1279">
          <cell r="C1279">
            <v>922708</v>
          </cell>
          <cell r="D1279">
            <v>0</v>
          </cell>
          <cell r="E1279">
            <v>-3190.19</v>
          </cell>
          <cell r="F1279">
            <v>0</v>
          </cell>
          <cell r="G1279">
            <v>13958.42</v>
          </cell>
          <cell r="H1279">
            <v>0</v>
          </cell>
          <cell r="I1279">
            <v>10038.76</v>
          </cell>
        </row>
        <row r="1280">
          <cell r="C1280">
            <v>922709</v>
          </cell>
          <cell r="D1280">
            <v>0</v>
          </cell>
          <cell r="E1280">
            <v>-4738.12</v>
          </cell>
          <cell r="F1280">
            <v>0</v>
          </cell>
          <cell r="G1280">
            <v>1192.98</v>
          </cell>
          <cell r="H1280">
            <v>0</v>
          </cell>
          <cell r="I1280">
            <v>1189.6600000000001</v>
          </cell>
        </row>
        <row r="1281">
          <cell r="C1281">
            <v>922798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-318.62</v>
          </cell>
        </row>
        <row r="1282">
          <cell r="C1282">
            <v>922799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-715.92</v>
          </cell>
        </row>
        <row r="1283">
          <cell r="C1283">
            <v>922800</v>
          </cell>
          <cell r="D1283">
            <v>0</v>
          </cell>
          <cell r="E1283">
            <v>996.80000000000007</v>
          </cell>
          <cell r="F1283">
            <v>0</v>
          </cell>
          <cell r="G1283">
            <v>996.80000000000007</v>
          </cell>
          <cell r="H1283">
            <v>0</v>
          </cell>
          <cell r="I1283">
            <v>413.65000000000009</v>
          </cell>
        </row>
        <row r="1284">
          <cell r="C1284">
            <v>922802</v>
          </cell>
          <cell r="D1284">
            <v>0</v>
          </cell>
          <cell r="E1284">
            <v>-2449.65</v>
          </cell>
          <cell r="F1284">
            <v>0</v>
          </cell>
          <cell r="G1284">
            <v>2244.2200000000003</v>
          </cell>
          <cell r="H1284">
            <v>0</v>
          </cell>
          <cell r="I1284">
            <v>2827.3700000000003</v>
          </cell>
        </row>
        <row r="1285">
          <cell r="C1285">
            <v>922803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-2110.19</v>
          </cell>
        </row>
        <row r="1286">
          <cell r="C1286">
            <v>922899</v>
          </cell>
          <cell r="D1286">
            <v>0</v>
          </cell>
          <cell r="E1286">
            <v>-127599.88</v>
          </cell>
          <cell r="F1286">
            <v>0</v>
          </cell>
          <cell r="G1286">
            <v>-349897.81</v>
          </cell>
          <cell r="H1286">
            <v>0</v>
          </cell>
          <cell r="I1286">
            <v>-1398845.81</v>
          </cell>
        </row>
        <row r="1287">
          <cell r="C1287">
            <v>922900</v>
          </cell>
          <cell r="D1287">
            <v>0</v>
          </cell>
          <cell r="E1287">
            <v>-10004.14</v>
          </cell>
          <cell r="F1287">
            <v>0</v>
          </cell>
          <cell r="G1287">
            <v>669.99</v>
          </cell>
          <cell r="H1287">
            <v>0</v>
          </cell>
          <cell r="I1287">
            <v>593.21</v>
          </cell>
        </row>
        <row r="1288">
          <cell r="C1288">
            <v>922950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960.95</v>
          </cell>
        </row>
        <row r="1289">
          <cell r="C1289">
            <v>922998</v>
          </cell>
          <cell r="D1289">
            <v>0</v>
          </cell>
          <cell r="E1289">
            <v>-1024.28</v>
          </cell>
          <cell r="F1289">
            <v>0</v>
          </cell>
          <cell r="G1289">
            <v>-1692.64</v>
          </cell>
          <cell r="H1289">
            <v>0</v>
          </cell>
          <cell r="I1289">
            <v>-4339.16</v>
          </cell>
        </row>
        <row r="1290">
          <cell r="C1290">
            <v>922999</v>
          </cell>
          <cell r="D1290">
            <v>0</v>
          </cell>
          <cell r="E1290">
            <v>-31050.73</v>
          </cell>
          <cell r="F1290">
            <v>0</v>
          </cell>
          <cell r="G1290">
            <v>-97395.199999999997</v>
          </cell>
          <cell r="H1290">
            <v>0</v>
          </cell>
          <cell r="I1290">
            <v>-394825.10000000003</v>
          </cell>
        </row>
        <row r="1291">
          <cell r="C1291">
            <v>923005</v>
          </cell>
          <cell r="D1291">
            <v>0</v>
          </cell>
          <cell r="E1291">
            <v>0</v>
          </cell>
          <cell r="F1291">
            <v>0</v>
          </cell>
          <cell r="G1291">
            <v>367.85</v>
          </cell>
          <cell r="H1291">
            <v>0</v>
          </cell>
          <cell r="I1291">
            <v>35205.839999999997</v>
          </cell>
        </row>
        <row r="1292">
          <cell r="C1292">
            <v>923045</v>
          </cell>
          <cell r="D1292">
            <v>0</v>
          </cell>
          <cell r="E1292">
            <v>206477.74</v>
          </cell>
          <cell r="F1292">
            <v>0</v>
          </cell>
          <cell r="G1292">
            <v>235639.01</v>
          </cell>
          <cell r="H1292">
            <v>0</v>
          </cell>
          <cell r="I1292">
            <v>930927.26</v>
          </cell>
        </row>
        <row r="1293">
          <cell r="C1293">
            <v>923046</v>
          </cell>
          <cell r="D1293">
            <v>0</v>
          </cell>
          <cell r="E1293">
            <v>0</v>
          </cell>
          <cell r="F1293">
            <v>0</v>
          </cell>
          <cell r="G1293">
            <v>770.84</v>
          </cell>
          <cell r="H1293">
            <v>0</v>
          </cell>
          <cell r="I1293">
            <v>2483.89</v>
          </cell>
        </row>
        <row r="1294">
          <cell r="C1294">
            <v>923047</v>
          </cell>
          <cell r="D1294">
            <v>0</v>
          </cell>
          <cell r="E1294">
            <v>155955.51</v>
          </cell>
          <cell r="F1294">
            <v>0</v>
          </cell>
          <cell r="G1294">
            <v>485540.21</v>
          </cell>
          <cell r="H1294">
            <v>0</v>
          </cell>
          <cell r="I1294">
            <v>1604367.33</v>
          </cell>
        </row>
        <row r="1295">
          <cell r="C1295">
            <v>923050</v>
          </cell>
          <cell r="D1295">
            <v>0</v>
          </cell>
          <cell r="E1295">
            <v>19730.96</v>
          </cell>
          <cell r="F1295">
            <v>0</v>
          </cell>
          <cell r="G1295">
            <v>48271</v>
          </cell>
          <cell r="H1295">
            <v>0</v>
          </cell>
          <cell r="I1295">
            <v>202900.56</v>
          </cell>
        </row>
        <row r="1296">
          <cell r="C1296">
            <v>923051</v>
          </cell>
          <cell r="D1296">
            <v>0</v>
          </cell>
          <cell r="E1296">
            <v>2557.92</v>
          </cell>
          <cell r="F1296">
            <v>0</v>
          </cell>
          <cell r="G1296">
            <v>7673.77</v>
          </cell>
          <cell r="H1296">
            <v>0</v>
          </cell>
          <cell r="I1296">
            <v>49442.89</v>
          </cell>
        </row>
        <row r="1297">
          <cell r="C1297">
            <v>923110</v>
          </cell>
          <cell r="D1297">
            <v>0</v>
          </cell>
          <cell r="E1297">
            <v>120082.94</v>
          </cell>
          <cell r="F1297">
            <v>0</v>
          </cell>
          <cell r="G1297">
            <v>512960.95</v>
          </cell>
          <cell r="H1297">
            <v>0</v>
          </cell>
          <cell r="I1297">
            <v>2277726.1800000002</v>
          </cell>
        </row>
        <row r="1298">
          <cell r="C1298">
            <v>923145</v>
          </cell>
          <cell r="D1298">
            <v>0</v>
          </cell>
          <cell r="E1298">
            <v>53669.760000000002</v>
          </cell>
          <cell r="F1298">
            <v>0</v>
          </cell>
          <cell r="G1298">
            <v>95380.61</v>
          </cell>
          <cell r="H1298">
            <v>0</v>
          </cell>
          <cell r="I1298">
            <v>208864.08000000002</v>
          </cell>
        </row>
        <row r="1299">
          <cell r="C1299">
            <v>923210</v>
          </cell>
          <cell r="D1299">
            <v>0</v>
          </cell>
          <cell r="E1299">
            <v>822925.61</v>
          </cell>
          <cell r="F1299">
            <v>0</v>
          </cell>
          <cell r="G1299">
            <v>767168.98</v>
          </cell>
          <cell r="H1299">
            <v>0</v>
          </cell>
          <cell r="I1299">
            <v>3275145.29</v>
          </cell>
        </row>
        <row r="1300">
          <cell r="C1300">
            <v>923509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7716.72</v>
          </cell>
        </row>
        <row r="1301">
          <cell r="C1301">
            <v>923510</v>
          </cell>
          <cell r="D1301">
            <v>0</v>
          </cell>
          <cell r="E1301">
            <v>487771.03</v>
          </cell>
          <cell r="F1301">
            <v>0</v>
          </cell>
          <cell r="G1301">
            <v>1221982.3500000001</v>
          </cell>
          <cell r="H1301">
            <v>0</v>
          </cell>
          <cell r="I1301">
            <v>4858759.17</v>
          </cell>
        </row>
        <row r="1302">
          <cell r="C1302">
            <v>923514</v>
          </cell>
          <cell r="D1302">
            <v>0</v>
          </cell>
          <cell r="E1302">
            <v>27125</v>
          </cell>
          <cell r="F1302">
            <v>0</v>
          </cell>
          <cell r="G1302">
            <v>27125</v>
          </cell>
          <cell r="H1302">
            <v>0</v>
          </cell>
          <cell r="I1302">
            <v>60357.14</v>
          </cell>
        </row>
        <row r="1303">
          <cell r="C1303">
            <v>923610</v>
          </cell>
          <cell r="D1303">
            <v>0</v>
          </cell>
          <cell r="E1303">
            <v>298682.71000000002</v>
          </cell>
          <cell r="F1303">
            <v>0</v>
          </cell>
          <cell r="G1303">
            <v>1068512.8799999999</v>
          </cell>
          <cell r="H1303">
            <v>0</v>
          </cell>
          <cell r="I1303">
            <v>3469682.57</v>
          </cell>
        </row>
        <row r="1304">
          <cell r="C1304">
            <v>923810</v>
          </cell>
          <cell r="D1304">
            <v>0</v>
          </cell>
          <cell r="E1304">
            <v>388521.49</v>
          </cell>
          <cell r="F1304">
            <v>0</v>
          </cell>
          <cell r="G1304">
            <v>1059711.6100000001</v>
          </cell>
          <cell r="H1304">
            <v>0</v>
          </cell>
          <cell r="I1304">
            <v>3948490.7300000004</v>
          </cell>
        </row>
        <row r="1305">
          <cell r="C1305">
            <v>923910</v>
          </cell>
          <cell r="D1305">
            <v>0</v>
          </cell>
          <cell r="E1305">
            <v>93746.77</v>
          </cell>
          <cell r="F1305">
            <v>0</v>
          </cell>
          <cell r="G1305">
            <v>280293.26</v>
          </cell>
          <cell r="H1305">
            <v>0</v>
          </cell>
          <cell r="I1305">
            <v>926330.25</v>
          </cell>
        </row>
        <row r="1306">
          <cell r="C1306">
            <v>924000</v>
          </cell>
          <cell r="D1306">
            <v>0</v>
          </cell>
          <cell r="E1306">
            <v>-100944.85</v>
          </cell>
          <cell r="F1306">
            <v>0</v>
          </cell>
          <cell r="G1306">
            <v>344011.13</v>
          </cell>
          <cell r="H1306">
            <v>0</v>
          </cell>
          <cell r="I1306">
            <v>1994539.69</v>
          </cell>
        </row>
        <row r="1307">
          <cell r="C1307">
            <v>924001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64.099999999999994</v>
          </cell>
        </row>
        <row r="1308">
          <cell r="C1308">
            <v>925000</v>
          </cell>
          <cell r="D1308">
            <v>0</v>
          </cell>
          <cell r="E1308">
            <v>892443.65</v>
          </cell>
          <cell r="F1308">
            <v>0</v>
          </cell>
          <cell r="G1308">
            <v>1200950.93</v>
          </cell>
          <cell r="H1308">
            <v>0</v>
          </cell>
          <cell r="I1308">
            <v>3532855.83</v>
          </cell>
        </row>
        <row r="1309">
          <cell r="C1309">
            <v>926000</v>
          </cell>
          <cell r="D1309">
            <v>0</v>
          </cell>
          <cell r="E1309">
            <v>-13571.19</v>
          </cell>
          <cell r="F1309">
            <v>0</v>
          </cell>
          <cell r="G1309">
            <v>-33068.959999999999</v>
          </cell>
          <cell r="H1309">
            <v>0</v>
          </cell>
          <cell r="I1309">
            <v>-165539.12</v>
          </cell>
        </row>
        <row r="1310">
          <cell r="C1310">
            <v>926145</v>
          </cell>
          <cell r="D1310">
            <v>0</v>
          </cell>
          <cell r="E1310">
            <v>-4.5200000000000005</v>
          </cell>
          <cell r="F1310">
            <v>0</v>
          </cell>
          <cell r="G1310">
            <v>-66.86</v>
          </cell>
          <cell r="H1310">
            <v>0</v>
          </cell>
          <cell r="I1310">
            <v>4090.72</v>
          </cell>
        </row>
        <row r="1311">
          <cell r="C1311">
            <v>926146</v>
          </cell>
          <cell r="D1311">
            <v>0</v>
          </cell>
          <cell r="E1311">
            <v>0.11</v>
          </cell>
          <cell r="F1311">
            <v>0</v>
          </cell>
          <cell r="G1311">
            <v>46.68</v>
          </cell>
          <cell r="H1311">
            <v>0</v>
          </cell>
          <cell r="I1311">
            <v>11.420000000000002</v>
          </cell>
        </row>
        <row r="1312">
          <cell r="C1312">
            <v>926147</v>
          </cell>
          <cell r="D1312">
            <v>0</v>
          </cell>
          <cell r="E1312">
            <v>323463.93</v>
          </cell>
          <cell r="F1312">
            <v>0</v>
          </cell>
          <cell r="G1312">
            <v>391952.08</v>
          </cell>
          <cell r="H1312">
            <v>0</v>
          </cell>
          <cell r="I1312">
            <v>-1911536.0899999999</v>
          </cell>
        </row>
        <row r="1313">
          <cell r="C1313">
            <v>926148</v>
          </cell>
          <cell r="D1313">
            <v>0</v>
          </cell>
          <cell r="E1313">
            <v>286274.56</v>
          </cell>
          <cell r="F1313">
            <v>0</v>
          </cell>
          <cell r="G1313">
            <v>1186242.0900000001</v>
          </cell>
          <cell r="H1313">
            <v>0</v>
          </cell>
          <cell r="I1313">
            <v>5334533.16</v>
          </cell>
        </row>
        <row r="1314">
          <cell r="C1314">
            <v>926149</v>
          </cell>
          <cell r="D1314">
            <v>0</v>
          </cell>
          <cell r="E1314">
            <v>49773.07</v>
          </cell>
          <cell r="F1314">
            <v>0</v>
          </cell>
          <cell r="G1314">
            <v>149778.63</v>
          </cell>
          <cell r="H1314">
            <v>0</v>
          </cell>
          <cell r="I1314">
            <v>899809.21</v>
          </cell>
        </row>
        <row r="1315">
          <cell r="C1315">
            <v>926197</v>
          </cell>
          <cell r="D1315">
            <v>0</v>
          </cell>
          <cell r="E1315">
            <v>140987.38</v>
          </cell>
          <cell r="F1315">
            <v>0</v>
          </cell>
          <cell r="G1315">
            <v>388610.16000000003</v>
          </cell>
          <cell r="H1315">
            <v>0</v>
          </cell>
          <cell r="I1315">
            <v>1314033.83</v>
          </cell>
        </row>
        <row r="1316">
          <cell r="C1316">
            <v>926201</v>
          </cell>
          <cell r="D1316">
            <v>0</v>
          </cell>
          <cell r="E1316">
            <v>13690.91</v>
          </cell>
          <cell r="F1316">
            <v>0</v>
          </cell>
          <cell r="G1316">
            <v>31999.84</v>
          </cell>
          <cell r="H1316">
            <v>0</v>
          </cell>
          <cell r="I1316">
            <v>137723.31</v>
          </cell>
        </row>
        <row r="1317">
          <cell r="C1317">
            <v>926202</v>
          </cell>
          <cell r="D1317">
            <v>0</v>
          </cell>
          <cell r="E1317">
            <v>4396.59</v>
          </cell>
          <cell r="F1317">
            <v>0</v>
          </cell>
          <cell r="G1317">
            <v>10247.040000000001</v>
          </cell>
          <cell r="H1317">
            <v>0</v>
          </cell>
          <cell r="I1317">
            <v>45892.79</v>
          </cell>
        </row>
        <row r="1318">
          <cell r="C1318">
            <v>926212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524.66999999999996</v>
          </cell>
        </row>
        <row r="1319">
          <cell r="C1319">
            <v>926214</v>
          </cell>
          <cell r="D1319">
            <v>0</v>
          </cell>
          <cell r="E1319">
            <v>6511.83</v>
          </cell>
          <cell r="F1319">
            <v>0</v>
          </cell>
          <cell r="G1319">
            <v>14585.18</v>
          </cell>
          <cell r="H1319">
            <v>0</v>
          </cell>
          <cell r="I1319">
            <v>88557.4</v>
          </cell>
        </row>
        <row r="1320">
          <cell r="C1320">
            <v>926215</v>
          </cell>
          <cell r="D1320">
            <v>0</v>
          </cell>
          <cell r="E1320">
            <v>5947.6500000000005</v>
          </cell>
          <cell r="F1320">
            <v>0</v>
          </cell>
          <cell r="G1320">
            <v>13217.03</v>
          </cell>
          <cell r="H1320">
            <v>0</v>
          </cell>
          <cell r="I1320">
            <v>49882.95</v>
          </cell>
        </row>
        <row r="1321">
          <cell r="C1321">
            <v>926216</v>
          </cell>
          <cell r="D1321">
            <v>0</v>
          </cell>
          <cell r="E1321">
            <v>-12.17</v>
          </cell>
          <cell r="F1321">
            <v>0</v>
          </cell>
          <cell r="G1321">
            <v>2872.04</v>
          </cell>
          <cell r="H1321">
            <v>0</v>
          </cell>
          <cell r="I1321">
            <v>11838.619999999999</v>
          </cell>
        </row>
        <row r="1322">
          <cell r="C1322">
            <v>926217</v>
          </cell>
          <cell r="D1322">
            <v>0</v>
          </cell>
          <cell r="E1322">
            <v>107.10000000000001</v>
          </cell>
          <cell r="F1322">
            <v>0</v>
          </cell>
          <cell r="G1322">
            <v>450.24</v>
          </cell>
          <cell r="H1322">
            <v>0</v>
          </cell>
          <cell r="I1322">
            <v>1473.08</v>
          </cell>
        </row>
        <row r="1323">
          <cell r="C1323">
            <v>926218</v>
          </cell>
          <cell r="D1323">
            <v>0</v>
          </cell>
          <cell r="E1323">
            <v>855.91</v>
          </cell>
          <cell r="F1323">
            <v>0</v>
          </cell>
          <cell r="G1323">
            <v>3559.55</v>
          </cell>
          <cell r="H1323">
            <v>0</v>
          </cell>
          <cell r="I1323">
            <v>12978.68</v>
          </cell>
        </row>
        <row r="1324">
          <cell r="C1324">
            <v>926219</v>
          </cell>
          <cell r="D1324">
            <v>0</v>
          </cell>
          <cell r="E1324">
            <v>4987.97</v>
          </cell>
          <cell r="F1324">
            <v>0</v>
          </cell>
          <cell r="G1324">
            <v>10837.050000000001</v>
          </cell>
          <cell r="H1324">
            <v>0</v>
          </cell>
          <cell r="I1324">
            <v>51175.600000000006</v>
          </cell>
        </row>
        <row r="1325">
          <cell r="C1325">
            <v>926222</v>
          </cell>
          <cell r="D1325">
            <v>0</v>
          </cell>
          <cell r="E1325">
            <v>28515.75</v>
          </cell>
          <cell r="F1325">
            <v>0</v>
          </cell>
          <cell r="G1325">
            <v>55192.78</v>
          </cell>
          <cell r="H1325">
            <v>0</v>
          </cell>
          <cell r="I1325">
            <v>312419.7</v>
          </cell>
        </row>
        <row r="1326">
          <cell r="C1326">
            <v>926225</v>
          </cell>
          <cell r="D1326">
            <v>0</v>
          </cell>
          <cell r="E1326">
            <v>-0.03</v>
          </cell>
          <cell r="F1326">
            <v>0</v>
          </cell>
          <cell r="G1326">
            <v>23.77</v>
          </cell>
          <cell r="H1326">
            <v>0</v>
          </cell>
          <cell r="I1326">
            <v>4.3000000000000007</v>
          </cell>
        </row>
        <row r="1327">
          <cell r="C1327">
            <v>926226</v>
          </cell>
          <cell r="D1327">
            <v>0</v>
          </cell>
          <cell r="E1327">
            <v>1198.18</v>
          </cell>
          <cell r="F1327">
            <v>0</v>
          </cell>
          <cell r="G1327">
            <v>3480.59</v>
          </cell>
          <cell r="H1327">
            <v>0</v>
          </cell>
          <cell r="I1327">
            <v>16869.14</v>
          </cell>
        </row>
        <row r="1328">
          <cell r="C1328">
            <v>926227</v>
          </cell>
          <cell r="D1328">
            <v>0</v>
          </cell>
          <cell r="E1328">
            <v>1927.54</v>
          </cell>
          <cell r="F1328">
            <v>0</v>
          </cell>
          <cell r="G1328">
            <v>3976.79</v>
          </cell>
          <cell r="H1328">
            <v>0</v>
          </cell>
          <cell r="I1328">
            <v>15899.830000000002</v>
          </cell>
        </row>
        <row r="1329">
          <cell r="C1329">
            <v>926230</v>
          </cell>
          <cell r="D1329">
            <v>0</v>
          </cell>
          <cell r="E1329">
            <v>-0.67</v>
          </cell>
          <cell r="F1329">
            <v>0</v>
          </cell>
          <cell r="G1329">
            <v>211.72</v>
          </cell>
          <cell r="H1329">
            <v>0</v>
          </cell>
          <cell r="I1329">
            <v>32.75</v>
          </cell>
        </row>
        <row r="1330">
          <cell r="C1330">
            <v>926231</v>
          </cell>
          <cell r="D1330">
            <v>0</v>
          </cell>
          <cell r="E1330">
            <v>1090.19</v>
          </cell>
          <cell r="F1330">
            <v>0</v>
          </cell>
          <cell r="G1330">
            <v>4672.71</v>
          </cell>
          <cell r="H1330">
            <v>0</v>
          </cell>
          <cell r="I1330">
            <v>36156.660000000003</v>
          </cell>
        </row>
        <row r="1331">
          <cell r="C1331">
            <v>926326</v>
          </cell>
          <cell r="D1331">
            <v>0</v>
          </cell>
          <cell r="E1331">
            <v>-3886.2000000000003</v>
          </cell>
          <cell r="F1331">
            <v>0</v>
          </cell>
          <cell r="G1331">
            <v>-11642.4</v>
          </cell>
          <cell r="H1331">
            <v>0</v>
          </cell>
          <cell r="I1331">
            <v>-46619.23</v>
          </cell>
        </row>
        <row r="1332">
          <cell r="C1332">
            <v>926327</v>
          </cell>
          <cell r="D1332">
            <v>0</v>
          </cell>
          <cell r="E1332">
            <v>92970.07</v>
          </cell>
          <cell r="F1332">
            <v>0</v>
          </cell>
          <cell r="G1332">
            <v>296693.24</v>
          </cell>
          <cell r="H1332">
            <v>0</v>
          </cell>
          <cell r="I1332">
            <v>924333.24</v>
          </cell>
        </row>
        <row r="1333">
          <cell r="C1333">
            <v>926328</v>
          </cell>
          <cell r="D1333">
            <v>0</v>
          </cell>
          <cell r="E1333">
            <v>166237.53</v>
          </cell>
          <cell r="F1333">
            <v>0</v>
          </cell>
          <cell r="G1333">
            <v>575054.91</v>
          </cell>
          <cell r="H1333">
            <v>0</v>
          </cell>
          <cell r="I1333">
            <v>2010399.6099999999</v>
          </cell>
        </row>
        <row r="1334">
          <cell r="C1334">
            <v>926329</v>
          </cell>
          <cell r="D1334">
            <v>0</v>
          </cell>
          <cell r="E1334">
            <v>636358.46</v>
          </cell>
          <cell r="F1334">
            <v>0</v>
          </cell>
          <cell r="G1334">
            <v>2324125.89</v>
          </cell>
          <cell r="H1334">
            <v>0</v>
          </cell>
          <cell r="I1334">
            <v>6815241.0299999993</v>
          </cell>
        </row>
        <row r="1335">
          <cell r="C1335">
            <v>926437</v>
          </cell>
          <cell r="D1335">
            <v>0</v>
          </cell>
          <cell r="E1335">
            <v>11511.48</v>
          </cell>
          <cell r="F1335">
            <v>0</v>
          </cell>
          <cell r="G1335">
            <v>33206.14</v>
          </cell>
          <cell r="H1335">
            <v>0</v>
          </cell>
          <cell r="I1335">
            <v>117927.44</v>
          </cell>
        </row>
        <row r="1336">
          <cell r="C1336">
            <v>926555</v>
          </cell>
          <cell r="D1336">
            <v>0</v>
          </cell>
          <cell r="E1336">
            <v>170592.45</v>
          </cell>
          <cell r="F1336">
            <v>0</v>
          </cell>
          <cell r="G1336">
            <v>391196.81</v>
          </cell>
          <cell r="H1336">
            <v>0</v>
          </cell>
          <cell r="I1336">
            <v>1526823.6600000001</v>
          </cell>
        </row>
        <row r="1337">
          <cell r="C1337">
            <v>928000</v>
          </cell>
          <cell r="D1337">
            <v>0</v>
          </cell>
          <cell r="E1337">
            <v>79001.710000000006</v>
          </cell>
          <cell r="F1337">
            <v>0</v>
          </cell>
          <cell r="G1337">
            <v>268945.91000000003</v>
          </cell>
          <cell r="H1337">
            <v>0</v>
          </cell>
          <cell r="I1337">
            <v>1162154.3900000001</v>
          </cell>
        </row>
        <row r="1338">
          <cell r="C1338">
            <v>929000</v>
          </cell>
          <cell r="D1338">
            <v>0</v>
          </cell>
          <cell r="E1338">
            <v>-25697.27</v>
          </cell>
          <cell r="F1338">
            <v>0</v>
          </cell>
          <cell r="G1338">
            <v>-83469.88</v>
          </cell>
          <cell r="H1338">
            <v>0</v>
          </cell>
          <cell r="I1338">
            <v>-287295.54000000004</v>
          </cell>
        </row>
        <row r="1339">
          <cell r="C1339">
            <v>930104</v>
          </cell>
          <cell r="D1339">
            <v>0</v>
          </cell>
          <cell r="E1339">
            <v>1048.3700000000001</v>
          </cell>
          <cell r="F1339">
            <v>0</v>
          </cell>
          <cell r="G1339">
            <v>2881.61</v>
          </cell>
          <cell r="H1339">
            <v>0</v>
          </cell>
          <cell r="I1339">
            <v>12277.42</v>
          </cell>
        </row>
        <row r="1340">
          <cell r="C1340">
            <v>930143</v>
          </cell>
          <cell r="D1340">
            <v>0</v>
          </cell>
          <cell r="E1340">
            <v>900</v>
          </cell>
          <cell r="F1340">
            <v>0</v>
          </cell>
          <cell r="G1340">
            <v>972</v>
          </cell>
          <cell r="H1340">
            <v>0</v>
          </cell>
          <cell r="I1340">
            <v>972</v>
          </cell>
        </row>
        <row r="1341">
          <cell r="C1341">
            <v>930144</v>
          </cell>
          <cell r="D1341">
            <v>0</v>
          </cell>
          <cell r="E1341">
            <v>250</v>
          </cell>
          <cell r="F1341">
            <v>0</v>
          </cell>
          <cell r="G1341">
            <v>1155.22</v>
          </cell>
          <cell r="H1341">
            <v>0</v>
          </cell>
          <cell r="I1341">
            <v>1155.22</v>
          </cell>
        </row>
        <row r="1342">
          <cell r="C1342">
            <v>930210</v>
          </cell>
          <cell r="D1342">
            <v>0</v>
          </cell>
          <cell r="E1342">
            <v>45067.770000000004</v>
          </cell>
          <cell r="F1342">
            <v>0</v>
          </cell>
          <cell r="G1342">
            <v>46317.770000000004</v>
          </cell>
          <cell r="H1342">
            <v>0</v>
          </cell>
          <cell r="I1342">
            <v>223282.66000000003</v>
          </cell>
        </row>
        <row r="1343">
          <cell r="C1343">
            <v>930219</v>
          </cell>
          <cell r="D1343">
            <v>0</v>
          </cell>
          <cell r="E1343">
            <v>1645</v>
          </cell>
          <cell r="F1343">
            <v>0</v>
          </cell>
          <cell r="G1343">
            <v>2080</v>
          </cell>
          <cell r="H1343">
            <v>0</v>
          </cell>
          <cell r="I1343">
            <v>8055</v>
          </cell>
        </row>
        <row r="1344">
          <cell r="C1344">
            <v>930220</v>
          </cell>
          <cell r="D1344">
            <v>0</v>
          </cell>
          <cell r="E1344">
            <v>79264.59</v>
          </cell>
          <cell r="F1344">
            <v>0</v>
          </cell>
          <cell r="G1344">
            <v>246567.1</v>
          </cell>
          <cell r="H1344">
            <v>0</v>
          </cell>
          <cell r="I1344">
            <v>377782.74</v>
          </cell>
        </row>
        <row r="1345">
          <cell r="C1345">
            <v>930234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14058.800000000001</v>
          </cell>
        </row>
        <row r="1346">
          <cell r="C1346">
            <v>930240</v>
          </cell>
          <cell r="D1346">
            <v>0</v>
          </cell>
          <cell r="E1346">
            <v>3248.64</v>
          </cell>
          <cell r="F1346">
            <v>0</v>
          </cell>
          <cell r="G1346">
            <v>9746.08</v>
          </cell>
          <cell r="H1346">
            <v>0</v>
          </cell>
          <cell r="I1346">
            <v>43132</v>
          </cell>
        </row>
        <row r="1347">
          <cell r="C1347">
            <v>930248</v>
          </cell>
          <cell r="D1347">
            <v>0</v>
          </cell>
          <cell r="E1347">
            <v>1570</v>
          </cell>
          <cell r="F1347">
            <v>0</v>
          </cell>
          <cell r="G1347">
            <v>6470</v>
          </cell>
          <cell r="H1347">
            <v>0</v>
          </cell>
          <cell r="I1347">
            <v>19404</v>
          </cell>
        </row>
        <row r="1348">
          <cell r="C1348">
            <v>930299</v>
          </cell>
          <cell r="D1348">
            <v>0</v>
          </cell>
          <cell r="E1348">
            <v>0</v>
          </cell>
          <cell r="F1348">
            <v>0</v>
          </cell>
          <cell r="G1348">
            <v>67442.540000000008</v>
          </cell>
          <cell r="H1348">
            <v>0</v>
          </cell>
          <cell r="I1348">
            <v>119947.99000000002</v>
          </cell>
        </row>
        <row r="1349">
          <cell r="C1349">
            <v>931026</v>
          </cell>
          <cell r="D1349">
            <v>0</v>
          </cell>
          <cell r="E1349">
            <v>76.710000000000008</v>
          </cell>
          <cell r="F1349">
            <v>0</v>
          </cell>
          <cell r="G1349">
            <v>202.8</v>
          </cell>
          <cell r="H1349">
            <v>0</v>
          </cell>
          <cell r="I1349">
            <v>1613.74</v>
          </cell>
        </row>
        <row r="1350">
          <cell r="C1350">
            <v>931281</v>
          </cell>
          <cell r="D1350">
            <v>0</v>
          </cell>
          <cell r="E1350">
            <v>992.72</v>
          </cell>
          <cell r="F1350">
            <v>0</v>
          </cell>
          <cell r="G1350">
            <v>2896.25</v>
          </cell>
          <cell r="H1350">
            <v>0</v>
          </cell>
          <cell r="I1350">
            <v>11171.15</v>
          </cell>
        </row>
        <row r="1351">
          <cell r="C1351">
            <v>935024</v>
          </cell>
          <cell r="D1351">
            <v>0</v>
          </cell>
          <cell r="E1351">
            <v>18022.78</v>
          </cell>
          <cell r="F1351">
            <v>0</v>
          </cell>
          <cell r="G1351">
            <v>56502.21</v>
          </cell>
          <cell r="H1351">
            <v>0</v>
          </cell>
          <cell r="I1351">
            <v>231559.62</v>
          </cell>
        </row>
        <row r="1352">
          <cell r="C1352">
            <v>935026</v>
          </cell>
          <cell r="D1352">
            <v>0</v>
          </cell>
          <cell r="E1352">
            <v>26113.84</v>
          </cell>
          <cell r="F1352">
            <v>0</v>
          </cell>
          <cell r="G1352">
            <v>85899.59</v>
          </cell>
          <cell r="H1352">
            <v>0</v>
          </cell>
          <cell r="I1352">
            <v>295464.8</v>
          </cell>
        </row>
        <row r="1353">
          <cell r="C1353">
            <v>935098</v>
          </cell>
          <cell r="D1353">
            <v>0</v>
          </cell>
          <cell r="E1353">
            <v>1411.53</v>
          </cell>
          <cell r="F1353">
            <v>0</v>
          </cell>
          <cell r="G1353">
            <v>4237.6400000000003</v>
          </cell>
          <cell r="H1353">
            <v>0</v>
          </cell>
          <cell r="I1353">
            <v>16495.100000000002</v>
          </cell>
        </row>
        <row r="1354">
          <cell r="C1354">
            <v>935346</v>
          </cell>
          <cell r="D1354">
            <v>0</v>
          </cell>
          <cell r="E1354">
            <v>0</v>
          </cell>
          <cell r="F1354">
            <v>0</v>
          </cell>
          <cell r="G1354">
            <v>0.44</v>
          </cell>
          <cell r="H1354">
            <v>0</v>
          </cell>
          <cell r="I1354">
            <v>8.0000000000000016E-2</v>
          </cell>
        </row>
        <row r="1355">
          <cell r="C1355">
            <v>935389</v>
          </cell>
          <cell r="D1355">
            <v>0</v>
          </cell>
          <cell r="E1355">
            <v>0.02</v>
          </cell>
          <cell r="F1355">
            <v>0</v>
          </cell>
          <cell r="G1355">
            <v>529.46</v>
          </cell>
          <cell r="H1355">
            <v>0</v>
          </cell>
          <cell r="I1355">
            <v>523.80000000000007</v>
          </cell>
        </row>
        <row r="1356">
          <cell r="C1356">
            <v>935515</v>
          </cell>
          <cell r="D1356">
            <v>0</v>
          </cell>
          <cell r="E1356">
            <v>-162.22999999999999</v>
          </cell>
          <cell r="F1356">
            <v>0</v>
          </cell>
          <cell r="G1356">
            <v>4945.2300000000005</v>
          </cell>
          <cell r="H1356">
            <v>0</v>
          </cell>
          <cell r="I1356">
            <v>33918.420000000006</v>
          </cell>
        </row>
        <row r="1357">
          <cell r="C1357">
            <v>935520</v>
          </cell>
          <cell r="D1357">
            <v>0</v>
          </cell>
          <cell r="E1357">
            <v>-0.02</v>
          </cell>
          <cell r="F1357">
            <v>0</v>
          </cell>
          <cell r="G1357">
            <v>7.72</v>
          </cell>
          <cell r="H1357">
            <v>0</v>
          </cell>
          <cell r="I1357">
            <v>53.32</v>
          </cell>
        </row>
        <row r="1358">
          <cell r="C1358">
            <v>935523</v>
          </cell>
          <cell r="D1358">
            <v>0</v>
          </cell>
          <cell r="E1358">
            <v>1027.48</v>
          </cell>
          <cell r="F1358">
            <v>0</v>
          </cell>
          <cell r="G1358">
            <v>2338.1</v>
          </cell>
          <cell r="H1358">
            <v>0</v>
          </cell>
          <cell r="I1358">
            <v>22019.200000000001</v>
          </cell>
        </row>
        <row r="1359">
          <cell r="C1359">
            <v>0</v>
          </cell>
          <cell r="D1359">
            <v>0</v>
          </cell>
          <cell r="E1359">
            <v>1.8160790205001831E-8</v>
          </cell>
          <cell r="F1359">
            <v>0</v>
          </cell>
          <cell r="G1359">
            <v>0</v>
          </cell>
          <cell r="H1359">
            <v>0</v>
          </cell>
          <cell r="I1359">
            <v>-1.7392449080944061E-7</v>
          </cell>
        </row>
        <row r="1360"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0">
          <cell r="E70">
            <v>0.88510736961821901</v>
          </cell>
        </row>
        <row r="81">
          <cell r="E81">
            <v>0.89635979046562309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4"/>
    </sheetNames>
    <sheetDataSet>
      <sheetData sheetId="0">
        <row r="14">
          <cell r="M14">
            <v>-8540549.5121228639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 ADJ 28"/>
    </sheetNames>
    <sheetDataSet>
      <sheetData sheetId="0">
        <row r="14">
          <cell r="I14">
            <v>-2263670.6832022322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4:K42"/>
  <sheetViews>
    <sheetView zoomScale="90" zoomScaleNormal="90" workbookViewId="0">
      <pane ySplit="10" topLeftCell="A11" activePane="bottomLeft" state="frozen"/>
      <selection activeCell="K23" sqref="K23"/>
      <selection pane="bottomLeft" activeCell="K22" sqref="K22"/>
    </sheetView>
  </sheetViews>
  <sheetFormatPr defaultColWidth="9.140625" defaultRowHeight="15" x14ac:dyDescent="0.25"/>
  <cols>
    <col min="1" max="1" width="9.5703125" style="1" customWidth="1"/>
    <col min="2" max="2" width="2.7109375" style="1" customWidth="1"/>
    <col min="3" max="3" width="41.5703125" style="6" bestFit="1" customWidth="1"/>
    <col min="4" max="4" width="2.7109375" style="1" customWidth="1"/>
    <col min="5" max="5" width="11.7109375" style="1" customWidth="1"/>
    <col min="6" max="6" width="2.7109375" style="1" customWidth="1"/>
    <col min="7" max="7" width="17.28515625" style="1" bestFit="1" customWidth="1"/>
    <col min="8" max="8" width="2.7109375" style="1" customWidth="1"/>
    <col min="9" max="9" width="17.85546875" style="1" customWidth="1"/>
    <col min="10" max="10" width="2.7109375" style="1" customWidth="1"/>
    <col min="11" max="11" width="18.7109375" style="1" customWidth="1"/>
    <col min="12" max="16384" width="9.140625" style="1"/>
  </cols>
  <sheetData>
    <row r="4" spans="1:11" x14ac:dyDescent="0.25">
      <c r="A4" s="330" t="s">
        <v>0</v>
      </c>
      <c r="B4" s="331"/>
      <c r="C4" s="2"/>
      <c r="D4" s="331"/>
      <c r="E4" s="331"/>
      <c r="F4" s="331"/>
    </row>
    <row r="5" spans="1:11" x14ac:dyDescent="0.25">
      <c r="A5" s="330" t="s">
        <v>974</v>
      </c>
      <c r="B5" s="331"/>
      <c r="C5" s="2"/>
      <c r="D5" s="331"/>
      <c r="E5" s="331"/>
      <c r="F5" s="331"/>
    </row>
    <row r="6" spans="1:11" x14ac:dyDescent="0.25">
      <c r="A6" s="329" t="s">
        <v>1170</v>
      </c>
      <c r="B6" s="2"/>
      <c r="C6" s="2"/>
      <c r="D6" s="2"/>
      <c r="E6" s="2"/>
      <c r="F6" s="2"/>
    </row>
    <row r="7" spans="1:11" x14ac:dyDescent="0.25">
      <c r="A7" s="329" t="s">
        <v>1169</v>
      </c>
      <c r="B7" s="2"/>
      <c r="C7" s="2"/>
      <c r="D7" s="2"/>
      <c r="E7" s="2"/>
      <c r="F7" s="2"/>
    </row>
    <row r="10" spans="1:11" ht="30" x14ac:dyDescent="0.25">
      <c r="A10" s="9" t="s">
        <v>2</v>
      </c>
      <c r="B10" s="7"/>
      <c r="C10" s="9" t="s">
        <v>5</v>
      </c>
      <c r="D10" s="7"/>
      <c r="E10" s="10" t="s">
        <v>6</v>
      </c>
      <c r="F10" s="7"/>
      <c r="G10" s="333" t="s">
        <v>8</v>
      </c>
      <c r="H10" s="66"/>
      <c r="I10" s="334" t="s">
        <v>926</v>
      </c>
      <c r="J10" s="66"/>
      <c r="K10" s="334" t="s">
        <v>927</v>
      </c>
    </row>
    <row r="11" spans="1:11" x14ac:dyDescent="0.25">
      <c r="A11" s="3"/>
      <c r="B11" s="7"/>
      <c r="C11" s="469" t="s">
        <v>9</v>
      </c>
      <c r="D11" s="7"/>
      <c r="E11" s="11" t="s">
        <v>10</v>
      </c>
      <c r="F11" s="7"/>
      <c r="G11" s="12" t="s">
        <v>11</v>
      </c>
      <c r="I11" s="12" t="s">
        <v>12</v>
      </c>
      <c r="K11" s="12" t="s">
        <v>13</v>
      </c>
    </row>
    <row r="12" spans="1:11" x14ac:dyDescent="0.25">
      <c r="A12" s="3"/>
      <c r="B12" s="7"/>
      <c r="C12" s="7"/>
      <c r="D12" s="7"/>
      <c r="E12" s="11"/>
      <c r="F12" s="7"/>
      <c r="G12" s="12"/>
    </row>
    <row r="13" spans="1:11" x14ac:dyDescent="0.25">
      <c r="B13" s="13"/>
      <c r="C13" s="335" t="s">
        <v>949</v>
      </c>
      <c r="D13" s="14"/>
      <c r="E13" s="14"/>
      <c r="F13" s="14"/>
      <c r="G13" s="17"/>
    </row>
    <row r="14" spans="1:11" x14ac:dyDescent="0.25">
      <c r="A14" s="3">
        <v>1</v>
      </c>
      <c r="B14" s="13"/>
      <c r="C14" s="139" t="s">
        <v>916</v>
      </c>
      <c r="D14" s="14"/>
      <c r="E14" s="340" t="s">
        <v>1187</v>
      </c>
      <c r="F14" s="14"/>
      <c r="G14" s="141">
        <f>+'WP 4.1 - Revenue Detail'!O26</f>
        <v>-247334429.27000001</v>
      </c>
      <c r="I14" s="202">
        <f>+'Sch 5 - Adjustment Summary'!CC15</f>
        <v>24815987.513843715</v>
      </c>
      <c r="K14" s="144">
        <f>G14+I14</f>
        <v>-222518441.7561563</v>
      </c>
    </row>
    <row r="15" spans="1:11" x14ac:dyDescent="0.25">
      <c r="A15" s="3">
        <f>1+A14</f>
        <v>2</v>
      </c>
      <c r="C15" s="30" t="s">
        <v>917</v>
      </c>
      <c r="E15" s="340" t="s">
        <v>1187</v>
      </c>
      <c r="G15" s="137">
        <f>+'WP 4.1 - Revenue Detail'!O39</f>
        <v>-171333658.07000002</v>
      </c>
      <c r="I15" s="202">
        <f>+'Sch 5 - Adjustment Summary'!CC16</f>
        <v>11503457.652574869</v>
      </c>
      <c r="K15" s="145">
        <f t="shared" ref="K15:K39" si="0">G15+I15</f>
        <v>-159830200.41742516</v>
      </c>
    </row>
    <row r="16" spans="1:11" x14ac:dyDescent="0.25">
      <c r="A16" s="3">
        <f t="shared" ref="A16:A25" si="1">1+A15</f>
        <v>3</v>
      </c>
      <c r="C16" s="30" t="s">
        <v>918</v>
      </c>
      <c r="E16" s="340" t="s">
        <v>1187</v>
      </c>
      <c r="G16" s="137">
        <f>+'WP 4.1 - Revenue Detail'!O60</f>
        <v>-81413350.090000004</v>
      </c>
      <c r="I16" s="202">
        <f>+'Sch 5 - Adjustment Summary'!CC17</f>
        <v>1841705.4579428828</v>
      </c>
      <c r="K16" s="145">
        <f t="shared" si="0"/>
        <v>-79571644.632057115</v>
      </c>
    </row>
    <row r="17" spans="1:11" x14ac:dyDescent="0.25">
      <c r="A17" s="3">
        <f t="shared" si="1"/>
        <v>4</v>
      </c>
      <c r="C17" s="30" t="s">
        <v>919</v>
      </c>
      <c r="E17" s="340" t="s">
        <v>1187</v>
      </c>
      <c r="G17" s="137">
        <f>+'WP 4.1 - Revenue Detail'!O73</f>
        <v>-3864366.35</v>
      </c>
      <c r="I17" s="202">
        <f>+'Sch 5 - Adjustment Summary'!CC18</f>
        <v>24986.878489396055</v>
      </c>
      <c r="K17" s="145">
        <f t="shared" si="0"/>
        <v>-3839379.471510604</v>
      </c>
    </row>
    <row r="18" spans="1:11" x14ac:dyDescent="0.25">
      <c r="A18" s="3">
        <f t="shared" si="1"/>
        <v>5</v>
      </c>
      <c r="C18" s="30" t="s">
        <v>920</v>
      </c>
      <c r="E18" s="340" t="s">
        <v>1187</v>
      </c>
      <c r="G18" s="137">
        <f>+'WP 4.1 - Revenue Detail'!O82</f>
        <v>-10991502.33</v>
      </c>
      <c r="I18" s="202">
        <f>+'Sch 5 - Adjustment Summary'!CC19</f>
        <v>382920.56532176334</v>
      </c>
      <c r="K18" s="145">
        <f t="shared" si="0"/>
        <v>-10608581.764678236</v>
      </c>
    </row>
    <row r="19" spans="1:11" x14ac:dyDescent="0.25">
      <c r="A19" s="3">
        <f t="shared" si="1"/>
        <v>6</v>
      </c>
      <c r="C19" s="30" t="s">
        <v>921</v>
      </c>
      <c r="E19" s="340" t="s">
        <v>1187</v>
      </c>
      <c r="G19" s="140">
        <f>+'WP 4.1 - Revenue Detail'!O93</f>
        <v>0</v>
      </c>
      <c r="I19" s="202">
        <f>+'Sch 5 - Adjustment Summary'!CC20</f>
        <v>0</v>
      </c>
      <c r="K19" s="145">
        <f t="shared" si="0"/>
        <v>0</v>
      </c>
    </row>
    <row r="20" spans="1:11" x14ac:dyDescent="0.25">
      <c r="A20" s="3">
        <f t="shared" si="1"/>
        <v>7</v>
      </c>
      <c r="C20" s="30" t="s">
        <v>922</v>
      </c>
      <c r="E20" s="340" t="s">
        <v>1187</v>
      </c>
      <c r="G20" s="137">
        <f>+'WP 4.1 - Revenue Detail'!O99</f>
        <v>-329178.75</v>
      </c>
      <c r="I20" s="202">
        <f>+'Sch 5 - Adjustment Summary'!CC21</f>
        <v>11071.77</v>
      </c>
      <c r="K20" s="145">
        <f t="shared" si="0"/>
        <v>-318106.98</v>
      </c>
    </row>
    <row r="21" spans="1:11" x14ac:dyDescent="0.25">
      <c r="A21" s="3">
        <f t="shared" si="1"/>
        <v>8</v>
      </c>
      <c r="C21" s="30" t="s">
        <v>923</v>
      </c>
      <c r="E21" s="340" t="s">
        <v>1187</v>
      </c>
      <c r="G21" s="138">
        <f>+'WP 4.1 - Revenue Detail'!O152</f>
        <v>1500535.7496938931</v>
      </c>
      <c r="I21" s="502">
        <f>+'Sch 5 - Adjustment Summary'!CC22</f>
        <v>-30795.130307833489</v>
      </c>
      <c r="K21" s="270">
        <f t="shared" si="0"/>
        <v>1469740.6193860597</v>
      </c>
    </row>
    <row r="22" spans="1:11" ht="15" customHeight="1" x14ac:dyDescent="0.25">
      <c r="A22" s="3">
        <f t="shared" si="1"/>
        <v>9</v>
      </c>
      <c r="C22" s="337" t="s">
        <v>925</v>
      </c>
      <c r="E22" s="341"/>
      <c r="G22" s="137">
        <f>SUM(G14:G21)</f>
        <v>-513765949.1103062</v>
      </c>
      <c r="H22" s="137"/>
      <c r="I22" s="137">
        <f>SUM(I14:I21)</f>
        <v>38549334.707864799</v>
      </c>
      <c r="J22" s="66"/>
      <c r="K22" s="503">
        <f t="shared" si="0"/>
        <v>-475216614.40244138</v>
      </c>
    </row>
    <row r="23" spans="1:11" ht="15" customHeight="1" x14ac:dyDescent="0.25">
      <c r="A23" s="3"/>
      <c r="C23" s="71"/>
      <c r="E23" s="341"/>
      <c r="G23" s="137"/>
      <c r="I23" s="202"/>
      <c r="K23" s="145"/>
    </row>
    <row r="24" spans="1:11" x14ac:dyDescent="0.25">
      <c r="A24" s="3">
        <f>1+A22</f>
        <v>10</v>
      </c>
      <c r="C24" s="30" t="s">
        <v>924</v>
      </c>
      <c r="E24" s="340" t="s">
        <v>1187</v>
      </c>
      <c r="G24" s="138">
        <f>+'WP 4.1 - Revenue Detail'!O159</f>
        <v>-24788906.245591417</v>
      </c>
      <c r="I24" s="202">
        <f>+'Sch 5 - Adjustment Summary'!CC25</f>
        <v>-38139748.365132242</v>
      </c>
      <c r="K24" s="145">
        <f t="shared" si="0"/>
        <v>-62928654.610723659</v>
      </c>
    </row>
    <row r="25" spans="1:11" ht="15.75" thickBot="1" x14ac:dyDescent="0.3">
      <c r="A25" s="3">
        <f t="shared" si="1"/>
        <v>11</v>
      </c>
      <c r="C25" s="337" t="s">
        <v>158</v>
      </c>
      <c r="E25" s="342"/>
      <c r="G25" s="284">
        <f>G22+G24</f>
        <v>-538554855.35589767</v>
      </c>
      <c r="H25" s="627"/>
      <c r="I25" s="284">
        <f>I22+I24</f>
        <v>409586.34273255616</v>
      </c>
      <c r="J25" s="202"/>
      <c r="K25" s="284">
        <f>K22+K24</f>
        <v>-538145269.013165</v>
      </c>
    </row>
    <row r="26" spans="1:11" ht="15.75" thickTop="1" x14ac:dyDescent="0.25">
      <c r="A26" s="4"/>
      <c r="C26" s="71"/>
      <c r="E26" s="343"/>
      <c r="G26" s="318"/>
      <c r="H26" s="202"/>
      <c r="I26" s="202"/>
      <c r="J26" s="202"/>
      <c r="K26" s="202"/>
    </row>
    <row r="27" spans="1:11" x14ac:dyDescent="0.25">
      <c r="C27" s="336" t="s">
        <v>950</v>
      </c>
      <c r="E27" s="343"/>
      <c r="G27" s="318"/>
      <c r="H27" s="202"/>
      <c r="I27" s="202"/>
      <c r="J27" s="202"/>
      <c r="K27" s="202"/>
    </row>
    <row r="28" spans="1:11" x14ac:dyDescent="0.25">
      <c r="A28" s="4">
        <f>1+A25</f>
        <v>12</v>
      </c>
      <c r="C28" s="142" t="s">
        <v>929</v>
      </c>
      <c r="E28" s="75" t="s">
        <v>1227</v>
      </c>
      <c r="F28" s="202"/>
      <c r="G28" s="269">
        <f>+'WP 4.2 - Expense Detail'!O330</f>
        <v>185955972.52903977</v>
      </c>
      <c r="H28" s="202"/>
      <c r="I28" s="202">
        <f>+'Sch 5 - Adjustment Summary'!CC30</f>
        <v>32952508.43398755</v>
      </c>
      <c r="J28" s="202"/>
      <c r="K28" s="202">
        <f t="shared" si="0"/>
        <v>218908480.96302733</v>
      </c>
    </row>
    <row r="29" spans="1:11" x14ac:dyDescent="0.25">
      <c r="A29" s="4">
        <f>1+A28</f>
        <v>13</v>
      </c>
      <c r="C29" s="142" t="s">
        <v>930</v>
      </c>
      <c r="E29" s="75" t="s">
        <v>1227</v>
      </c>
      <c r="F29" s="202"/>
      <c r="G29" s="269">
        <f>+'WP 4.2 - Expense Detail'!O408</f>
        <v>22316119.732460752</v>
      </c>
      <c r="H29" s="202"/>
      <c r="I29" s="202">
        <f>+'Sch 5 - Adjustment Summary'!CC31</f>
        <v>-1489780.7085482343</v>
      </c>
      <c r="J29" s="202"/>
      <c r="K29" s="202">
        <f t="shared" si="0"/>
        <v>20826339.023912519</v>
      </c>
    </row>
    <row r="30" spans="1:11" x14ac:dyDescent="0.25">
      <c r="A30" s="4">
        <f t="shared" ref="A30:A40" si="2">1+A29</f>
        <v>14</v>
      </c>
      <c r="C30" s="142" t="s">
        <v>931</v>
      </c>
      <c r="E30" s="75" t="s">
        <v>1227</v>
      </c>
      <c r="F30" s="202"/>
      <c r="G30" s="269">
        <f>+'WP 4.2 - Expense Detail'!O509</f>
        <v>22641085.543536443</v>
      </c>
      <c r="H30" s="202"/>
      <c r="I30" s="202">
        <f>+'Sch 5 - Adjustment Summary'!CC32</f>
        <v>483082.01789656747</v>
      </c>
      <c r="J30" s="202"/>
      <c r="K30" s="202">
        <f t="shared" si="0"/>
        <v>23124167.56143301</v>
      </c>
    </row>
    <row r="31" spans="1:11" x14ac:dyDescent="0.25">
      <c r="A31" s="4">
        <f t="shared" si="2"/>
        <v>15</v>
      </c>
      <c r="C31" s="142" t="s">
        <v>932</v>
      </c>
      <c r="E31" s="75" t="s">
        <v>1227</v>
      </c>
      <c r="F31" s="202"/>
      <c r="G31" s="269">
        <f>+'WP 4.2 - Expense Detail'!O539</f>
        <v>8414221.687979525</v>
      </c>
      <c r="H31" s="202"/>
      <c r="I31" s="202">
        <f>+'Sch 5 - Adjustment Summary'!CC33</f>
        <v>1559051.9490492013</v>
      </c>
      <c r="J31" s="202"/>
      <c r="K31" s="202">
        <f t="shared" si="0"/>
        <v>9973273.6370287258</v>
      </c>
    </row>
    <row r="32" spans="1:11" x14ac:dyDescent="0.25">
      <c r="A32" s="4">
        <f t="shared" si="2"/>
        <v>16</v>
      </c>
      <c r="C32" s="142" t="s">
        <v>933</v>
      </c>
      <c r="E32" s="75" t="s">
        <v>1227</v>
      </c>
      <c r="F32" s="202"/>
      <c r="G32" s="269">
        <f>+'WP 4.2 - Expense Detail'!O564</f>
        <v>4253277.8778037392</v>
      </c>
      <c r="H32" s="202"/>
      <c r="I32" s="202">
        <f>+'Sch 5 - Adjustment Summary'!CC34</f>
        <v>1774555.5202825193</v>
      </c>
      <c r="J32" s="202"/>
      <c r="K32" s="202">
        <f t="shared" si="0"/>
        <v>6027833.3980862582</v>
      </c>
    </row>
    <row r="33" spans="1:11" x14ac:dyDescent="0.25">
      <c r="A33" s="4">
        <f t="shared" si="2"/>
        <v>17</v>
      </c>
      <c r="C33" s="142" t="s">
        <v>934</v>
      </c>
      <c r="E33" s="75" t="s">
        <v>1227</v>
      </c>
      <c r="F33" s="202"/>
      <c r="G33" s="269">
        <f>+'WP 4.2 - Expense Detail'!O572</f>
        <v>141448.03397941144</v>
      </c>
      <c r="H33" s="202"/>
      <c r="I33" s="202">
        <f>+'Sch 5 - Adjustment Summary'!CC35</f>
        <v>5424.5490636167624</v>
      </c>
      <c r="J33" s="202"/>
      <c r="K33" s="202">
        <f t="shared" si="0"/>
        <v>146872.58304302819</v>
      </c>
    </row>
    <row r="34" spans="1:11" x14ac:dyDescent="0.25">
      <c r="A34" s="4">
        <f t="shared" si="2"/>
        <v>18</v>
      </c>
      <c r="C34" s="142" t="s">
        <v>935</v>
      </c>
      <c r="E34" s="75" t="s">
        <v>1227</v>
      </c>
      <c r="F34" s="202"/>
      <c r="G34" s="269">
        <f>+'WP 4.2 - Expense Detail'!O579</f>
        <v>866381.37999999989</v>
      </c>
      <c r="H34" s="202"/>
      <c r="I34" s="202">
        <f>+'Sch 5 - Adjustment Summary'!CC36</f>
        <v>217736</v>
      </c>
      <c r="J34" s="202"/>
      <c r="K34" s="202">
        <f t="shared" si="0"/>
        <v>1084117.3799999999</v>
      </c>
    </row>
    <row r="35" spans="1:11" x14ac:dyDescent="0.25">
      <c r="A35" s="4">
        <f t="shared" si="2"/>
        <v>19</v>
      </c>
      <c r="C35" s="142" t="s">
        <v>936</v>
      </c>
      <c r="E35" s="75" t="s">
        <v>1227</v>
      </c>
      <c r="F35" s="202"/>
      <c r="G35" s="269">
        <f>+'WP 4.2 - Expense Detail'!O822</f>
        <v>47859335.308930479</v>
      </c>
      <c r="H35" s="202"/>
      <c r="I35" s="202">
        <f>+'Sch 5 - Adjustment Summary'!CC37</f>
        <v>7216361.366125918</v>
      </c>
      <c r="J35" s="202"/>
      <c r="K35" s="202">
        <f t="shared" si="0"/>
        <v>55075696.675056398</v>
      </c>
    </row>
    <row r="36" spans="1:11" x14ac:dyDescent="0.25">
      <c r="A36" s="4">
        <f t="shared" si="2"/>
        <v>20</v>
      </c>
      <c r="C36" s="142" t="s">
        <v>1137</v>
      </c>
      <c r="E36" s="75" t="s">
        <v>1228</v>
      </c>
      <c r="F36" s="202"/>
      <c r="G36" s="269">
        <f>+'WP 4.3 Depreciation Exp'!I195</f>
        <v>68165978.616487324</v>
      </c>
      <c r="H36" s="202"/>
      <c r="I36" s="202">
        <f>+'Sch 5 - Adjustment Summary'!CC38</f>
        <v>7875007.9902696405</v>
      </c>
      <c r="J36" s="202"/>
      <c r="K36" s="202">
        <f t="shared" si="0"/>
        <v>76040986.60675697</v>
      </c>
    </row>
    <row r="37" spans="1:11" x14ac:dyDescent="0.25">
      <c r="A37" s="4">
        <f t="shared" si="2"/>
        <v>21</v>
      </c>
      <c r="C37" s="142" t="s">
        <v>1138</v>
      </c>
      <c r="E37" s="75" t="s">
        <v>1229</v>
      </c>
      <c r="F37" s="202"/>
      <c r="G37" s="269">
        <f>+'WP 4.4 - Amortization Exp'!O22</f>
        <v>3598033.9795045871</v>
      </c>
      <c r="H37" s="202"/>
      <c r="I37" s="202">
        <f>+'Sch 5 - Adjustment Summary'!CC39</f>
        <v>2659413.2958665872</v>
      </c>
      <c r="J37" s="202"/>
      <c r="K37" s="202">
        <f t="shared" si="0"/>
        <v>6257447.2753711743</v>
      </c>
    </row>
    <row r="38" spans="1:11" x14ac:dyDescent="0.25">
      <c r="A38" s="4">
        <f t="shared" si="2"/>
        <v>22</v>
      </c>
      <c r="C38" s="142" t="s">
        <v>1139</v>
      </c>
      <c r="E38" s="75" t="s">
        <v>1230</v>
      </c>
      <c r="F38" s="202"/>
      <c r="G38" s="269">
        <f>+'WP 4.5- Taxes Other'!O33</f>
        <v>31341337.390489772</v>
      </c>
      <c r="H38" s="202"/>
      <c r="I38" s="202">
        <f>+'Sch 5 - Adjustment Summary'!CC40</f>
        <v>-3418516.0276561808</v>
      </c>
      <c r="J38" s="202"/>
      <c r="K38" s="202">
        <f t="shared" si="0"/>
        <v>27922821.362833589</v>
      </c>
    </row>
    <row r="39" spans="1:11" x14ac:dyDescent="0.25">
      <c r="A39" s="4">
        <f t="shared" si="2"/>
        <v>23</v>
      </c>
      <c r="C39" s="142" t="s">
        <v>975</v>
      </c>
      <c r="E39" s="78"/>
      <c r="F39" s="202"/>
      <c r="G39" s="269">
        <v>0</v>
      </c>
      <c r="H39" s="202"/>
      <c r="I39" s="202">
        <f>+'Sch 5 - Adjustment Summary'!CC41</f>
        <v>863681.26010893972</v>
      </c>
      <c r="J39" s="202"/>
      <c r="K39" s="202">
        <f t="shared" si="0"/>
        <v>863681.26010893972</v>
      </c>
    </row>
    <row r="40" spans="1:11" ht="15.75" thickBot="1" x14ac:dyDescent="0.3">
      <c r="A40" s="4">
        <f t="shared" si="2"/>
        <v>24</v>
      </c>
      <c r="C40" s="338" t="s">
        <v>937</v>
      </c>
      <c r="E40" s="78"/>
      <c r="G40" s="339">
        <f>SUM(G28:G39)</f>
        <v>395553192.08021182</v>
      </c>
      <c r="H40" s="313"/>
      <c r="I40" s="339">
        <f>SUM(I28:I39)</f>
        <v>50698525.646446124</v>
      </c>
      <c r="J40" s="313"/>
      <c r="K40" s="339">
        <f>SUM(K28:K39)</f>
        <v>446251717.72665799</v>
      </c>
    </row>
    <row r="41" spans="1:11" ht="15.75" thickTop="1" x14ac:dyDescent="0.25">
      <c r="A41" s="67"/>
      <c r="B41" s="67"/>
      <c r="C41" s="67"/>
      <c r="I41" s="202"/>
    </row>
    <row r="42" spans="1:11" x14ac:dyDescent="0.25">
      <c r="A42" s="4">
        <f>A40+1</f>
        <v>25</v>
      </c>
      <c r="C42" s="6" t="s">
        <v>1180</v>
      </c>
      <c r="E42" s="75" t="s">
        <v>1367</v>
      </c>
      <c r="G42" s="313">
        <f>'WP - 4.6 Income Taxes'!O18+'WP - 4.6 Income Taxes'!O68</f>
        <v>9911046.263673</v>
      </c>
      <c r="H42" s="489"/>
      <c r="I42" s="313">
        <f>'Sch 5 - Adjustment Summary'!CC45</f>
        <v>-6854196.1494075805</v>
      </c>
      <c r="J42" s="489"/>
      <c r="K42" s="313">
        <f>G42+I42</f>
        <v>3056850.1142654195</v>
      </c>
    </row>
  </sheetData>
  <pageMargins left="0.7" right="0.7" top="0.75" bottom="0.75" header="0.3" footer="0.3"/>
  <pageSetup scale="80" fitToHeight="0" orientation="landscape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4:AM168"/>
  <sheetViews>
    <sheetView zoomScale="90" zoomScaleNormal="90" workbookViewId="0">
      <pane xSplit="7" ySplit="15" topLeftCell="T163" activePane="bottomRight" state="frozen"/>
      <selection pane="topRight" activeCell="H1" sqref="H1"/>
      <selection pane="bottomLeft" activeCell="A15" sqref="A15"/>
      <selection pane="bottomRight" activeCell="C167" sqref="C167"/>
    </sheetView>
  </sheetViews>
  <sheetFormatPr defaultColWidth="9.140625" defaultRowHeight="15" x14ac:dyDescent="0.25"/>
  <cols>
    <col min="1" max="1" width="9.5703125" style="1" customWidth="1"/>
    <col min="2" max="2" width="2.7109375" style="1" customWidth="1"/>
    <col min="3" max="3" width="6.140625" style="4" customWidth="1"/>
    <col min="4" max="4" width="2.7109375" style="1" customWidth="1"/>
    <col min="5" max="5" width="10.7109375" style="5" customWidth="1"/>
    <col min="6" max="6" width="2.7109375" style="1" customWidth="1"/>
    <col min="7" max="7" width="41.5703125" style="6" bestFit="1" customWidth="1"/>
    <col min="8" max="8" width="2.7109375" style="1" customWidth="1"/>
    <col min="9" max="9" width="11.7109375" style="1" customWidth="1"/>
    <col min="10" max="10" width="3.42578125" style="171" bestFit="1" customWidth="1"/>
    <col min="11" max="11" width="17.85546875" style="1" bestFit="1" customWidth="1"/>
    <col min="12" max="12" width="2.7109375" style="1" customWidth="1"/>
    <col min="13" max="13" width="16.28515625" style="1" bestFit="1" customWidth="1"/>
    <col min="14" max="14" width="2.7109375" style="1" customWidth="1"/>
    <col min="15" max="15" width="15.7109375" style="1" customWidth="1"/>
    <col min="16" max="16" width="2.7109375" style="1" customWidth="1"/>
    <col min="17" max="17" width="19" style="256" customWidth="1"/>
    <col min="18" max="18" width="2.7109375" style="1" customWidth="1"/>
    <col min="19" max="19" width="15" style="256" bestFit="1" customWidth="1"/>
    <col min="20" max="20" width="2.7109375" style="256" customWidth="1"/>
    <col min="21" max="21" width="19.28515625" style="256" customWidth="1"/>
    <col min="22" max="22" width="2.7109375" style="1" customWidth="1"/>
    <col min="23" max="23" width="19.42578125" style="256" bestFit="1" customWidth="1"/>
    <col min="24" max="24" width="2.7109375" style="1" customWidth="1"/>
    <col min="25" max="25" width="14.85546875" style="256" customWidth="1"/>
    <col min="26" max="26" width="2.7109375" style="1" customWidth="1"/>
    <col min="27" max="27" width="21.140625" style="256" bestFit="1" customWidth="1"/>
    <col min="28" max="28" width="2.7109375" style="1" customWidth="1"/>
    <col min="29" max="29" width="19.28515625" style="1" customWidth="1"/>
    <col min="30" max="30" width="2.7109375" style="1" customWidth="1"/>
    <col min="31" max="31" width="18.140625" style="1" customWidth="1"/>
    <col min="32" max="32" width="2.7109375" style="1" customWidth="1"/>
    <col min="33" max="33" width="18.140625" style="1" customWidth="1"/>
    <col min="34" max="34" width="2.7109375" style="1" customWidth="1"/>
    <col min="35" max="35" width="18.140625" style="1" customWidth="1"/>
    <col min="36" max="36" width="2.7109375" style="1" customWidth="1"/>
    <col min="37" max="37" width="22.42578125" style="1" customWidth="1"/>
    <col min="38" max="38" width="9.140625" style="1"/>
    <col min="39" max="39" width="13.28515625" style="1" bestFit="1" customWidth="1"/>
    <col min="40" max="16384" width="9.140625" style="1"/>
  </cols>
  <sheetData>
    <row r="4" spans="1:37" x14ac:dyDescent="0.25">
      <c r="A4" s="330" t="s">
        <v>0</v>
      </c>
      <c r="B4" s="331"/>
      <c r="C4" s="331"/>
      <c r="D4" s="331"/>
      <c r="E4" s="2"/>
      <c r="F4" s="331"/>
      <c r="G4" s="2"/>
      <c r="H4" s="331"/>
      <c r="I4" s="331"/>
      <c r="J4" s="344"/>
      <c r="K4" s="331"/>
      <c r="L4" s="331"/>
      <c r="M4" s="331"/>
      <c r="N4" s="331"/>
      <c r="Q4" s="345"/>
      <c r="S4" s="345"/>
      <c r="T4" s="345"/>
      <c r="U4" s="345"/>
      <c r="W4" s="345"/>
      <c r="Y4" s="345"/>
      <c r="AA4" s="345"/>
    </row>
    <row r="5" spans="1:37" x14ac:dyDescent="0.25">
      <c r="A5" s="330" t="s">
        <v>974</v>
      </c>
      <c r="B5" s="2"/>
      <c r="C5" s="2"/>
      <c r="D5" s="2"/>
      <c r="E5" s="2"/>
      <c r="F5" s="2"/>
      <c r="G5" s="2"/>
      <c r="H5" s="2"/>
      <c r="I5" s="2"/>
      <c r="J5" s="170"/>
      <c r="K5" s="2"/>
      <c r="L5" s="2"/>
      <c r="M5" s="2"/>
      <c r="N5" s="2"/>
      <c r="Q5" s="345"/>
      <c r="S5" s="345"/>
      <c r="T5" s="345"/>
      <c r="U5" s="345"/>
      <c r="W5" s="345"/>
      <c r="Y5" s="345"/>
      <c r="AA5" s="345"/>
    </row>
    <row r="6" spans="1:37" x14ac:dyDescent="0.25">
      <c r="A6" s="329" t="s">
        <v>1170</v>
      </c>
      <c r="B6" s="2"/>
      <c r="C6" s="2"/>
      <c r="D6" s="2"/>
      <c r="E6" s="2"/>
      <c r="F6" s="2"/>
      <c r="G6" s="2"/>
      <c r="H6" s="2"/>
      <c r="I6" s="2"/>
      <c r="J6" s="170"/>
      <c r="K6" s="2"/>
      <c r="L6" s="2"/>
      <c r="M6" s="2"/>
      <c r="N6" s="2"/>
      <c r="Q6" s="345"/>
      <c r="S6" s="345"/>
      <c r="T6" s="345"/>
      <c r="U6" s="345"/>
      <c r="W6" s="345"/>
      <c r="Y6" s="345"/>
      <c r="AA6" s="345"/>
    </row>
    <row r="7" spans="1:37" x14ac:dyDescent="0.25">
      <c r="A7" s="329" t="s">
        <v>1171</v>
      </c>
      <c r="B7" s="2"/>
      <c r="C7" s="2"/>
      <c r="D7" s="2"/>
      <c r="E7" s="2"/>
      <c r="F7" s="2"/>
      <c r="G7" s="2"/>
      <c r="H7" s="2"/>
      <c r="I7" s="2"/>
      <c r="J7" s="170"/>
      <c r="K7" s="2"/>
      <c r="L7" s="2"/>
      <c r="M7" s="2"/>
      <c r="N7" s="2"/>
    </row>
    <row r="8" spans="1:37" x14ac:dyDescent="0.25">
      <c r="Q8" s="146"/>
      <c r="S8" s="147"/>
      <c r="T8" s="148"/>
      <c r="U8" s="147"/>
      <c r="W8" s="147"/>
      <c r="Y8" s="147"/>
      <c r="AA8" s="147"/>
    </row>
    <row r="9" spans="1:37" x14ac:dyDescent="0.25">
      <c r="AK9" s="4"/>
    </row>
    <row r="10" spans="1:37" x14ac:dyDescent="0.25">
      <c r="C10" s="1"/>
      <c r="E10" s="1"/>
      <c r="G10" s="1"/>
      <c r="J10" s="172"/>
      <c r="K10" s="7" t="s">
        <v>1</v>
      </c>
      <c r="L10" s="66"/>
      <c r="M10" s="350" t="s">
        <v>160</v>
      </c>
      <c r="N10" s="66"/>
      <c r="O10" s="7" t="s">
        <v>160</v>
      </c>
      <c r="P10" s="66"/>
      <c r="Q10" s="312" t="s">
        <v>1217</v>
      </c>
      <c r="R10" s="66"/>
      <c r="S10" s="351" t="s">
        <v>1145</v>
      </c>
      <c r="T10" s="153"/>
      <c r="U10" s="153" t="s">
        <v>1218</v>
      </c>
      <c r="V10" s="66"/>
      <c r="W10" s="293" t="s">
        <v>1219</v>
      </c>
      <c r="X10" s="66"/>
      <c r="Y10" s="293" t="s">
        <v>1156</v>
      </c>
      <c r="Z10" s="66"/>
      <c r="AA10" s="293" t="s">
        <v>1220</v>
      </c>
      <c r="AB10" s="66"/>
      <c r="AC10" s="293" t="s">
        <v>1143</v>
      </c>
      <c r="AD10" s="66"/>
      <c r="AE10" s="350" t="s">
        <v>1271</v>
      </c>
      <c r="AF10" s="350"/>
      <c r="AG10" s="350" t="s">
        <v>1257</v>
      </c>
      <c r="AH10" s="350"/>
      <c r="AI10" s="350" t="s">
        <v>1268</v>
      </c>
      <c r="AJ10" s="66"/>
      <c r="AK10" s="350" t="s">
        <v>953</v>
      </c>
    </row>
    <row r="11" spans="1:37" x14ac:dyDescent="0.25">
      <c r="C11" s="1"/>
      <c r="E11" s="1"/>
      <c r="G11" s="1"/>
      <c r="J11" s="172"/>
      <c r="K11" s="352" t="s">
        <v>1216</v>
      </c>
      <c r="L11" s="7"/>
      <c r="M11" s="7" t="s">
        <v>971</v>
      </c>
      <c r="N11" s="7"/>
      <c r="O11" s="352" t="s">
        <v>1216</v>
      </c>
      <c r="P11" s="66"/>
      <c r="Q11" s="353" t="s">
        <v>928</v>
      </c>
      <c r="R11" s="66"/>
      <c r="S11" s="351" t="s">
        <v>1146</v>
      </c>
      <c r="T11" s="153"/>
      <c r="U11" s="351" t="s">
        <v>928</v>
      </c>
      <c r="V11" s="66"/>
      <c r="W11" s="354" t="s">
        <v>1155</v>
      </c>
      <c r="X11" s="66"/>
      <c r="Y11" s="354" t="s">
        <v>1182</v>
      </c>
      <c r="Z11" s="66"/>
      <c r="AA11" s="354" t="s">
        <v>1221</v>
      </c>
      <c r="AB11" s="66"/>
      <c r="AC11" s="354" t="s">
        <v>928</v>
      </c>
      <c r="AD11" s="66"/>
      <c r="AE11" s="350" t="s">
        <v>1255</v>
      </c>
      <c r="AF11" s="350"/>
      <c r="AG11" s="350" t="s">
        <v>928</v>
      </c>
      <c r="AH11" s="350"/>
      <c r="AI11" s="350" t="s">
        <v>1269</v>
      </c>
      <c r="AJ11" s="66"/>
      <c r="AK11" s="350" t="s">
        <v>939</v>
      </c>
    </row>
    <row r="12" spans="1:37" x14ac:dyDescent="0.25">
      <c r="A12" s="9" t="s">
        <v>2</v>
      </c>
      <c r="B12" s="7"/>
      <c r="C12" s="9" t="s">
        <v>3</v>
      </c>
      <c r="D12" s="7"/>
      <c r="E12" s="10" t="s">
        <v>4</v>
      </c>
      <c r="F12" s="7"/>
      <c r="G12" s="9" t="s">
        <v>5</v>
      </c>
      <c r="H12" s="7"/>
      <c r="I12" s="10" t="s">
        <v>6</v>
      </c>
      <c r="J12" s="172"/>
      <c r="K12" s="355" t="s">
        <v>973</v>
      </c>
      <c r="L12" s="7"/>
      <c r="M12" s="10" t="s">
        <v>1183</v>
      </c>
      <c r="N12" s="7"/>
      <c r="O12" s="355" t="s">
        <v>973</v>
      </c>
      <c r="P12" s="66"/>
      <c r="Q12" s="356" t="s">
        <v>1187</v>
      </c>
      <c r="R12" s="66"/>
      <c r="S12" s="357" t="s">
        <v>1195</v>
      </c>
      <c r="T12" s="153"/>
      <c r="U12" s="357" t="s">
        <v>1196</v>
      </c>
      <c r="V12" s="66"/>
      <c r="W12" s="357" t="s">
        <v>1198</v>
      </c>
      <c r="X12" s="66"/>
      <c r="Y12" s="357" t="s">
        <v>1200</v>
      </c>
      <c r="Z12" s="66"/>
      <c r="AA12" s="357" t="s">
        <v>1201</v>
      </c>
      <c r="AB12" s="66"/>
      <c r="AC12" s="357" t="s">
        <v>1207</v>
      </c>
      <c r="AD12" s="66"/>
      <c r="AE12" s="470" t="s">
        <v>1256</v>
      </c>
      <c r="AF12" s="472"/>
      <c r="AG12" s="470" t="s">
        <v>1258</v>
      </c>
      <c r="AH12" s="472"/>
      <c r="AI12" s="470" t="s">
        <v>1281</v>
      </c>
      <c r="AJ12" s="66"/>
      <c r="AK12" s="334" t="s">
        <v>7</v>
      </c>
    </row>
    <row r="13" spans="1:37" x14ac:dyDescent="0.25">
      <c r="A13" s="3"/>
      <c r="B13" s="7"/>
      <c r="C13" s="3" t="s">
        <v>9</v>
      </c>
      <c r="D13" s="3"/>
      <c r="E13" s="3" t="s">
        <v>10</v>
      </c>
      <c r="F13" s="7"/>
      <c r="G13" s="7" t="s">
        <v>11</v>
      </c>
      <c r="H13" s="7"/>
      <c r="I13" s="11" t="s">
        <v>12</v>
      </c>
      <c r="J13" s="172"/>
      <c r="K13" s="12" t="s">
        <v>13</v>
      </c>
      <c r="L13" s="12"/>
      <c r="M13" s="12" t="s">
        <v>14</v>
      </c>
      <c r="N13" s="12"/>
      <c r="O13" s="12" t="s">
        <v>15</v>
      </c>
      <c r="Q13" s="277" t="s">
        <v>16</v>
      </c>
      <c r="S13" s="277" t="s">
        <v>17</v>
      </c>
      <c r="T13" s="262"/>
      <c r="U13" s="277" t="s">
        <v>18</v>
      </c>
      <c r="W13" s="277" t="s">
        <v>19</v>
      </c>
      <c r="Y13" s="309" t="s">
        <v>20</v>
      </c>
      <c r="AA13" s="309" t="s">
        <v>21</v>
      </c>
      <c r="AC13" s="309" t="s">
        <v>22</v>
      </c>
      <c r="AE13" s="4" t="s">
        <v>23</v>
      </c>
      <c r="AF13" s="4"/>
      <c r="AG13" s="4" t="s">
        <v>942</v>
      </c>
      <c r="AH13" s="4"/>
      <c r="AI13" s="4" t="s">
        <v>943</v>
      </c>
      <c r="AK13" s="4" t="s">
        <v>1373</v>
      </c>
    </row>
    <row r="14" spans="1:37" x14ac:dyDescent="0.25">
      <c r="A14" s="3"/>
      <c r="B14" s="7"/>
      <c r="C14" s="3"/>
      <c r="D14" s="3"/>
      <c r="E14" s="3"/>
      <c r="F14" s="7"/>
      <c r="G14" s="7"/>
      <c r="H14" s="7"/>
      <c r="I14" s="11"/>
      <c r="J14" s="172"/>
      <c r="K14" s="12"/>
      <c r="L14" s="12"/>
      <c r="M14" s="12"/>
      <c r="N14" s="12"/>
      <c r="O14" s="12"/>
      <c r="AK14" s="202"/>
    </row>
    <row r="15" spans="1:37" x14ac:dyDescent="0.25">
      <c r="B15" s="7"/>
      <c r="C15" s="13"/>
      <c r="D15" s="13"/>
      <c r="E15" s="13"/>
      <c r="F15" s="13"/>
      <c r="G15" s="335" t="s">
        <v>1231</v>
      </c>
      <c r="H15" s="14"/>
      <c r="I15" s="14"/>
      <c r="J15" s="173"/>
      <c r="K15" s="16"/>
      <c r="L15" s="17"/>
      <c r="M15" s="133"/>
      <c r="N15" s="17"/>
      <c r="O15" s="17"/>
      <c r="S15" s="262"/>
      <c r="T15" s="261"/>
      <c r="U15" s="262"/>
      <c r="W15" s="262"/>
      <c r="Y15" s="262"/>
      <c r="AA15" s="262"/>
      <c r="AC15" s="262"/>
      <c r="AK15" s="202"/>
    </row>
    <row r="16" spans="1:37" x14ac:dyDescent="0.25">
      <c r="A16" s="3">
        <v>1</v>
      </c>
      <c r="B16" s="7"/>
      <c r="C16" s="18">
        <v>440</v>
      </c>
      <c r="D16" s="19"/>
      <c r="E16" s="20">
        <v>440010</v>
      </c>
      <c r="F16" s="19"/>
      <c r="G16" s="21" t="s">
        <v>24</v>
      </c>
      <c r="H16" s="14"/>
      <c r="I16" s="22" t="s">
        <v>25</v>
      </c>
      <c r="J16" s="173"/>
      <c r="K16" s="23">
        <f>'[15]WP - Revenues'!$K$14</f>
        <v>-5563384.5999999996</v>
      </c>
      <c r="L16" s="17"/>
      <c r="M16" s="134">
        <v>0</v>
      </c>
      <c r="N16" s="17"/>
      <c r="O16" s="23">
        <f>K16*M16</f>
        <v>0</v>
      </c>
      <c r="P16" s="313"/>
      <c r="Q16" s="314"/>
      <c r="R16" s="313"/>
      <c r="S16" s="315"/>
      <c r="T16" s="315"/>
      <c r="U16" s="315"/>
      <c r="V16" s="313"/>
      <c r="W16" s="316">
        <f>IFERROR(VLOOKUP(E16,'[16]nVision Input'!$E:$Q,13,FALSE),0)</f>
        <v>0</v>
      </c>
      <c r="X16" s="317"/>
      <c r="Y16" s="316"/>
      <c r="Z16" s="317"/>
      <c r="AA16" s="316"/>
      <c r="AB16" s="313"/>
      <c r="AC16" s="316"/>
      <c r="AD16" s="317"/>
      <c r="AE16" s="317"/>
      <c r="AF16" s="317"/>
      <c r="AG16" s="317"/>
      <c r="AH16" s="317"/>
      <c r="AI16" s="317"/>
      <c r="AJ16" s="317"/>
      <c r="AK16" s="313">
        <f t="shared" ref="AK16:AK25" si="0">SUM(O16:AJ16)</f>
        <v>0</v>
      </c>
    </row>
    <row r="17" spans="1:39" x14ac:dyDescent="0.25">
      <c r="A17" s="3">
        <f>+A16+1</f>
        <v>2</v>
      </c>
      <c r="B17" s="7"/>
      <c r="C17" s="18">
        <v>440</v>
      </c>
      <c r="D17" s="19"/>
      <c r="E17" s="24">
        <v>440011</v>
      </c>
      <c r="F17" s="19"/>
      <c r="G17" s="21" t="s">
        <v>26</v>
      </c>
      <c r="H17" s="14"/>
      <c r="I17" s="25"/>
      <c r="J17" s="173"/>
      <c r="K17" s="289">
        <f>'[15]WP - Revenues'!$K$15</f>
        <v>-27610</v>
      </c>
      <c r="L17" s="26"/>
      <c r="M17" s="134">
        <v>0</v>
      </c>
      <c r="N17" s="26"/>
      <c r="O17" s="289">
        <f t="shared" ref="O17:O25" si="1">K17*M17</f>
        <v>0</v>
      </c>
      <c r="P17" s="202"/>
      <c r="Q17" s="286"/>
      <c r="R17" s="287"/>
      <c r="S17" s="285"/>
      <c r="T17" s="285"/>
      <c r="U17" s="285"/>
      <c r="V17" s="287"/>
      <c r="W17" s="504">
        <f>IFERROR(VLOOKUP(E17,'[16]nVision Input'!$E:$Q,13,FALSE),0)</f>
        <v>0</v>
      </c>
      <c r="X17" s="288"/>
      <c r="Y17" s="281"/>
      <c r="Z17" s="288"/>
      <c r="AA17" s="281"/>
      <c r="AB17" s="202"/>
      <c r="AC17" s="281"/>
      <c r="AD17" s="288"/>
      <c r="AE17" s="288"/>
      <c r="AF17" s="288"/>
      <c r="AG17" s="288"/>
      <c r="AH17" s="288"/>
      <c r="AI17" s="288"/>
      <c r="AJ17" s="288"/>
      <c r="AK17" s="202">
        <f t="shared" si="0"/>
        <v>0</v>
      </c>
    </row>
    <row r="18" spans="1:39" x14ac:dyDescent="0.25">
      <c r="A18" s="3">
        <f t="shared" ref="A18:A26" si="2">+A17+1</f>
        <v>3</v>
      </c>
      <c r="B18" s="7"/>
      <c r="C18" s="18">
        <v>440</v>
      </c>
      <c r="D18" s="19"/>
      <c r="E18" s="24">
        <v>440020</v>
      </c>
      <c r="F18" s="19"/>
      <c r="G18" s="21" t="s">
        <v>27</v>
      </c>
      <c r="H18" s="14"/>
      <c r="I18" s="25"/>
      <c r="J18" s="173"/>
      <c r="K18" s="289">
        <f>'[15]WP - Revenues'!$K$16</f>
        <v>-12660807.059999999</v>
      </c>
      <c r="L18" s="17"/>
      <c r="M18" s="134">
        <v>0</v>
      </c>
      <c r="N18" s="17"/>
      <c r="O18" s="289">
        <f t="shared" si="1"/>
        <v>0</v>
      </c>
      <c r="P18" s="202"/>
      <c r="Q18" s="286"/>
      <c r="R18" s="287"/>
      <c r="S18" s="285"/>
      <c r="T18" s="285"/>
      <c r="U18" s="285"/>
      <c r="V18" s="287"/>
      <c r="W18" s="504">
        <f>IFERROR(VLOOKUP(E18,'[16]nVision Input'!$E:$Q,13,FALSE),0)</f>
        <v>0</v>
      </c>
      <c r="X18" s="288"/>
      <c r="Y18" s="281"/>
      <c r="Z18" s="288"/>
      <c r="AA18" s="281"/>
      <c r="AB18" s="202"/>
      <c r="AC18" s="281"/>
      <c r="AD18" s="288"/>
      <c r="AE18" s="288"/>
      <c r="AF18" s="288"/>
      <c r="AG18" s="288"/>
      <c r="AH18" s="288"/>
      <c r="AI18" s="288"/>
      <c r="AJ18" s="288"/>
      <c r="AK18" s="202">
        <f t="shared" si="0"/>
        <v>0</v>
      </c>
    </row>
    <row r="19" spans="1:39" x14ac:dyDescent="0.25">
      <c r="A19" s="3">
        <f t="shared" si="2"/>
        <v>4</v>
      </c>
      <c r="B19" s="7"/>
      <c r="C19" s="18">
        <v>440</v>
      </c>
      <c r="D19" s="19"/>
      <c r="E19" s="24">
        <v>440021</v>
      </c>
      <c r="F19" s="19"/>
      <c r="G19" s="21" t="s">
        <v>28</v>
      </c>
      <c r="H19" s="14"/>
      <c r="I19" s="25"/>
      <c r="J19" s="173"/>
      <c r="K19" s="289">
        <f>'[15]WP - Revenues'!$K$17</f>
        <v>-109149</v>
      </c>
      <c r="L19" s="17"/>
      <c r="M19" s="134">
        <v>0</v>
      </c>
      <c r="N19" s="17"/>
      <c r="O19" s="289">
        <f t="shared" si="1"/>
        <v>0</v>
      </c>
      <c r="P19" s="202"/>
      <c r="Q19" s="286"/>
      <c r="R19" s="287"/>
      <c r="S19" s="285"/>
      <c r="T19" s="285"/>
      <c r="U19" s="285"/>
      <c r="V19" s="287"/>
      <c r="W19" s="504">
        <f>IFERROR(VLOOKUP(E19,'[16]nVision Input'!$E:$Q,13,FALSE),0)</f>
        <v>0</v>
      </c>
      <c r="X19" s="288"/>
      <c r="Y19" s="281"/>
      <c r="Z19" s="288"/>
      <c r="AA19" s="281"/>
      <c r="AB19" s="202"/>
      <c r="AC19" s="281"/>
      <c r="AD19" s="288"/>
      <c r="AE19" s="288"/>
      <c r="AF19" s="288"/>
      <c r="AG19" s="288"/>
      <c r="AH19" s="288"/>
      <c r="AI19" s="288"/>
      <c r="AJ19" s="288"/>
      <c r="AK19" s="202">
        <f t="shared" si="0"/>
        <v>0</v>
      </c>
    </row>
    <row r="20" spans="1:39" x14ac:dyDescent="0.25">
      <c r="A20" s="3">
        <f t="shared" si="2"/>
        <v>5</v>
      </c>
      <c r="B20" s="7"/>
      <c r="C20" s="18">
        <v>440</v>
      </c>
      <c r="D20" s="19"/>
      <c r="E20" s="24">
        <v>440030</v>
      </c>
      <c r="F20" s="19"/>
      <c r="G20" s="21" t="s">
        <v>29</v>
      </c>
      <c r="H20" s="14"/>
      <c r="I20" s="25"/>
      <c r="J20" s="173"/>
      <c r="K20" s="289">
        <f>'[15]WP - Revenues'!$K$18</f>
        <v>-239543531.65000001</v>
      </c>
      <c r="L20" s="17"/>
      <c r="M20" s="134">
        <v>1</v>
      </c>
      <c r="N20" s="17"/>
      <c r="O20" s="289">
        <f t="shared" si="1"/>
        <v>-239543531.65000001</v>
      </c>
      <c r="P20" s="202"/>
      <c r="Q20" s="286"/>
      <c r="R20" s="287"/>
      <c r="S20" s="285"/>
      <c r="T20" s="285"/>
      <c r="U20" s="285"/>
      <c r="V20" s="287"/>
      <c r="W20" s="504">
        <f>IFERROR(VLOOKUP(E20,'[16]nVision Input'!$E:$Q,13,FALSE),0)</f>
        <v>0</v>
      </c>
      <c r="X20" s="288"/>
      <c r="Y20" s="281">
        <f>-'[17]IS ADJ 14'!$I$18</f>
        <v>-1229663.3538666409</v>
      </c>
      <c r="Z20" s="288"/>
      <c r="AA20" s="281">
        <f>-'[18]IS ADJ 15'!$J$18</f>
        <v>13576167.33313179</v>
      </c>
      <c r="AB20" s="202"/>
      <c r="AC20" s="281"/>
      <c r="AD20" s="288"/>
      <c r="AE20" s="288">
        <f>+[19]Fran.Excess!$H$3140</f>
        <v>6942825.6300000036</v>
      </c>
      <c r="AF20" s="288"/>
      <c r="AG20" s="288"/>
      <c r="AH20" s="288"/>
      <c r="AI20" s="288">
        <f>-'[20]Tax Reform Rate Design'!$Y$11</f>
        <v>-2201342.7055304553</v>
      </c>
      <c r="AJ20" s="288"/>
      <c r="AK20" s="202">
        <f t="shared" si="0"/>
        <v>-222455544.74626532</v>
      </c>
    </row>
    <row r="21" spans="1:39" x14ac:dyDescent="0.25">
      <c r="A21" s="3">
        <f t="shared" si="2"/>
        <v>6</v>
      </c>
      <c r="B21" s="7"/>
      <c r="C21" s="18">
        <v>440</v>
      </c>
      <c r="D21" s="19"/>
      <c r="E21" s="24">
        <v>440031</v>
      </c>
      <c r="F21" s="19"/>
      <c r="G21" s="21" t="s">
        <v>30</v>
      </c>
      <c r="H21" s="14"/>
      <c r="I21" s="25"/>
      <c r="J21" s="173"/>
      <c r="K21" s="289">
        <f>'[15]WP - Revenues'!$K$19</f>
        <v>-1116929</v>
      </c>
      <c r="L21" s="17"/>
      <c r="M21" s="134">
        <v>1</v>
      </c>
      <c r="N21" s="17"/>
      <c r="O21" s="289">
        <f t="shared" si="1"/>
        <v>-1116929</v>
      </c>
      <c r="P21" s="202"/>
      <c r="Q21" s="286"/>
      <c r="R21" s="287"/>
      <c r="S21" s="285"/>
      <c r="T21" s="285"/>
      <c r="U21" s="285"/>
      <c r="V21" s="287"/>
      <c r="W21" s="504">
        <f>IFERROR(VLOOKUP(E21,'[16]nVision Input'!$E:$Q,13,FALSE),0)</f>
        <v>0</v>
      </c>
      <c r="X21" s="288"/>
      <c r="Y21" s="281"/>
      <c r="Z21" s="288"/>
      <c r="AA21" s="281"/>
      <c r="AB21" s="202"/>
      <c r="AC21" s="281"/>
      <c r="AD21" s="288"/>
      <c r="AE21" s="288"/>
      <c r="AF21" s="288"/>
      <c r="AG21" s="288">
        <f>+[21]Unbilled!$S$15</f>
        <v>1116929</v>
      </c>
      <c r="AH21" s="288"/>
      <c r="AI21" s="288"/>
      <c r="AJ21" s="288"/>
      <c r="AK21" s="202">
        <f t="shared" si="0"/>
        <v>0</v>
      </c>
    </row>
    <row r="22" spans="1:39" x14ac:dyDescent="0.25">
      <c r="A22" s="3">
        <f t="shared" si="2"/>
        <v>7</v>
      </c>
      <c r="B22" s="7"/>
      <c r="C22" s="18">
        <v>440</v>
      </c>
      <c r="D22" s="19"/>
      <c r="E22" s="24">
        <v>440034</v>
      </c>
      <c r="F22" s="19"/>
      <c r="G22" s="21" t="s">
        <v>31</v>
      </c>
      <c r="H22" s="14"/>
      <c r="I22" s="25"/>
      <c r="J22" s="173"/>
      <c r="K22" s="289">
        <f>'[15]WP - Revenues'!$K$20</f>
        <v>-6673968.6200000001</v>
      </c>
      <c r="L22" s="17"/>
      <c r="M22" s="134">
        <v>1</v>
      </c>
      <c r="N22" s="17"/>
      <c r="O22" s="289">
        <f t="shared" si="1"/>
        <v>-6673968.6200000001</v>
      </c>
      <c r="P22" s="202"/>
      <c r="Q22" s="286">
        <f>-O22</f>
        <v>6673968.6200000001</v>
      </c>
      <c r="R22" s="287"/>
      <c r="S22" s="285"/>
      <c r="T22" s="285"/>
      <c r="U22" s="285"/>
      <c r="V22" s="287"/>
      <c r="W22" s="504">
        <f>IFERROR(VLOOKUP(E22,'[16]nVision Input'!$E:$Q,13,FALSE),0)</f>
        <v>0</v>
      </c>
      <c r="X22" s="288"/>
      <c r="Y22" s="281"/>
      <c r="Z22" s="288"/>
      <c r="AA22" s="281"/>
      <c r="AB22" s="202"/>
      <c r="AC22" s="281"/>
      <c r="AD22" s="288"/>
      <c r="AE22" s="288"/>
      <c r="AF22" s="288"/>
      <c r="AG22" s="288"/>
      <c r="AH22" s="288"/>
      <c r="AI22" s="288"/>
      <c r="AJ22" s="288"/>
      <c r="AK22" s="202">
        <f t="shared" si="0"/>
        <v>0</v>
      </c>
    </row>
    <row r="23" spans="1:39" x14ac:dyDescent="0.25">
      <c r="A23" s="3">
        <f t="shared" si="2"/>
        <v>8</v>
      </c>
      <c r="B23" s="7"/>
      <c r="C23" s="18">
        <v>440</v>
      </c>
      <c r="D23" s="19"/>
      <c r="E23" s="24">
        <v>440040</v>
      </c>
      <c r="F23" s="19"/>
      <c r="G23" s="21" t="s">
        <v>32</v>
      </c>
      <c r="H23" s="14"/>
      <c r="I23" s="25"/>
      <c r="J23" s="173"/>
      <c r="K23" s="289">
        <f>'[15]WP - Revenues'!$K$21</f>
        <v>-5512063.5099999998</v>
      </c>
      <c r="L23" s="17"/>
      <c r="M23" s="134">
        <v>0</v>
      </c>
      <c r="N23" s="17"/>
      <c r="O23" s="289">
        <f t="shared" si="1"/>
        <v>0</v>
      </c>
      <c r="P23" s="202"/>
      <c r="Q23" s="286"/>
      <c r="R23" s="287"/>
      <c r="S23" s="285"/>
      <c r="T23" s="285"/>
      <c r="U23" s="285"/>
      <c r="V23" s="287"/>
      <c r="W23" s="504">
        <f>IFERROR(VLOOKUP(E23,'[16]nVision Input'!$E:$Q,13,FALSE),0)</f>
        <v>0</v>
      </c>
      <c r="X23" s="288"/>
      <c r="Y23" s="281"/>
      <c r="Z23" s="288"/>
      <c r="AA23" s="281"/>
      <c r="AB23" s="202"/>
      <c r="AC23" s="281"/>
      <c r="AD23" s="288"/>
      <c r="AE23" s="288"/>
      <c r="AF23" s="288"/>
      <c r="AG23" s="288"/>
      <c r="AH23" s="288"/>
      <c r="AI23" s="288"/>
      <c r="AJ23" s="288"/>
      <c r="AK23" s="202">
        <f t="shared" si="0"/>
        <v>0</v>
      </c>
    </row>
    <row r="24" spans="1:39" x14ac:dyDescent="0.25">
      <c r="A24" s="3">
        <f t="shared" si="2"/>
        <v>9</v>
      </c>
      <c r="B24" s="7"/>
      <c r="C24" s="18">
        <v>440</v>
      </c>
      <c r="D24" s="19"/>
      <c r="E24" s="24">
        <v>440041</v>
      </c>
      <c r="F24" s="19"/>
      <c r="G24" s="21" t="s">
        <v>33</v>
      </c>
      <c r="H24" s="14"/>
      <c r="I24" s="25"/>
      <c r="J24" s="173"/>
      <c r="K24" s="289">
        <f>'[15]WP - Revenues'!$K$22</f>
        <v>-54164</v>
      </c>
      <c r="L24" s="17"/>
      <c r="M24" s="134">
        <v>0</v>
      </c>
      <c r="N24" s="17"/>
      <c r="O24" s="289">
        <f t="shared" si="1"/>
        <v>0</v>
      </c>
      <c r="P24" s="202"/>
      <c r="Q24" s="286"/>
      <c r="R24" s="287"/>
      <c r="S24" s="285"/>
      <c r="T24" s="285"/>
      <c r="U24" s="285"/>
      <c r="V24" s="287"/>
      <c r="W24" s="504">
        <f>IFERROR(VLOOKUP(E24,'[16]nVision Input'!$E:$Q,13,FALSE),0)</f>
        <v>0</v>
      </c>
      <c r="X24" s="288"/>
      <c r="Y24" s="281"/>
      <c r="Z24" s="288"/>
      <c r="AA24" s="281"/>
      <c r="AB24" s="202"/>
      <c r="AC24" s="281"/>
      <c r="AD24" s="288"/>
      <c r="AE24" s="288"/>
      <c r="AF24" s="288"/>
      <c r="AG24" s="288"/>
      <c r="AH24" s="288"/>
      <c r="AI24" s="288"/>
      <c r="AJ24" s="288"/>
      <c r="AK24" s="202">
        <f t="shared" si="0"/>
        <v>0</v>
      </c>
    </row>
    <row r="25" spans="1:39" x14ac:dyDescent="0.25">
      <c r="A25" s="3">
        <f t="shared" si="2"/>
        <v>10</v>
      </c>
      <c r="B25" s="7"/>
      <c r="C25" s="18">
        <v>449</v>
      </c>
      <c r="D25" s="19"/>
      <c r="E25" s="24">
        <v>449102</v>
      </c>
      <c r="F25" s="19"/>
      <c r="G25" s="27" t="s">
        <v>34</v>
      </c>
      <c r="H25" s="14"/>
      <c r="I25" s="25"/>
      <c r="J25" s="173"/>
      <c r="K25" s="289">
        <f>'[15]WP - Revenues'!$K$23</f>
        <v>0</v>
      </c>
      <c r="L25" s="17"/>
      <c r="M25" s="134">
        <v>0</v>
      </c>
      <c r="N25" s="17"/>
      <c r="O25" s="289">
        <f t="shared" si="1"/>
        <v>0</v>
      </c>
      <c r="P25" s="202"/>
      <c r="Q25" s="286"/>
      <c r="R25" s="287"/>
      <c r="S25" s="285"/>
      <c r="T25" s="285"/>
      <c r="U25" s="285"/>
      <c r="V25" s="287"/>
      <c r="W25" s="504">
        <f>IFERROR(VLOOKUP(E25,'[16]nVision Input'!$E:$Q,13,FALSE),0)</f>
        <v>0</v>
      </c>
      <c r="X25" s="288"/>
      <c r="Y25" s="281"/>
      <c r="Z25" s="288"/>
      <c r="AA25" s="281"/>
      <c r="AB25" s="202"/>
      <c r="AC25" s="281">
        <f>+'[22]IS ADJ 21'!$M$20</f>
        <v>-62897.009890980917</v>
      </c>
      <c r="AD25" s="288"/>
      <c r="AE25" s="288"/>
      <c r="AF25" s="288"/>
      <c r="AG25" s="288"/>
      <c r="AH25" s="288"/>
      <c r="AI25" s="288"/>
      <c r="AJ25" s="288"/>
      <c r="AK25" s="202">
        <f t="shared" si="0"/>
        <v>-62897.009890980917</v>
      </c>
    </row>
    <row r="26" spans="1:39" x14ac:dyDescent="0.25">
      <c r="A26" s="3">
        <f t="shared" si="2"/>
        <v>11</v>
      </c>
      <c r="B26" s="7"/>
      <c r="C26" s="28"/>
      <c r="D26" s="13"/>
      <c r="E26" s="13"/>
      <c r="F26" s="13"/>
      <c r="G26" s="139" t="s">
        <v>35</v>
      </c>
      <c r="H26" s="14"/>
      <c r="I26" s="11"/>
      <c r="J26" s="173"/>
      <c r="K26" s="280">
        <f>SUM(K16:K25)</f>
        <v>-271261607.44</v>
      </c>
      <c r="L26" s="15"/>
      <c r="M26" s="135"/>
      <c r="N26" s="15"/>
      <c r="O26" s="280">
        <f>SUM(O16:O25)</f>
        <v>-247334429.27000001</v>
      </c>
      <c r="P26" s="202"/>
      <c r="Q26" s="280">
        <f>SUM(Q16:Q25)</f>
        <v>6673968.6200000001</v>
      </c>
      <c r="R26" s="287"/>
      <c r="S26" s="280">
        <f>SUM(S16:S25)</f>
        <v>0</v>
      </c>
      <c r="T26" s="285"/>
      <c r="U26" s="280">
        <f>SUM(U16:U25)</f>
        <v>0</v>
      </c>
      <c r="V26" s="287"/>
      <c r="W26" s="280">
        <f>SUM(W16:W25)</f>
        <v>0</v>
      </c>
      <c r="X26" s="288"/>
      <c r="Y26" s="280">
        <f>SUM(Y16:Y25)</f>
        <v>-1229663.3538666409</v>
      </c>
      <c r="Z26" s="288"/>
      <c r="AA26" s="280">
        <f>SUM(AA16:AA25)</f>
        <v>13576167.33313179</v>
      </c>
      <c r="AB26" s="202"/>
      <c r="AC26" s="280">
        <f>SUM(AC16:AC25)</f>
        <v>-62897.009890980917</v>
      </c>
      <c r="AD26" s="288"/>
      <c r="AE26" s="280">
        <f>SUM(AE16:AE25)</f>
        <v>6942825.6300000036</v>
      </c>
      <c r="AF26" s="269"/>
      <c r="AG26" s="280">
        <f>SUM(AG16:AG25)</f>
        <v>1116929</v>
      </c>
      <c r="AH26" s="269"/>
      <c r="AI26" s="280">
        <f>SUM(AI16:AI25)</f>
        <v>-2201342.7055304553</v>
      </c>
      <c r="AJ26" s="288"/>
      <c r="AK26" s="280">
        <f>SUM(AK16:AK25)</f>
        <v>-222518441.7561563</v>
      </c>
      <c r="AM26" s="489"/>
    </row>
    <row r="27" spans="1:39" x14ac:dyDescent="0.25">
      <c r="A27" s="3"/>
      <c r="B27" s="7"/>
      <c r="C27" s="29"/>
      <c r="G27" s="30"/>
      <c r="I27" s="31"/>
      <c r="K27" s="288"/>
      <c r="L27" s="32"/>
      <c r="M27" s="134"/>
      <c r="N27" s="32"/>
      <c r="O27" s="288"/>
      <c r="P27" s="202"/>
      <c r="Q27" s="286"/>
      <c r="R27" s="287"/>
      <c r="S27" s="285"/>
      <c r="T27" s="285"/>
      <c r="U27" s="285"/>
      <c r="V27" s="287"/>
      <c r="W27" s="281"/>
      <c r="X27" s="288"/>
      <c r="Y27" s="281"/>
      <c r="Z27" s="288"/>
      <c r="AA27" s="281"/>
      <c r="AB27" s="202"/>
      <c r="AC27" s="281"/>
      <c r="AD27" s="288"/>
      <c r="AE27" s="288"/>
      <c r="AF27" s="288"/>
      <c r="AG27" s="288"/>
      <c r="AH27" s="288"/>
      <c r="AI27" s="288"/>
      <c r="AJ27" s="288"/>
      <c r="AK27" s="281"/>
    </row>
    <row r="28" spans="1:39" x14ac:dyDescent="0.25">
      <c r="B28" s="7"/>
      <c r="C28" s="29"/>
      <c r="G28" s="335" t="s">
        <v>1232</v>
      </c>
      <c r="I28" s="31"/>
      <c r="K28" s="288"/>
      <c r="L28" s="32"/>
      <c r="M28" s="134"/>
      <c r="N28" s="32"/>
      <c r="O28" s="288"/>
      <c r="P28" s="202"/>
      <c r="Q28" s="286"/>
      <c r="R28" s="287"/>
      <c r="S28" s="285"/>
      <c r="T28" s="285"/>
      <c r="U28" s="285"/>
      <c r="V28" s="287"/>
      <c r="W28" s="504">
        <f>IFERROR(VLOOKUP(E28,'[16]nVision Input'!$E:$Q,13,FALSE),0)</f>
        <v>0</v>
      </c>
      <c r="X28" s="288"/>
      <c r="Y28" s="281"/>
      <c r="Z28" s="288"/>
      <c r="AA28" s="281"/>
      <c r="AB28" s="202"/>
      <c r="AC28" s="281"/>
      <c r="AD28" s="288"/>
      <c r="AE28" s="288"/>
      <c r="AF28" s="288"/>
      <c r="AG28" s="288"/>
      <c r="AH28" s="288"/>
      <c r="AI28" s="288"/>
      <c r="AJ28" s="288"/>
      <c r="AK28" s="281"/>
    </row>
    <row r="29" spans="1:39" x14ac:dyDescent="0.25">
      <c r="A29" s="3">
        <f>+A26+1</f>
        <v>12</v>
      </c>
      <c r="B29" s="7"/>
      <c r="C29" s="33">
        <v>442</v>
      </c>
      <c r="D29" s="34"/>
      <c r="E29" s="35">
        <v>442110</v>
      </c>
      <c r="F29" s="34"/>
      <c r="G29" s="36" t="s">
        <v>36</v>
      </c>
      <c r="H29" s="14"/>
      <c r="I29" s="22" t="str">
        <f>+I16</f>
        <v>TB 03-19</v>
      </c>
      <c r="J29" s="173"/>
      <c r="K29" s="289">
        <f>'[15]WP - Revenues'!$K$27</f>
        <v>-3241988.54</v>
      </c>
      <c r="L29" s="37"/>
      <c r="M29" s="134">
        <v>0</v>
      </c>
      <c r="N29" s="37"/>
      <c r="O29" s="289">
        <f t="shared" ref="O29:O38" si="3">K29*M29</f>
        <v>0</v>
      </c>
      <c r="P29" s="202"/>
      <c r="Q29" s="286"/>
      <c r="R29" s="287"/>
      <c r="S29" s="285"/>
      <c r="T29" s="285"/>
      <c r="U29" s="285"/>
      <c r="V29" s="287"/>
      <c r="W29" s="504">
        <f>IFERROR(VLOOKUP(E29,'[16]nVision Input'!$E:$Q,13,FALSE),0)</f>
        <v>0</v>
      </c>
      <c r="X29" s="288"/>
      <c r="Y29" s="281"/>
      <c r="Z29" s="288"/>
      <c r="AA29" s="281"/>
      <c r="AB29" s="202"/>
      <c r="AC29" s="281"/>
      <c r="AD29" s="288"/>
      <c r="AE29" s="288"/>
      <c r="AF29" s="288"/>
      <c r="AG29" s="288"/>
      <c r="AH29" s="288"/>
      <c r="AI29" s="288"/>
      <c r="AJ29" s="288"/>
      <c r="AK29" s="626">
        <f t="shared" ref="AK29:AK38" si="4">SUM(O29:AJ29)</f>
        <v>0</v>
      </c>
    </row>
    <row r="30" spans="1:39" x14ac:dyDescent="0.25">
      <c r="A30" s="3">
        <f>+A29+1</f>
        <v>13</v>
      </c>
      <c r="B30" s="7"/>
      <c r="C30" s="33">
        <v>442</v>
      </c>
      <c r="D30" s="34"/>
      <c r="E30" s="35">
        <v>442111</v>
      </c>
      <c r="F30" s="34"/>
      <c r="G30" s="36" t="s">
        <v>37</v>
      </c>
      <c r="H30" s="14"/>
      <c r="I30" s="25"/>
      <c r="J30" s="173"/>
      <c r="K30" s="289">
        <f>'[15]WP - Revenues'!$K$28</f>
        <v>-4034</v>
      </c>
      <c r="L30" s="17"/>
      <c r="M30" s="134">
        <v>0</v>
      </c>
      <c r="N30" s="17"/>
      <c r="O30" s="289">
        <f t="shared" si="3"/>
        <v>0</v>
      </c>
      <c r="P30" s="202"/>
      <c r="Q30" s="286"/>
      <c r="R30" s="287"/>
      <c r="S30" s="285"/>
      <c r="T30" s="285"/>
      <c r="U30" s="285"/>
      <c r="V30" s="287"/>
      <c r="W30" s="504">
        <f>IFERROR(VLOOKUP(E30,'[16]nVision Input'!$E:$Q,13,FALSE),0)</f>
        <v>0</v>
      </c>
      <c r="X30" s="288"/>
      <c r="Y30" s="281"/>
      <c r="Z30" s="288"/>
      <c r="AA30" s="281"/>
      <c r="AB30" s="202"/>
      <c r="AC30" s="281"/>
      <c r="AD30" s="288"/>
      <c r="AE30" s="288"/>
      <c r="AF30" s="288"/>
      <c r="AG30" s="288"/>
      <c r="AH30" s="288"/>
      <c r="AI30" s="288"/>
      <c r="AJ30" s="288"/>
      <c r="AK30" s="626">
        <f t="shared" si="4"/>
        <v>0</v>
      </c>
    </row>
    <row r="31" spans="1:39" x14ac:dyDescent="0.25">
      <c r="A31" s="3">
        <f t="shared" ref="A31:A39" si="5">+A30+1</f>
        <v>14</v>
      </c>
      <c r="B31" s="7"/>
      <c r="C31" s="33">
        <v>442</v>
      </c>
      <c r="D31" s="34"/>
      <c r="E31" s="35">
        <v>442120</v>
      </c>
      <c r="F31" s="34"/>
      <c r="G31" s="36" t="s">
        <v>38</v>
      </c>
      <c r="H31" s="14"/>
      <c r="I31" s="25"/>
      <c r="J31" s="173"/>
      <c r="K31" s="289">
        <f>'[15]WP - Revenues'!$K$29</f>
        <v>-6106534.120000001</v>
      </c>
      <c r="L31" s="17"/>
      <c r="M31" s="134">
        <v>0</v>
      </c>
      <c r="N31" s="17"/>
      <c r="O31" s="289">
        <f t="shared" si="3"/>
        <v>0</v>
      </c>
      <c r="P31" s="202"/>
      <c r="Q31" s="286"/>
      <c r="R31" s="287"/>
      <c r="S31" s="285"/>
      <c r="T31" s="285"/>
      <c r="U31" s="285"/>
      <c r="V31" s="287"/>
      <c r="W31" s="504">
        <f>IFERROR(VLOOKUP(E31,'[16]nVision Input'!$E:$Q,13,FALSE),0)</f>
        <v>0</v>
      </c>
      <c r="X31" s="288"/>
      <c r="Y31" s="281"/>
      <c r="Z31" s="288"/>
      <c r="AA31" s="281"/>
      <c r="AB31" s="202"/>
      <c r="AC31" s="281"/>
      <c r="AD31" s="288"/>
      <c r="AE31" s="288"/>
      <c r="AF31" s="288"/>
      <c r="AG31" s="288"/>
      <c r="AH31" s="288"/>
      <c r="AI31" s="288"/>
      <c r="AJ31" s="288"/>
      <c r="AK31" s="626">
        <f t="shared" si="4"/>
        <v>0</v>
      </c>
    </row>
    <row r="32" spans="1:39" x14ac:dyDescent="0.25">
      <c r="A32" s="3">
        <f t="shared" si="5"/>
        <v>15</v>
      </c>
      <c r="B32" s="7"/>
      <c r="C32" s="33">
        <v>442</v>
      </c>
      <c r="D32" s="34"/>
      <c r="E32" s="35">
        <v>442121</v>
      </c>
      <c r="F32" s="34"/>
      <c r="G32" s="36" t="s">
        <v>39</v>
      </c>
      <c r="H32" s="14"/>
      <c r="I32" s="25"/>
      <c r="J32" s="173"/>
      <c r="K32" s="289">
        <f>'[15]WP - Revenues'!$K$30</f>
        <v>-36331.01</v>
      </c>
      <c r="L32" s="17"/>
      <c r="M32" s="134">
        <v>0</v>
      </c>
      <c r="N32" s="17"/>
      <c r="O32" s="289">
        <f t="shared" si="3"/>
        <v>0</v>
      </c>
      <c r="P32" s="202"/>
      <c r="Q32" s="217"/>
      <c r="R32" s="287"/>
      <c r="S32" s="286"/>
      <c r="T32" s="286"/>
      <c r="U32" s="286"/>
      <c r="V32" s="287"/>
      <c r="W32" s="504">
        <f>IFERROR(VLOOKUP(E32,'[16]nVision Input'!$E:$Q,13,FALSE),0)</f>
        <v>0</v>
      </c>
      <c r="X32" s="288"/>
      <c r="Y32" s="217"/>
      <c r="Z32" s="288"/>
      <c r="AA32" s="217"/>
      <c r="AB32" s="202"/>
      <c r="AC32" s="217"/>
      <c r="AD32" s="288"/>
      <c r="AE32" s="288"/>
      <c r="AF32" s="288"/>
      <c r="AG32" s="288"/>
      <c r="AH32" s="288"/>
      <c r="AI32" s="288"/>
      <c r="AJ32" s="288"/>
      <c r="AK32" s="626">
        <f t="shared" si="4"/>
        <v>0</v>
      </c>
    </row>
    <row r="33" spans="1:39" x14ac:dyDescent="0.25">
      <c r="A33" s="3">
        <f t="shared" si="5"/>
        <v>16</v>
      </c>
      <c r="B33" s="7"/>
      <c r="C33" s="33">
        <v>442</v>
      </c>
      <c r="D33" s="34"/>
      <c r="E33" s="35">
        <v>442130</v>
      </c>
      <c r="F33" s="34"/>
      <c r="G33" s="36" t="s">
        <v>40</v>
      </c>
      <c r="H33" s="14"/>
      <c r="I33" s="25"/>
      <c r="J33" s="173"/>
      <c r="K33" s="289">
        <f>'[15]WP - Revenues'!$K$31</f>
        <v>-164723524.06</v>
      </c>
      <c r="L33" s="17"/>
      <c r="M33" s="134">
        <v>1</v>
      </c>
      <c r="N33" s="17"/>
      <c r="O33" s="289">
        <f t="shared" si="3"/>
        <v>-164723524.06</v>
      </c>
      <c r="P33" s="202"/>
      <c r="Q33" s="217"/>
      <c r="R33" s="287"/>
      <c r="S33" s="286"/>
      <c r="T33" s="286"/>
      <c r="U33" s="286"/>
      <c r="V33" s="287"/>
      <c r="W33" s="504">
        <f>IFERROR(VLOOKUP(E33,'[16]nVision Input'!$E:$Q,13,FALSE),0)</f>
        <v>0</v>
      </c>
      <c r="X33" s="288"/>
      <c r="Y33" s="217">
        <f>-'[17]IS ADJ 14'!$I$30-'[17]IS ADJ 14'!$I$42-'[17]IS ADJ 14'!$I$58-'[17]IS ADJ 14'!$I$74</f>
        <v>-860116.22992823005</v>
      </c>
      <c r="Z33" s="288"/>
      <c r="AA33" s="217">
        <f>-'[18]IS ADJ 15'!$J$35-'[18]IS ADJ 15'!$J$52-'[18]IS ADJ 15'!$J$75-'[18]IS ADJ 15'!$J$99</f>
        <v>4806134.5237983316</v>
      </c>
      <c r="AB33" s="202"/>
      <c r="AC33" s="217"/>
      <c r="AD33" s="288"/>
      <c r="AE33" s="288">
        <f>+[19]Fran.Excess!$H$3141</f>
        <v>2792987.02</v>
      </c>
      <c r="AF33" s="288"/>
      <c r="AG33" s="288"/>
      <c r="AH33" s="288"/>
      <c r="AI33" s="288">
        <f>-'[20]Tax Reform Rate Design'!$Y$12-'[20]Tax Reform Rate Design'!$Y$13-'[20]Tax Reform Rate Design'!$Y$14-'[20]Tax Reform Rate Design'!$Y$16-'[20]Tax Reform Rate Design'!$Y$17</f>
        <v>-1240004.3249306958</v>
      </c>
      <c r="AJ33" s="288"/>
      <c r="AK33" s="626">
        <f t="shared" si="4"/>
        <v>-159224523.0710606</v>
      </c>
    </row>
    <row r="34" spans="1:39" x14ac:dyDescent="0.25">
      <c r="A34" s="3">
        <f t="shared" si="5"/>
        <v>17</v>
      </c>
      <c r="B34" s="7"/>
      <c r="C34" s="33">
        <v>442</v>
      </c>
      <c r="D34" s="34"/>
      <c r="E34" s="35">
        <v>442131</v>
      </c>
      <c r="F34" s="34"/>
      <c r="G34" s="36" t="s">
        <v>41</v>
      </c>
      <c r="H34" s="14"/>
      <c r="I34" s="25"/>
      <c r="J34" s="173"/>
      <c r="K34" s="289">
        <f>'[15]WP - Revenues'!$K$32</f>
        <v>-508670.83000000007</v>
      </c>
      <c r="L34" s="17"/>
      <c r="M34" s="134">
        <v>1</v>
      </c>
      <c r="N34" s="17"/>
      <c r="O34" s="289">
        <f t="shared" si="3"/>
        <v>-508670.83000000007</v>
      </c>
      <c r="P34" s="202"/>
      <c r="Q34" s="286"/>
      <c r="R34" s="287"/>
      <c r="S34" s="217"/>
      <c r="T34" s="217"/>
      <c r="U34" s="217"/>
      <c r="V34" s="287"/>
      <c r="W34" s="504">
        <f>IFERROR(VLOOKUP(E34,'[16]nVision Input'!$E:$Q,13,FALSE),0)</f>
        <v>0</v>
      </c>
      <c r="X34" s="288"/>
      <c r="Y34" s="217"/>
      <c r="Z34" s="288"/>
      <c r="AA34" s="217"/>
      <c r="AB34" s="202"/>
      <c r="AC34" s="217"/>
      <c r="AD34" s="288"/>
      <c r="AE34" s="288"/>
      <c r="AF34" s="288"/>
      <c r="AG34" s="288">
        <f>+[21]Unbilled!$S$16</f>
        <v>-39195.999999999884</v>
      </c>
      <c r="AH34" s="288"/>
      <c r="AI34" s="288"/>
      <c r="AJ34" s="288"/>
      <c r="AK34" s="626">
        <f t="shared" si="4"/>
        <v>-547866.82999999996</v>
      </c>
    </row>
    <row r="35" spans="1:39" x14ac:dyDescent="0.25">
      <c r="A35" s="3">
        <f t="shared" si="5"/>
        <v>18</v>
      </c>
      <c r="B35" s="7"/>
      <c r="C35" s="33">
        <v>442</v>
      </c>
      <c r="D35" s="34"/>
      <c r="E35" s="35">
        <v>442134</v>
      </c>
      <c r="F35" s="34"/>
      <c r="G35" s="36" t="s">
        <v>42</v>
      </c>
      <c r="H35" s="14"/>
      <c r="I35" s="25"/>
      <c r="J35" s="173"/>
      <c r="K35" s="289">
        <f>'[15]WP - Revenues'!$K$33</f>
        <v>-6101463.1800000006</v>
      </c>
      <c r="L35" s="17"/>
      <c r="M35" s="134">
        <v>1</v>
      </c>
      <c r="N35" s="17"/>
      <c r="O35" s="289">
        <f t="shared" si="3"/>
        <v>-6101463.1800000006</v>
      </c>
      <c r="P35" s="202"/>
      <c r="Q35" s="286">
        <f>-O35</f>
        <v>6101463.1800000006</v>
      </c>
      <c r="R35" s="287"/>
      <c r="S35" s="286"/>
      <c r="T35" s="286"/>
      <c r="U35" s="286"/>
      <c r="V35" s="287"/>
      <c r="W35" s="504">
        <f>IFERROR(VLOOKUP(E35,'[16]nVision Input'!$E:$Q,13,FALSE),0)</f>
        <v>0</v>
      </c>
      <c r="X35" s="288"/>
      <c r="Y35" s="217"/>
      <c r="Z35" s="288"/>
      <c r="AA35" s="217"/>
      <c r="AB35" s="202"/>
      <c r="AC35" s="217"/>
      <c r="AD35" s="288"/>
      <c r="AE35" s="288"/>
      <c r="AF35" s="288"/>
      <c r="AG35" s="288"/>
      <c r="AH35" s="288"/>
      <c r="AI35" s="288"/>
      <c r="AJ35" s="288"/>
      <c r="AK35" s="626">
        <f t="shared" si="4"/>
        <v>0</v>
      </c>
    </row>
    <row r="36" spans="1:39" x14ac:dyDescent="0.25">
      <c r="A36" s="3">
        <f t="shared" si="5"/>
        <v>19</v>
      </c>
      <c r="B36" s="7"/>
      <c r="C36" s="33">
        <v>442</v>
      </c>
      <c r="D36" s="34"/>
      <c r="E36" s="35">
        <v>442140</v>
      </c>
      <c r="F36" s="34"/>
      <c r="G36" s="36" t="s">
        <v>43</v>
      </c>
      <c r="H36" s="14"/>
      <c r="I36" s="25"/>
      <c r="J36" s="173"/>
      <c r="K36" s="289">
        <f>'[15]WP - Revenues'!$K$34</f>
        <v>-5173536.05</v>
      </c>
      <c r="L36" s="17"/>
      <c r="M36" s="134">
        <v>0</v>
      </c>
      <c r="N36" s="17"/>
      <c r="O36" s="289">
        <f t="shared" si="3"/>
        <v>0</v>
      </c>
      <c r="P36" s="202"/>
      <c r="Q36" s="286"/>
      <c r="R36" s="287"/>
      <c r="S36" s="286"/>
      <c r="T36" s="286"/>
      <c r="U36" s="286"/>
      <c r="V36" s="287"/>
      <c r="W36" s="504">
        <f>IFERROR(VLOOKUP(E36,'[16]nVision Input'!$E:$Q,13,FALSE),0)</f>
        <v>0</v>
      </c>
      <c r="X36" s="288"/>
      <c r="Y36" s="217"/>
      <c r="Z36" s="288"/>
      <c r="AA36" s="217"/>
      <c r="AB36" s="202"/>
      <c r="AC36" s="217"/>
      <c r="AD36" s="288"/>
      <c r="AE36" s="288"/>
      <c r="AF36" s="288"/>
      <c r="AG36" s="288"/>
      <c r="AH36" s="288"/>
      <c r="AI36" s="288"/>
      <c r="AJ36" s="288"/>
      <c r="AK36" s="626">
        <f t="shared" si="4"/>
        <v>0</v>
      </c>
    </row>
    <row r="37" spans="1:39" x14ac:dyDescent="0.25">
      <c r="A37" s="3">
        <f t="shared" si="5"/>
        <v>20</v>
      </c>
      <c r="B37" s="7"/>
      <c r="C37" s="33">
        <v>442</v>
      </c>
      <c r="D37" s="34"/>
      <c r="E37" s="35">
        <v>442141</v>
      </c>
      <c r="F37" s="34"/>
      <c r="G37" s="36" t="s">
        <v>44</v>
      </c>
      <c r="H37" s="14"/>
      <c r="I37" s="25"/>
      <c r="J37" s="173"/>
      <c r="K37" s="289">
        <f>'[15]WP - Revenues'!$K$35</f>
        <v>-132436.81</v>
      </c>
      <c r="L37" s="17"/>
      <c r="M37" s="134">
        <v>0</v>
      </c>
      <c r="N37" s="17"/>
      <c r="O37" s="289">
        <f t="shared" si="3"/>
        <v>0</v>
      </c>
      <c r="P37" s="202"/>
      <c r="Q37" s="286"/>
      <c r="R37" s="287"/>
      <c r="S37" s="217"/>
      <c r="T37" s="217"/>
      <c r="U37" s="217"/>
      <c r="V37" s="287"/>
      <c r="W37" s="504">
        <f>IFERROR(VLOOKUP(E37,'[16]nVision Input'!$E:$Q,13,FALSE),0)</f>
        <v>0</v>
      </c>
      <c r="X37" s="288"/>
      <c r="Y37" s="217"/>
      <c r="Z37" s="288"/>
      <c r="AA37" s="217"/>
      <c r="AB37" s="202"/>
      <c r="AC37" s="217"/>
      <c r="AD37" s="288"/>
      <c r="AE37" s="288"/>
      <c r="AF37" s="288"/>
      <c r="AG37" s="288"/>
      <c r="AH37" s="288"/>
      <c r="AI37" s="288"/>
      <c r="AJ37" s="288"/>
      <c r="AK37" s="626">
        <f t="shared" si="4"/>
        <v>0</v>
      </c>
    </row>
    <row r="38" spans="1:39" x14ac:dyDescent="0.25">
      <c r="A38" s="3">
        <f t="shared" si="5"/>
        <v>21</v>
      </c>
      <c r="B38" s="7"/>
      <c r="C38" s="33">
        <v>449</v>
      </c>
      <c r="D38" s="34"/>
      <c r="E38" s="35">
        <v>449103</v>
      </c>
      <c r="F38" s="34"/>
      <c r="G38" s="38" t="s">
        <v>45</v>
      </c>
      <c r="H38" s="14"/>
      <c r="I38" s="25"/>
      <c r="J38" s="173"/>
      <c r="K38" s="289">
        <f>'[15]WP - Revenues'!$K$36</f>
        <v>0</v>
      </c>
      <c r="L38" s="17"/>
      <c r="M38" s="134">
        <v>0</v>
      </c>
      <c r="N38" s="17"/>
      <c r="O38" s="289">
        <f t="shared" si="3"/>
        <v>0</v>
      </c>
      <c r="P38" s="202"/>
      <c r="Q38" s="286"/>
      <c r="R38" s="287"/>
      <c r="S38" s="217"/>
      <c r="T38" s="217"/>
      <c r="U38" s="217"/>
      <c r="V38" s="287"/>
      <c r="W38" s="504">
        <f>IFERROR(VLOOKUP(E38,'[16]nVision Input'!$E:$Q,13,FALSE),0)</f>
        <v>0</v>
      </c>
      <c r="X38" s="288"/>
      <c r="Y38" s="217"/>
      <c r="Z38" s="288"/>
      <c r="AA38" s="217"/>
      <c r="AB38" s="202"/>
      <c r="AC38" s="217">
        <f>+'[22]IS ADJ 21'!$M$21</f>
        <v>-57810.516364536285</v>
      </c>
      <c r="AD38" s="288"/>
      <c r="AE38" s="288"/>
      <c r="AF38" s="288"/>
      <c r="AG38" s="288"/>
      <c r="AH38" s="288"/>
      <c r="AI38" s="288"/>
      <c r="AJ38" s="288"/>
      <c r="AK38" s="502">
        <f t="shared" si="4"/>
        <v>-57810.516364536285</v>
      </c>
    </row>
    <row r="39" spans="1:39" x14ac:dyDescent="0.25">
      <c r="A39" s="3">
        <f t="shared" si="5"/>
        <v>22</v>
      </c>
      <c r="B39" s="7"/>
      <c r="C39" s="29"/>
      <c r="G39" s="30" t="s">
        <v>46</v>
      </c>
      <c r="I39" s="40"/>
      <c r="K39" s="280">
        <f>SUM(K29:K38)</f>
        <v>-186028518.60000002</v>
      </c>
      <c r="L39" s="41"/>
      <c r="M39" s="135"/>
      <c r="N39" s="41"/>
      <c r="O39" s="280">
        <f>SUM(O29:O38)</f>
        <v>-171333658.07000002</v>
      </c>
      <c r="P39" s="202"/>
      <c r="Q39" s="280">
        <f>SUM(Q29:Q38)</f>
        <v>6101463.1800000006</v>
      </c>
      <c r="R39" s="287"/>
      <c r="S39" s="280">
        <f>SUM(S29:S38)</f>
        <v>0</v>
      </c>
      <c r="T39" s="217"/>
      <c r="U39" s="280">
        <f>SUM(U29:U38)</f>
        <v>0</v>
      </c>
      <c r="V39" s="287"/>
      <c r="W39" s="280">
        <f>SUM(W29:W38)</f>
        <v>0</v>
      </c>
      <c r="X39" s="288"/>
      <c r="Y39" s="280">
        <f>SUM(Y29:Y38)</f>
        <v>-860116.22992823005</v>
      </c>
      <c r="Z39" s="288"/>
      <c r="AA39" s="280">
        <f>SUM(AA29:AA38)</f>
        <v>4806134.5237983316</v>
      </c>
      <c r="AB39" s="202"/>
      <c r="AC39" s="280">
        <f>SUM(AC29:AC38)</f>
        <v>-57810.516364536285</v>
      </c>
      <c r="AD39" s="288"/>
      <c r="AE39" s="280">
        <f>SUM(AE29:AE38)</f>
        <v>2792987.02</v>
      </c>
      <c r="AF39" s="269"/>
      <c r="AG39" s="280">
        <f>SUM(AG29:AG38)</f>
        <v>-39195.999999999884</v>
      </c>
      <c r="AH39" s="269"/>
      <c r="AI39" s="280">
        <f>SUM(AI29:AI38)</f>
        <v>-1240004.3249306958</v>
      </c>
      <c r="AJ39" s="288"/>
      <c r="AK39" s="280">
        <f>SUM(AK29:AK38)</f>
        <v>-159830200.41742516</v>
      </c>
      <c r="AM39" s="489"/>
    </row>
    <row r="40" spans="1:39" x14ac:dyDescent="0.25">
      <c r="A40" s="3"/>
      <c r="B40" s="7"/>
      <c r="C40" s="29"/>
      <c r="G40" s="42"/>
      <c r="I40" s="40"/>
      <c r="K40" s="269"/>
      <c r="L40" s="41"/>
      <c r="M40" s="135"/>
      <c r="N40" s="41"/>
      <c r="O40" s="269"/>
      <c r="P40" s="202"/>
      <c r="Q40" s="286"/>
      <c r="R40" s="287"/>
      <c r="S40" s="217"/>
      <c r="T40" s="217"/>
      <c r="U40" s="217"/>
      <c r="V40" s="287"/>
      <c r="W40" s="217"/>
      <c r="X40" s="288"/>
      <c r="Y40" s="217"/>
      <c r="Z40" s="288"/>
      <c r="AA40" s="217"/>
      <c r="AB40" s="202"/>
      <c r="AC40" s="217"/>
      <c r="AD40" s="288"/>
      <c r="AE40" s="288"/>
      <c r="AF40" s="288"/>
      <c r="AG40" s="288"/>
      <c r="AH40" s="288"/>
      <c r="AI40" s="288"/>
      <c r="AJ40" s="288"/>
      <c r="AK40" s="217"/>
    </row>
    <row r="41" spans="1:39" x14ac:dyDescent="0.25">
      <c r="B41" s="7"/>
      <c r="C41" s="29"/>
      <c r="G41" s="335" t="s">
        <v>1233</v>
      </c>
      <c r="I41" s="31"/>
      <c r="K41" s="269"/>
      <c r="L41" s="41"/>
      <c r="M41" s="135"/>
      <c r="N41" s="41"/>
      <c r="O41" s="269"/>
      <c r="P41" s="202"/>
      <c r="Q41" s="286"/>
      <c r="R41" s="287"/>
      <c r="S41" s="217"/>
      <c r="T41" s="217"/>
      <c r="U41" s="217"/>
      <c r="V41" s="287"/>
      <c r="W41" s="504">
        <f>IFERROR(VLOOKUP(E41,'[16]nVision Input'!$E:$Q,13,FALSE),0)</f>
        <v>0</v>
      </c>
      <c r="X41" s="288"/>
      <c r="Y41" s="217"/>
      <c r="Z41" s="288"/>
      <c r="AA41" s="217"/>
      <c r="AB41" s="202"/>
      <c r="AC41" s="217"/>
      <c r="AD41" s="288"/>
      <c r="AE41" s="288"/>
      <c r="AF41" s="288"/>
      <c r="AG41" s="288"/>
      <c r="AH41" s="288"/>
      <c r="AI41" s="288"/>
      <c r="AJ41" s="288"/>
      <c r="AK41" s="217"/>
    </row>
    <row r="42" spans="1:39" x14ac:dyDescent="0.25">
      <c r="A42" s="3">
        <f>+A39+1</f>
        <v>23</v>
      </c>
      <c r="B42" s="7"/>
      <c r="C42" s="43">
        <v>442</v>
      </c>
      <c r="D42" s="44"/>
      <c r="E42" s="35">
        <v>442213</v>
      </c>
      <c r="F42" s="44"/>
      <c r="G42" s="45" t="s">
        <v>47</v>
      </c>
      <c r="H42" s="14"/>
      <c r="I42" s="22" t="str">
        <f>+I16</f>
        <v>TB 03-19</v>
      </c>
      <c r="J42" s="173"/>
      <c r="K42" s="289">
        <f>'[15]WP - Revenues'!$K$40</f>
        <v>-3807159.06</v>
      </c>
      <c r="L42" s="17"/>
      <c r="M42" s="134">
        <v>1</v>
      </c>
      <c r="N42" s="17"/>
      <c r="O42" s="289">
        <f t="shared" ref="O42:O59" si="6">K42*M42</f>
        <v>-3807159.06</v>
      </c>
      <c r="P42" s="202"/>
      <c r="Q42" s="286"/>
      <c r="R42" s="287"/>
      <c r="S42" s="217">
        <f>'[23]IS ADJ 9'!$K$14</f>
        <v>-1023967.46592</v>
      </c>
      <c r="T42" s="217"/>
      <c r="U42" s="217"/>
      <c r="V42" s="287"/>
      <c r="W42" s="504">
        <f>IFERROR(VLOOKUP(E42,'[16]nVision Input'!$E:$Q,13,FALSE),0)</f>
        <v>0</v>
      </c>
      <c r="X42" s="288"/>
      <c r="Y42" s="217"/>
      <c r="Z42" s="288"/>
      <c r="AA42" s="217"/>
      <c r="AB42" s="202"/>
      <c r="AC42" s="217"/>
      <c r="AD42" s="288"/>
      <c r="AE42" s="288"/>
      <c r="AF42" s="288"/>
      <c r="AG42" s="288"/>
      <c r="AH42" s="288"/>
      <c r="AI42" s="288">
        <f>-'[20]Tax Reform Rate Design'!$Y$15</f>
        <v>-29223.239040932152</v>
      </c>
      <c r="AJ42" s="288"/>
      <c r="AK42" s="626">
        <f t="shared" ref="AK42:AK59" si="7">SUM(O42:AJ42)</f>
        <v>-4860349.7649609316</v>
      </c>
    </row>
    <row r="43" spans="1:39" x14ac:dyDescent="0.25">
      <c r="A43" s="3">
        <f>+A42+1</f>
        <v>24</v>
      </c>
      <c r="B43" s="7"/>
      <c r="C43" s="43">
        <v>442</v>
      </c>
      <c r="D43" s="44"/>
      <c r="E43" s="35">
        <v>442215</v>
      </c>
      <c r="F43" s="44"/>
      <c r="G43" s="45" t="s">
        <v>48</v>
      </c>
      <c r="H43" s="14"/>
      <c r="I43" s="25"/>
      <c r="J43" s="173"/>
      <c r="K43" s="289">
        <f>'[15]WP - Revenues'!$K$41</f>
        <v>-269253.88</v>
      </c>
      <c r="L43" s="17"/>
      <c r="M43" s="134">
        <v>1</v>
      </c>
      <c r="N43" s="17"/>
      <c r="O43" s="289">
        <f t="shared" si="6"/>
        <v>-269253.88</v>
      </c>
      <c r="P43" s="202"/>
      <c r="Q43" s="286">
        <f>-O43</f>
        <v>269253.88</v>
      </c>
      <c r="R43" s="287"/>
      <c r="S43" s="217"/>
      <c r="T43" s="217"/>
      <c r="U43" s="217"/>
      <c r="V43" s="287"/>
      <c r="W43" s="504">
        <f>IFERROR(VLOOKUP(E43,'[16]nVision Input'!$E:$Q,13,FALSE),0)</f>
        <v>0</v>
      </c>
      <c r="X43" s="288"/>
      <c r="Y43" s="217"/>
      <c r="Z43" s="288"/>
      <c r="AA43" s="217"/>
      <c r="AB43" s="202"/>
      <c r="AC43" s="217"/>
      <c r="AD43" s="288"/>
      <c r="AE43" s="288"/>
      <c r="AF43" s="288"/>
      <c r="AG43" s="288"/>
      <c r="AH43" s="288"/>
      <c r="AI43" s="288"/>
      <c r="AJ43" s="288"/>
      <c r="AK43" s="626">
        <f t="shared" si="7"/>
        <v>0</v>
      </c>
    </row>
    <row r="44" spans="1:39" x14ac:dyDescent="0.25">
      <c r="A44" s="3">
        <f t="shared" ref="A44:A59" si="8">+A43+1</f>
        <v>25</v>
      </c>
      <c r="B44" s="7"/>
      <c r="C44" s="43">
        <v>442</v>
      </c>
      <c r="D44" s="44"/>
      <c r="E44" s="35">
        <v>442216</v>
      </c>
      <c r="F44" s="44"/>
      <c r="G44" s="45" t="s">
        <v>49</v>
      </c>
      <c r="H44" s="14"/>
      <c r="I44" s="25"/>
      <c r="J44" s="173"/>
      <c r="K44" s="289">
        <f>'[15]WP - Revenues'!$K$42</f>
        <v>-302038.23</v>
      </c>
      <c r="L44" s="17"/>
      <c r="M44" s="134">
        <v>1</v>
      </c>
      <c r="N44" s="17"/>
      <c r="O44" s="289">
        <f t="shared" si="6"/>
        <v>-302038.23</v>
      </c>
      <c r="P44" s="202"/>
      <c r="Q44" s="286"/>
      <c r="R44" s="287"/>
      <c r="S44" s="283"/>
      <c r="T44" s="283"/>
      <c r="U44" s="283"/>
      <c r="V44" s="287"/>
      <c r="W44" s="504">
        <f>IFERROR(VLOOKUP(E44,'[16]nVision Input'!$E:$Q,13,FALSE),0)</f>
        <v>0</v>
      </c>
      <c r="X44" s="288"/>
      <c r="Y44" s="283"/>
      <c r="Z44" s="288"/>
      <c r="AA44" s="283"/>
      <c r="AB44" s="202"/>
      <c r="AC44" s="283"/>
      <c r="AD44" s="288"/>
      <c r="AE44" s="288"/>
      <c r="AF44" s="288"/>
      <c r="AG44" s="288">
        <f>+[21]Unbilled!$S$17</f>
        <v>0</v>
      </c>
      <c r="AH44" s="288"/>
      <c r="AI44" s="288"/>
      <c r="AJ44" s="288"/>
      <c r="AK44" s="626">
        <f t="shared" si="7"/>
        <v>-302038.23</v>
      </c>
    </row>
    <row r="45" spans="1:39" x14ac:dyDescent="0.25">
      <c r="A45" s="3">
        <f t="shared" si="8"/>
        <v>26</v>
      </c>
      <c r="B45" s="7"/>
      <c r="C45" s="43">
        <v>442</v>
      </c>
      <c r="D45" s="44"/>
      <c r="E45" s="35">
        <v>442330</v>
      </c>
      <c r="F45" s="44"/>
      <c r="G45" s="45" t="s">
        <v>50</v>
      </c>
      <c r="H45" s="14"/>
      <c r="I45" s="25"/>
      <c r="J45" s="173"/>
      <c r="K45" s="289">
        <f>'[15]WP - Revenues'!$K$43</f>
        <v>-7080187.1900000004</v>
      </c>
      <c r="L45" s="17"/>
      <c r="M45" s="134">
        <v>1</v>
      </c>
      <c r="N45" s="17"/>
      <c r="O45" s="289">
        <f t="shared" si="6"/>
        <v>-7080187.1900000004</v>
      </c>
      <c r="P45" s="202"/>
      <c r="Q45" s="286"/>
      <c r="R45" s="287"/>
      <c r="S45" s="285"/>
      <c r="T45" s="285"/>
      <c r="U45" s="285"/>
      <c r="V45" s="287"/>
      <c r="W45" s="504">
        <f>IFERROR(VLOOKUP(E45,'[16]nVision Input'!$E:$Q,13,FALSE),0)</f>
        <v>0</v>
      </c>
      <c r="X45" s="288"/>
      <c r="Y45" s="285"/>
      <c r="Z45" s="288"/>
      <c r="AA45" s="285"/>
      <c r="AB45" s="202"/>
      <c r="AC45" s="285"/>
      <c r="AD45" s="288"/>
      <c r="AE45" s="288">
        <f>+[19]Fran.Excess!$H$3142</f>
        <v>187536.98999999987</v>
      </c>
      <c r="AF45" s="288"/>
      <c r="AG45" s="288"/>
      <c r="AH45" s="288"/>
      <c r="AI45" s="288"/>
      <c r="AJ45" s="288"/>
      <c r="AK45" s="626">
        <f t="shared" si="7"/>
        <v>-6892650.2000000002</v>
      </c>
    </row>
    <row r="46" spans="1:39" x14ac:dyDescent="0.25">
      <c r="A46" s="3">
        <f t="shared" si="8"/>
        <v>27</v>
      </c>
      <c r="B46" s="7"/>
      <c r="C46" s="43">
        <v>442</v>
      </c>
      <c r="D46" s="44"/>
      <c r="E46" s="35">
        <v>442332</v>
      </c>
      <c r="F46" s="44"/>
      <c r="G46" s="45" t="s">
        <v>51</v>
      </c>
      <c r="H46" s="14"/>
      <c r="I46" s="25"/>
      <c r="J46" s="173"/>
      <c r="K46" s="289">
        <f>'[15]WP - Revenues'!$K$44</f>
        <v>-359373.88</v>
      </c>
      <c r="L46" s="17"/>
      <c r="M46" s="134">
        <v>1</v>
      </c>
      <c r="N46" s="17"/>
      <c r="O46" s="289">
        <f t="shared" si="6"/>
        <v>-359373.88</v>
      </c>
      <c r="P46" s="202"/>
      <c r="Q46" s="286">
        <f>-O46</f>
        <v>359373.88</v>
      </c>
      <c r="R46" s="287"/>
      <c r="S46" s="286"/>
      <c r="T46" s="286"/>
      <c r="U46" s="286"/>
      <c r="V46" s="287"/>
      <c r="W46" s="504">
        <f>IFERROR(VLOOKUP(E46,'[16]nVision Input'!$E:$Q,13,FALSE),0)</f>
        <v>0</v>
      </c>
      <c r="X46" s="288"/>
      <c r="Y46" s="286"/>
      <c r="Z46" s="288"/>
      <c r="AA46" s="286"/>
      <c r="AB46" s="202"/>
      <c r="AC46" s="286"/>
      <c r="AD46" s="288"/>
      <c r="AE46" s="288"/>
      <c r="AF46" s="288"/>
      <c r="AG46" s="288"/>
      <c r="AH46" s="288"/>
      <c r="AI46" s="288"/>
      <c r="AJ46" s="288"/>
      <c r="AK46" s="626">
        <f t="shared" si="7"/>
        <v>0</v>
      </c>
    </row>
    <row r="47" spans="1:39" x14ac:dyDescent="0.25">
      <c r="A47" s="3">
        <f t="shared" si="8"/>
        <v>28</v>
      </c>
      <c r="B47" s="7"/>
      <c r="C47" s="43">
        <v>442</v>
      </c>
      <c r="D47" s="44"/>
      <c r="E47" s="35">
        <v>442333</v>
      </c>
      <c r="F47" s="44"/>
      <c r="G47" s="45" t="s">
        <v>52</v>
      </c>
      <c r="H47" s="14"/>
      <c r="I47" s="25"/>
      <c r="J47" s="173"/>
      <c r="K47" s="289">
        <f>'[15]WP - Revenues'!$K$45</f>
        <v>-496488.67</v>
      </c>
      <c r="L47" s="17"/>
      <c r="M47" s="134">
        <v>1</v>
      </c>
      <c r="N47" s="17"/>
      <c r="O47" s="289">
        <f t="shared" si="6"/>
        <v>-496488.67</v>
      </c>
      <c r="P47" s="202"/>
      <c r="Q47" s="286"/>
      <c r="R47" s="287"/>
      <c r="S47" s="286"/>
      <c r="T47" s="286"/>
      <c r="U47" s="286"/>
      <c r="V47" s="287"/>
      <c r="W47" s="504">
        <f>IFERROR(VLOOKUP(E47,'[16]nVision Input'!$E:$Q,13,FALSE),0)</f>
        <v>0</v>
      </c>
      <c r="X47" s="287"/>
      <c r="Y47" s="286"/>
      <c r="Z47" s="287"/>
      <c r="AA47" s="286"/>
      <c r="AB47" s="202"/>
      <c r="AC47" s="286"/>
      <c r="AD47" s="287"/>
      <c r="AE47" s="287"/>
      <c r="AF47" s="287"/>
      <c r="AG47" s="287">
        <f>+[21]Unbilled!$S$18</f>
        <v>0</v>
      </c>
      <c r="AH47" s="287"/>
      <c r="AI47" s="287"/>
      <c r="AJ47" s="287"/>
      <c r="AK47" s="626">
        <f t="shared" si="7"/>
        <v>-496488.67</v>
      </c>
    </row>
    <row r="48" spans="1:39" x14ac:dyDescent="0.25">
      <c r="A48" s="3">
        <f t="shared" si="8"/>
        <v>29</v>
      </c>
      <c r="B48" s="7"/>
      <c r="C48" s="43">
        <v>442</v>
      </c>
      <c r="D48" s="44"/>
      <c r="E48" s="35">
        <v>442340</v>
      </c>
      <c r="F48" s="44"/>
      <c r="G48" s="45" t="s">
        <v>53</v>
      </c>
      <c r="H48" s="14"/>
      <c r="I48" s="25"/>
      <c r="J48" s="173"/>
      <c r="K48" s="289">
        <f>'[15]WP - Revenues'!$K$46</f>
        <v>-1166064.45</v>
      </c>
      <c r="L48" s="17"/>
      <c r="M48" s="134">
        <v>0</v>
      </c>
      <c r="N48" s="17"/>
      <c r="O48" s="289">
        <f t="shared" si="6"/>
        <v>0</v>
      </c>
      <c r="P48" s="202"/>
      <c r="Q48" s="286"/>
      <c r="R48" s="287"/>
      <c r="S48" s="286"/>
      <c r="T48" s="286"/>
      <c r="U48" s="286"/>
      <c r="V48" s="287"/>
      <c r="W48" s="504">
        <f>IFERROR(VLOOKUP(E48,'[16]nVision Input'!$E:$Q,13,FALSE),0)</f>
        <v>0</v>
      </c>
      <c r="X48" s="287"/>
      <c r="Y48" s="286"/>
      <c r="Z48" s="287"/>
      <c r="AA48" s="286"/>
      <c r="AB48" s="202"/>
      <c r="AC48" s="286"/>
      <c r="AD48" s="287"/>
      <c r="AE48" s="287"/>
      <c r="AF48" s="287"/>
      <c r="AG48" s="287"/>
      <c r="AH48" s="287"/>
      <c r="AI48" s="287"/>
      <c r="AJ48" s="287"/>
      <c r="AK48" s="626">
        <f t="shared" si="7"/>
        <v>0</v>
      </c>
    </row>
    <row r="49" spans="1:39" x14ac:dyDescent="0.25">
      <c r="A49" s="3">
        <f t="shared" si="8"/>
        <v>30</v>
      </c>
      <c r="B49" s="7"/>
      <c r="C49" s="43">
        <v>442</v>
      </c>
      <c r="D49" s="44"/>
      <c r="E49" s="35">
        <v>442341</v>
      </c>
      <c r="F49" s="44"/>
      <c r="G49" s="45" t="s">
        <v>54</v>
      </c>
      <c r="H49" s="14"/>
      <c r="I49" s="25"/>
      <c r="J49" s="173"/>
      <c r="K49" s="289">
        <f>'[15]WP - Revenues'!$K$47</f>
        <v>-109458.62</v>
      </c>
      <c r="L49" s="17"/>
      <c r="M49" s="134">
        <v>0</v>
      </c>
      <c r="N49" s="17"/>
      <c r="O49" s="289">
        <f t="shared" si="6"/>
        <v>0</v>
      </c>
      <c r="P49" s="202"/>
      <c r="Q49" s="286"/>
      <c r="R49" s="287"/>
      <c r="S49" s="286"/>
      <c r="T49" s="286"/>
      <c r="U49" s="286"/>
      <c r="V49" s="287"/>
      <c r="W49" s="504">
        <f>IFERROR(VLOOKUP(E49,'[16]nVision Input'!$E:$Q,13,FALSE),0)</f>
        <v>0</v>
      </c>
      <c r="X49" s="287"/>
      <c r="Y49" s="286"/>
      <c r="Z49" s="287"/>
      <c r="AA49" s="286"/>
      <c r="AB49" s="202"/>
      <c r="AC49" s="286"/>
      <c r="AD49" s="287"/>
      <c r="AE49" s="287"/>
      <c r="AF49" s="287"/>
      <c r="AG49" s="287"/>
      <c r="AH49" s="287"/>
      <c r="AI49" s="287"/>
      <c r="AJ49" s="287"/>
      <c r="AK49" s="626">
        <f t="shared" si="7"/>
        <v>0</v>
      </c>
    </row>
    <row r="50" spans="1:39" x14ac:dyDescent="0.25">
      <c r="A50" s="3">
        <f t="shared" si="8"/>
        <v>31</v>
      </c>
      <c r="B50" s="7"/>
      <c r="C50" s="43">
        <v>442</v>
      </c>
      <c r="D50" s="44"/>
      <c r="E50" s="35">
        <v>442510</v>
      </c>
      <c r="F50" s="44"/>
      <c r="G50" s="45" t="s">
        <v>55</v>
      </c>
      <c r="H50" s="14"/>
      <c r="I50" s="25"/>
      <c r="J50" s="173"/>
      <c r="K50" s="289">
        <f>'[15]WP - Revenues'!$K$48</f>
        <v>-6603024.96</v>
      </c>
      <c r="L50" s="17"/>
      <c r="M50" s="134">
        <v>0</v>
      </c>
      <c r="N50" s="17"/>
      <c r="O50" s="289">
        <f t="shared" si="6"/>
        <v>0</v>
      </c>
      <c r="P50" s="202"/>
      <c r="Q50" s="286"/>
      <c r="R50" s="287"/>
      <c r="S50" s="286"/>
      <c r="T50" s="286"/>
      <c r="U50" s="286"/>
      <c r="V50" s="287"/>
      <c r="W50" s="504">
        <f>IFERROR(VLOOKUP(E50,'[16]nVision Input'!$E:$Q,13,FALSE),0)</f>
        <v>0</v>
      </c>
      <c r="X50" s="287"/>
      <c r="Y50" s="286"/>
      <c r="Z50" s="287"/>
      <c r="AA50" s="286"/>
      <c r="AB50" s="202"/>
      <c r="AC50" s="286"/>
      <c r="AD50" s="287"/>
      <c r="AE50" s="287"/>
      <c r="AF50" s="287"/>
      <c r="AG50" s="287"/>
      <c r="AH50" s="287"/>
      <c r="AI50" s="287"/>
      <c r="AJ50" s="287"/>
      <c r="AK50" s="626">
        <f t="shared" si="7"/>
        <v>0</v>
      </c>
    </row>
    <row r="51" spans="1:39" x14ac:dyDescent="0.25">
      <c r="A51" s="3">
        <f t="shared" si="8"/>
        <v>32</v>
      </c>
      <c r="B51" s="7"/>
      <c r="C51" s="43">
        <v>442</v>
      </c>
      <c r="D51" s="44"/>
      <c r="E51" s="35">
        <v>442511</v>
      </c>
      <c r="F51" s="44"/>
      <c r="G51" s="45" t="s">
        <v>56</v>
      </c>
      <c r="H51" s="14"/>
      <c r="I51" s="25"/>
      <c r="J51" s="173"/>
      <c r="K51" s="289">
        <f>'[15]WP - Revenues'!$K$49</f>
        <v>-345700.85000000003</v>
      </c>
      <c r="L51" s="17"/>
      <c r="M51" s="134">
        <v>0</v>
      </c>
      <c r="N51" s="17"/>
      <c r="O51" s="289">
        <f t="shared" si="6"/>
        <v>0</v>
      </c>
      <c r="P51" s="202"/>
      <c r="Q51" s="286"/>
      <c r="R51" s="287"/>
      <c r="S51" s="286"/>
      <c r="T51" s="286"/>
      <c r="U51" s="286"/>
      <c r="V51" s="287"/>
      <c r="W51" s="504">
        <f>IFERROR(VLOOKUP(E51,'[16]nVision Input'!$E:$Q,13,FALSE),0)</f>
        <v>0</v>
      </c>
      <c r="X51" s="287"/>
      <c r="Y51" s="286"/>
      <c r="Z51" s="287"/>
      <c r="AA51" s="286"/>
      <c r="AB51" s="202"/>
      <c r="AC51" s="286"/>
      <c r="AD51" s="287"/>
      <c r="AE51" s="287"/>
      <c r="AF51" s="287"/>
      <c r="AG51" s="287"/>
      <c r="AH51" s="287"/>
      <c r="AI51" s="287"/>
      <c r="AJ51" s="287"/>
      <c r="AK51" s="626">
        <f t="shared" si="7"/>
        <v>0</v>
      </c>
    </row>
    <row r="52" spans="1:39" x14ac:dyDescent="0.25">
      <c r="A52" s="3">
        <f t="shared" si="8"/>
        <v>33</v>
      </c>
      <c r="B52" s="7"/>
      <c r="C52" s="43">
        <v>442</v>
      </c>
      <c r="D52" s="44"/>
      <c r="E52" s="35">
        <v>442520</v>
      </c>
      <c r="F52" s="44"/>
      <c r="G52" s="45" t="s">
        <v>57</v>
      </c>
      <c r="H52" s="14"/>
      <c r="I52" s="25"/>
      <c r="J52" s="173"/>
      <c r="K52" s="289">
        <f>'[15]WP - Revenues'!$K$50</f>
        <v>-4910344.71</v>
      </c>
      <c r="L52" s="17"/>
      <c r="M52" s="134">
        <v>0</v>
      </c>
      <c r="N52" s="17"/>
      <c r="O52" s="289">
        <f t="shared" si="6"/>
        <v>0</v>
      </c>
      <c r="P52" s="202"/>
      <c r="Q52" s="286"/>
      <c r="R52" s="287"/>
      <c r="S52" s="286"/>
      <c r="T52" s="286"/>
      <c r="U52" s="286"/>
      <c r="V52" s="287"/>
      <c r="W52" s="504">
        <f>IFERROR(VLOOKUP(E52,'[16]nVision Input'!$E:$Q,13,FALSE),0)</f>
        <v>0</v>
      </c>
      <c r="X52" s="287"/>
      <c r="Y52" s="286"/>
      <c r="Z52" s="287"/>
      <c r="AA52" s="286"/>
      <c r="AB52" s="202"/>
      <c r="AC52" s="286"/>
      <c r="AD52" s="287"/>
      <c r="AE52" s="287"/>
      <c r="AF52" s="287"/>
      <c r="AG52" s="287"/>
      <c r="AH52" s="287"/>
      <c r="AI52" s="287"/>
      <c r="AJ52" s="287"/>
      <c r="AK52" s="626">
        <f t="shared" si="7"/>
        <v>0</v>
      </c>
    </row>
    <row r="53" spans="1:39" x14ac:dyDescent="0.25">
      <c r="A53" s="3">
        <f t="shared" si="8"/>
        <v>34</v>
      </c>
      <c r="B53" s="7"/>
      <c r="C53" s="43">
        <v>442</v>
      </c>
      <c r="D53" s="44"/>
      <c r="E53" s="35">
        <v>442521</v>
      </c>
      <c r="F53" s="44"/>
      <c r="G53" s="45" t="s">
        <v>58</v>
      </c>
      <c r="H53" s="14"/>
      <c r="I53" s="25"/>
      <c r="J53" s="173"/>
      <c r="K53" s="289">
        <f>'[15]WP - Revenues'!$K$51</f>
        <v>-371671.63</v>
      </c>
      <c r="L53" s="17"/>
      <c r="M53" s="134">
        <v>0</v>
      </c>
      <c r="N53" s="17"/>
      <c r="O53" s="289">
        <f t="shared" si="6"/>
        <v>0</v>
      </c>
      <c r="P53" s="202"/>
      <c r="Q53" s="286"/>
      <c r="R53" s="287"/>
      <c r="S53" s="286"/>
      <c r="T53" s="286"/>
      <c r="U53" s="286"/>
      <c r="V53" s="287"/>
      <c r="W53" s="504">
        <f>IFERROR(VLOOKUP(E53,'[16]nVision Input'!$E:$Q,13,FALSE),0)</f>
        <v>0</v>
      </c>
      <c r="X53" s="287"/>
      <c r="Y53" s="286"/>
      <c r="Z53" s="287"/>
      <c r="AA53" s="286"/>
      <c r="AB53" s="202"/>
      <c r="AC53" s="286"/>
      <c r="AD53" s="287"/>
      <c r="AE53" s="287"/>
      <c r="AF53" s="287"/>
      <c r="AG53" s="287"/>
      <c r="AH53" s="287"/>
      <c r="AI53" s="287"/>
      <c r="AJ53" s="287"/>
      <c r="AK53" s="626">
        <f t="shared" si="7"/>
        <v>0</v>
      </c>
    </row>
    <row r="54" spans="1:39" x14ac:dyDescent="0.25">
      <c r="A54" s="3">
        <f t="shared" si="8"/>
        <v>35</v>
      </c>
      <c r="B54" s="7"/>
      <c r="C54" s="43">
        <v>442</v>
      </c>
      <c r="D54" s="44"/>
      <c r="E54" s="35">
        <v>442530</v>
      </c>
      <c r="F54" s="44"/>
      <c r="G54" s="45" t="s">
        <v>59</v>
      </c>
      <c r="H54" s="14"/>
      <c r="I54" s="25"/>
      <c r="J54" s="173"/>
      <c r="K54" s="289">
        <f>'[15]WP - Revenues'!$K$52</f>
        <v>-62229285.230000004</v>
      </c>
      <c r="L54" s="17"/>
      <c r="M54" s="134">
        <v>1</v>
      </c>
      <c r="N54" s="17"/>
      <c r="O54" s="289">
        <f t="shared" si="6"/>
        <v>-62229285.230000004</v>
      </c>
      <c r="P54" s="202"/>
      <c r="Q54" s="286"/>
      <c r="R54" s="287"/>
      <c r="S54" s="286">
        <f>'[23]IS ADJ 9'!$K$15</f>
        <v>-85243.561549999999</v>
      </c>
      <c r="T54" s="286"/>
      <c r="U54" s="217">
        <f>+'[24]IS ADJ 10'!$K$14</f>
        <v>-462805.03</v>
      </c>
      <c r="V54" s="287"/>
      <c r="W54" s="504">
        <f>IFERROR(VLOOKUP(E54,'[16]nVision Input'!$E:$Q,13,FALSE),0)</f>
        <v>0</v>
      </c>
      <c r="X54" s="287"/>
      <c r="Y54" s="217"/>
      <c r="Z54" s="287"/>
      <c r="AA54" s="286"/>
      <c r="AB54" s="202"/>
      <c r="AC54" s="286"/>
      <c r="AD54" s="287"/>
      <c r="AE54" s="287"/>
      <c r="AF54" s="287"/>
      <c r="AG54" s="287"/>
      <c r="AH54" s="287"/>
      <c r="AI54" s="287">
        <f>-'[20]Tax Reform Rate Design'!$Y$18</f>
        <v>-461178.96557864896</v>
      </c>
      <c r="AJ54" s="287"/>
      <c r="AK54" s="626">
        <f t="shared" si="7"/>
        <v>-63238512.78712865</v>
      </c>
    </row>
    <row r="55" spans="1:39" x14ac:dyDescent="0.25">
      <c r="A55" s="3">
        <f t="shared" si="8"/>
        <v>36</v>
      </c>
      <c r="B55" s="7"/>
      <c r="C55" s="43">
        <v>442</v>
      </c>
      <c r="D55" s="44"/>
      <c r="E55" s="35">
        <v>442531</v>
      </c>
      <c r="F55" s="44"/>
      <c r="G55" s="45" t="s">
        <v>60</v>
      </c>
      <c r="H55" s="14"/>
      <c r="I55" s="25"/>
      <c r="J55" s="173"/>
      <c r="K55" s="289">
        <f>'[15]WP - Revenues'!$K$53</f>
        <v>-3703654.43</v>
      </c>
      <c r="L55" s="17"/>
      <c r="M55" s="134">
        <v>1</v>
      </c>
      <c r="N55" s="17"/>
      <c r="O55" s="289">
        <f t="shared" si="6"/>
        <v>-3703654.43</v>
      </c>
      <c r="P55" s="202"/>
      <c r="Q55" s="286"/>
      <c r="R55" s="287"/>
      <c r="S55" s="217"/>
      <c r="T55" s="286"/>
      <c r="U55" s="286"/>
      <c r="V55" s="287"/>
      <c r="W55" s="504">
        <f>IFERROR(VLOOKUP(E55,'[16]nVision Input'!$E:$Q,13,FALSE),0)</f>
        <v>0</v>
      </c>
      <c r="X55" s="287"/>
      <c r="Y55" s="286"/>
      <c r="Z55" s="287"/>
      <c r="AA55" s="286"/>
      <c r="AB55" s="202"/>
      <c r="AC55" s="286"/>
      <c r="AD55" s="287"/>
      <c r="AE55" s="287"/>
      <c r="AF55" s="287"/>
      <c r="AG55" s="287">
        <f>+[21]Unbilled!$S$19</f>
        <v>-42802.759999999776</v>
      </c>
      <c r="AH55" s="287"/>
      <c r="AI55" s="287"/>
      <c r="AJ55" s="287"/>
      <c r="AK55" s="626">
        <f t="shared" si="7"/>
        <v>-3746457.19</v>
      </c>
    </row>
    <row r="56" spans="1:39" x14ac:dyDescent="0.25">
      <c r="A56" s="3">
        <f t="shared" si="8"/>
        <v>37</v>
      </c>
      <c r="B56" s="7"/>
      <c r="C56" s="43">
        <v>442</v>
      </c>
      <c r="D56" s="44"/>
      <c r="E56" s="35">
        <v>442533</v>
      </c>
      <c r="F56" s="44"/>
      <c r="G56" s="45" t="s">
        <v>61</v>
      </c>
      <c r="H56" s="14"/>
      <c r="I56" s="25"/>
      <c r="J56" s="173"/>
      <c r="K56" s="289">
        <f>'[15]WP - Revenues'!$K$54</f>
        <v>-3165909.52</v>
      </c>
      <c r="L56" s="17"/>
      <c r="M56" s="134">
        <v>1</v>
      </c>
      <c r="N56" s="17"/>
      <c r="O56" s="289">
        <f t="shared" si="6"/>
        <v>-3165909.52</v>
      </c>
      <c r="P56" s="202"/>
      <c r="Q56" s="286">
        <f>-O56</f>
        <v>3165909.52</v>
      </c>
      <c r="R56" s="287"/>
      <c r="S56" s="286"/>
      <c r="T56" s="286"/>
      <c r="U56" s="286"/>
      <c r="V56" s="287"/>
      <c r="W56" s="504">
        <f>IFERROR(VLOOKUP(E56,'[16]nVision Input'!$E:$Q,13,FALSE),0)</f>
        <v>0</v>
      </c>
      <c r="X56" s="287"/>
      <c r="Y56" s="286"/>
      <c r="Z56" s="287"/>
      <c r="AA56" s="286"/>
      <c r="AB56" s="202"/>
      <c r="AC56" s="286"/>
      <c r="AD56" s="287"/>
      <c r="AE56" s="287"/>
      <c r="AF56" s="287"/>
      <c r="AG56" s="287"/>
      <c r="AH56" s="287"/>
      <c r="AI56" s="287"/>
      <c r="AJ56" s="287"/>
      <c r="AK56" s="626">
        <f t="shared" si="7"/>
        <v>0</v>
      </c>
    </row>
    <row r="57" spans="1:39" x14ac:dyDescent="0.25">
      <c r="A57" s="3">
        <f t="shared" si="8"/>
        <v>38</v>
      </c>
      <c r="B57" s="7"/>
      <c r="C57" s="43">
        <v>442</v>
      </c>
      <c r="D57" s="44"/>
      <c r="E57" s="35">
        <v>442540</v>
      </c>
      <c r="F57" s="44"/>
      <c r="G57" s="45" t="s">
        <v>62</v>
      </c>
      <c r="H57" s="14"/>
      <c r="I57" s="25"/>
      <c r="J57" s="173"/>
      <c r="K57" s="288">
        <f>'[15]WP - Revenues'!$K$55</f>
        <v>-2173147.2999999998</v>
      </c>
      <c r="L57" s="17"/>
      <c r="M57" s="134">
        <v>0</v>
      </c>
      <c r="N57" s="17"/>
      <c r="O57" s="289">
        <f t="shared" si="6"/>
        <v>0</v>
      </c>
      <c r="P57" s="202"/>
      <c r="Q57" s="286"/>
      <c r="R57" s="287"/>
      <c r="S57" s="286"/>
      <c r="T57" s="286"/>
      <c r="U57" s="286"/>
      <c r="V57" s="287"/>
      <c r="W57" s="504">
        <f>IFERROR(VLOOKUP(E57,'[16]nVision Input'!$E:$Q,13,FALSE),0)</f>
        <v>0</v>
      </c>
      <c r="X57" s="287"/>
      <c r="Y57" s="286"/>
      <c r="Z57" s="287"/>
      <c r="AA57" s="286"/>
      <c r="AB57" s="202"/>
      <c r="AC57" s="286"/>
      <c r="AD57" s="287"/>
      <c r="AE57" s="287"/>
      <c r="AF57" s="287"/>
      <c r="AG57" s="287"/>
      <c r="AH57" s="287"/>
      <c r="AI57" s="287"/>
      <c r="AJ57" s="287"/>
      <c r="AK57" s="626">
        <f t="shared" si="7"/>
        <v>0</v>
      </c>
    </row>
    <row r="58" spans="1:39" x14ac:dyDescent="0.25">
      <c r="A58" s="3">
        <f t="shared" si="8"/>
        <v>39</v>
      </c>
      <c r="B58" s="7"/>
      <c r="C58" s="43">
        <v>442</v>
      </c>
      <c r="D58" s="44"/>
      <c r="E58" s="35">
        <v>442541</v>
      </c>
      <c r="F58" s="44"/>
      <c r="G58" s="45" t="s">
        <v>63</v>
      </c>
      <c r="H58" s="14"/>
      <c r="I58" s="25"/>
      <c r="J58" s="173"/>
      <c r="K58" s="288">
        <f>'[15]WP - Revenues'!$K$56</f>
        <v>-101963.76999999999</v>
      </c>
      <c r="L58" s="17"/>
      <c r="M58" s="134">
        <v>0</v>
      </c>
      <c r="N58" s="17"/>
      <c r="O58" s="289">
        <f t="shared" si="6"/>
        <v>0</v>
      </c>
      <c r="P58" s="202"/>
      <c r="Q58" s="286"/>
      <c r="R58" s="287"/>
      <c r="S58" s="286"/>
      <c r="T58" s="286"/>
      <c r="U58" s="286"/>
      <c r="V58" s="287"/>
      <c r="W58" s="504">
        <f>IFERROR(VLOOKUP(E58,'[16]nVision Input'!$E:$Q,13,FALSE),0)</f>
        <v>0</v>
      </c>
      <c r="X58" s="287"/>
      <c r="Y58" s="286"/>
      <c r="Z58" s="287"/>
      <c r="AA58" s="286"/>
      <c r="AB58" s="202"/>
      <c r="AC58" s="286"/>
      <c r="AD58" s="287"/>
      <c r="AE58" s="287"/>
      <c r="AF58" s="287"/>
      <c r="AG58" s="287"/>
      <c r="AH58" s="287"/>
      <c r="AI58" s="287"/>
      <c r="AJ58" s="287"/>
      <c r="AK58" s="626">
        <f t="shared" si="7"/>
        <v>0</v>
      </c>
    </row>
    <row r="59" spans="1:39" x14ac:dyDescent="0.25">
      <c r="A59" s="3">
        <f t="shared" si="8"/>
        <v>40</v>
      </c>
      <c r="B59" s="7"/>
      <c r="C59" s="43">
        <v>449</v>
      </c>
      <c r="D59" s="44"/>
      <c r="E59" s="35">
        <v>449106</v>
      </c>
      <c r="F59" s="44"/>
      <c r="G59" s="45" t="s">
        <v>64</v>
      </c>
      <c r="H59" s="14"/>
      <c r="I59" s="47"/>
      <c r="J59" s="173"/>
      <c r="K59" s="288">
        <f>'[15]WP - Revenues'!$K$57</f>
        <v>0</v>
      </c>
      <c r="L59" s="15"/>
      <c r="M59" s="135">
        <v>0</v>
      </c>
      <c r="N59" s="15"/>
      <c r="O59" s="289">
        <f t="shared" si="6"/>
        <v>0</v>
      </c>
      <c r="P59" s="202"/>
      <c r="Q59" s="286"/>
      <c r="R59" s="287"/>
      <c r="S59" s="286"/>
      <c r="T59" s="286"/>
      <c r="U59" s="286"/>
      <c r="V59" s="287"/>
      <c r="W59" s="504">
        <f>IFERROR(VLOOKUP(E59,'[16]nVision Input'!$E:$Q,13,FALSE),0)</f>
        <v>0</v>
      </c>
      <c r="X59" s="287"/>
      <c r="Y59" s="286"/>
      <c r="Z59" s="287"/>
      <c r="AA59" s="286"/>
      <c r="AB59" s="202"/>
      <c r="AC59" s="286">
        <f>+'[22]IS ADJ 21'!$M$22</f>
        <v>-35147.789967535915</v>
      </c>
      <c r="AD59" s="287"/>
      <c r="AE59" s="287"/>
      <c r="AF59" s="287"/>
      <c r="AG59" s="287"/>
      <c r="AH59" s="287"/>
      <c r="AI59" s="287"/>
      <c r="AJ59" s="287"/>
      <c r="AK59" s="502">
        <f t="shared" si="7"/>
        <v>-35147.789967535915</v>
      </c>
    </row>
    <row r="60" spans="1:39" x14ac:dyDescent="0.25">
      <c r="A60" s="3">
        <f>+A59+1</f>
        <v>41</v>
      </c>
      <c r="B60" s="7"/>
      <c r="C60" s="29"/>
      <c r="G60" s="30" t="s">
        <v>65</v>
      </c>
      <c r="I60" s="47"/>
      <c r="K60" s="280">
        <f>SUM(K42:K59)</f>
        <v>-97194726.379999995</v>
      </c>
      <c r="L60" s="41"/>
      <c r="M60" s="135"/>
      <c r="N60" s="41"/>
      <c r="O60" s="280">
        <f>SUM(O42:O59)</f>
        <v>-81413350.090000004</v>
      </c>
      <c r="P60" s="202"/>
      <c r="Q60" s="280">
        <f>SUM(Q42:Q59)</f>
        <v>3794537.2800000003</v>
      </c>
      <c r="R60" s="287"/>
      <c r="S60" s="280">
        <f>SUM(S42:S59)</f>
        <v>-1109211.0274700001</v>
      </c>
      <c r="T60" s="286"/>
      <c r="U60" s="280">
        <f>SUM(U42:U59)</f>
        <v>-462805.03</v>
      </c>
      <c r="V60" s="287"/>
      <c r="W60" s="280">
        <f>SUM(W42:W59)</f>
        <v>0</v>
      </c>
      <c r="X60" s="287"/>
      <c r="Y60" s="280">
        <f>SUM(Y42:Y59)</f>
        <v>0</v>
      </c>
      <c r="Z60" s="287"/>
      <c r="AA60" s="280">
        <f>SUM(AA42:AA59)</f>
        <v>0</v>
      </c>
      <c r="AB60" s="202"/>
      <c r="AC60" s="280">
        <f>SUM(AC42:AC59)</f>
        <v>-35147.789967535915</v>
      </c>
      <c r="AD60" s="287"/>
      <c r="AE60" s="280">
        <f>SUM(AE42:AE59)</f>
        <v>187536.98999999987</v>
      </c>
      <c r="AF60" s="269"/>
      <c r="AG60" s="280">
        <f>SUM(AG42:AG59)</f>
        <v>-42802.759999999776</v>
      </c>
      <c r="AH60" s="269"/>
      <c r="AI60" s="280">
        <f>SUM(AI42:AI59)</f>
        <v>-490402.20461958111</v>
      </c>
      <c r="AJ60" s="287"/>
      <c r="AK60" s="280">
        <f>SUM(AK42:AK59)</f>
        <v>-79571644.632057115</v>
      </c>
      <c r="AM60" s="489"/>
    </row>
    <row r="61" spans="1:39" x14ac:dyDescent="0.25">
      <c r="A61" s="3"/>
      <c r="B61" s="7"/>
      <c r="C61" s="29"/>
      <c r="G61" s="30"/>
      <c r="I61" s="48"/>
      <c r="K61" s="288"/>
      <c r="L61" s="32"/>
      <c r="M61" s="134"/>
      <c r="N61" s="32"/>
      <c r="O61" s="288"/>
      <c r="P61" s="202"/>
      <c r="Q61" s="286"/>
      <c r="R61" s="287"/>
      <c r="S61" s="286"/>
      <c r="T61" s="286"/>
      <c r="U61" s="286"/>
      <c r="V61" s="287"/>
      <c r="W61" s="286"/>
      <c r="X61" s="287"/>
      <c r="Y61" s="286"/>
      <c r="Z61" s="287"/>
      <c r="AA61" s="286"/>
      <c r="AB61" s="202"/>
      <c r="AC61" s="286"/>
      <c r="AD61" s="287"/>
      <c r="AE61" s="287"/>
      <c r="AF61" s="287"/>
      <c r="AG61" s="287"/>
      <c r="AH61" s="287"/>
      <c r="AI61" s="287"/>
      <c r="AJ61" s="287"/>
      <c r="AK61" s="286"/>
    </row>
    <row r="62" spans="1:39" x14ac:dyDescent="0.25">
      <c r="B62" s="7"/>
      <c r="C62" s="29"/>
      <c r="G62" s="335" t="s">
        <v>66</v>
      </c>
      <c r="I62" s="48"/>
      <c r="K62" s="288"/>
      <c r="L62" s="32"/>
      <c r="M62" s="134"/>
      <c r="N62" s="32"/>
      <c r="O62" s="288"/>
      <c r="P62" s="202"/>
      <c r="Q62" s="286"/>
      <c r="R62" s="287"/>
      <c r="S62" s="286"/>
      <c r="T62" s="286"/>
      <c r="U62" s="286"/>
      <c r="V62" s="287"/>
      <c r="W62" s="286"/>
      <c r="X62" s="287"/>
      <c r="Y62" s="286"/>
      <c r="Z62" s="287"/>
      <c r="AA62" s="286"/>
      <c r="AB62" s="202"/>
      <c r="AC62" s="286"/>
      <c r="AD62" s="287"/>
      <c r="AE62" s="287"/>
      <c r="AF62" s="287"/>
      <c r="AG62" s="287"/>
      <c r="AH62" s="287"/>
      <c r="AI62" s="287"/>
      <c r="AJ62" s="287"/>
      <c r="AK62" s="286"/>
    </row>
    <row r="63" spans="1:39" x14ac:dyDescent="0.25">
      <c r="A63" s="3">
        <f>+A60+1</f>
        <v>42</v>
      </c>
      <c r="B63" s="7"/>
      <c r="C63" s="49">
        <v>444</v>
      </c>
      <c r="D63" s="50"/>
      <c r="E63" s="35">
        <v>444010</v>
      </c>
      <c r="F63" s="50"/>
      <c r="G63" s="36" t="s">
        <v>67</v>
      </c>
      <c r="I63" s="22" t="str">
        <f>+I16</f>
        <v>TB 03-19</v>
      </c>
      <c r="K63" s="288">
        <f>'[15]WP - Revenues'!$K$61</f>
        <v>-73113.47</v>
      </c>
      <c r="L63" s="46"/>
      <c r="M63" s="134">
        <v>0</v>
      </c>
      <c r="N63" s="46"/>
      <c r="O63" s="289">
        <f t="shared" ref="O63:O72" si="9">K63*M63</f>
        <v>0</v>
      </c>
      <c r="P63" s="202"/>
      <c r="Q63" s="286"/>
      <c r="R63" s="287"/>
      <c r="S63" s="286"/>
      <c r="T63" s="286"/>
      <c r="U63" s="286"/>
      <c r="V63" s="287"/>
      <c r="W63" s="504">
        <f>IFERROR(VLOOKUP(E63,'[16]nVision Input'!$E:$Q,13,FALSE),0)</f>
        <v>0</v>
      </c>
      <c r="X63" s="287"/>
      <c r="Y63" s="286"/>
      <c r="Z63" s="287"/>
      <c r="AA63" s="286"/>
      <c r="AB63" s="202"/>
      <c r="AC63" s="286"/>
      <c r="AD63" s="287"/>
      <c r="AE63" s="287"/>
      <c r="AF63" s="287"/>
      <c r="AG63" s="287"/>
      <c r="AH63" s="287"/>
      <c r="AI63" s="287"/>
      <c r="AJ63" s="287"/>
      <c r="AK63" s="626">
        <f t="shared" ref="AK63:AK72" si="10">SUM(O63:AJ63)</f>
        <v>0</v>
      </c>
    </row>
    <row r="64" spans="1:39" x14ac:dyDescent="0.25">
      <c r="A64" s="3">
        <f>+A63+1</f>
        <v>43</v>
      </c>
      <c r="B64" s="7"/>
      <c r="C64" s="49">
        <v>444</v>
      </c>
      <c r="D64" s="50"/>
      <c r="E64" s="35">
        <v>444011</v>
      </c>
      <c r="F64" s="50"/>
      <c r="G64" s="36" t="s">
        <v>68</v>
      </c>
      <c r="I64" s="22"/>
      <c r="K64" s="288">
        <f>'[15]WP - Revenues'!$K$62</f>
        <v>-5309.82</v>
      </c>
      <c r="L64" s="46"/>
      <c r="M64" s="134">
        <v>0</v>
      </c>
      <c r="N64" s="46"/>
      <c r="O64" s="289">
        <f t="shared" si="9"/>
        <v>0</v>
      </c>
      <c r="P64" s="202"/>
      <c r="Q64" s="286"/>
      <c r="R64" s="287"/>
      <c r="S64" s="286"/>
      <c r="T64" s="286"/>
      <c r="U64" s="286"/>
      <c r="V64" s="287"/>
      <c r="W64" s="504">
        <f>IFERROR(VLOOKUP(E64,'[16]nVision Input'!$E:$Q,13,FALSE),0)</f>
        <v>0</v>
      </c>
      <c r="X64" s="287"/>
      <c r="Y64" s="286"/>
      <c r="Z64" s="287"/>
      <c r="AA64" s="286"/>
      <c r="AB64" s="202"/>
      <c r="AC64" s="286"/>
      <c r="AD64" s="287"/>
      <c r="AE64" s="287"/>
      <c r="AF64" s="287"/>
      <c r="AG64" s="287"/>
      <c r="AH64" s="287"/>
      <c r="AI64" s="287"/>
      <c r="AJ64" s="287"/>
      <c r="AK64" s="626">
        <f t="shared" si="10"/>
        <v>0</v>
      </c>
    </row>
    <row r="65" spans="1:39" x14ac:dyDescent="0.25">
      <c r="A65" s="3">
        <f>+A64+1</f>
        <v>44</v>
      </c>
      <c r="B65" s="7"/>
      <c r="C65" s="49">
        <v>444</v>
      </c>
      <c r="D65" s="50"/>
      <c r="E65" s="35">
        <v>444020</v>
      </c>
      <c r="F65" s="50"/>
      <c r="G65" s="36" t="s">
        <v>69</v>
      </c>
      <c r="I65" s="25"/>
      <c r="K65" s="288">
        <f>'[15]WP - Revenues'!$K$63</f>
        <v>-238856.81000000003</v>
      </c>
      <c r="L65" s="46"/>
      <c r="M65" s="134">
        <v>0</v>
      </c>
      <c r="N65" s="46"/>
      <c r="O65" s="289">
        <f t="shared" si="9"/>
        <v>0</v>
      </c>
      <c r="P65" s="202"/>
      <c r="Q65" s="286"/>
      <c r="R65" s="287"/>
      <c r="S65" s="286"/>
      <c r="T65" s="286"/>
      <c r="U65" s="286"/>
      <c r="V65" s="287"/>
      <c r="W65" s="504">
        <f>IFERROR(VLOOKUP(E65,'[16]nVision Input'!$E:$Q,13,FALSE),0)</f>
        <v>0</v>
      </c>
      <c r="X65" s="287"/>
      <c r="Y65" s="286"/>
      <c r="Z65" s="287"/>
      <c r="AA65" s="286"/>
      <c r="AB65" s="202"/>
      <c r="AC65" s="286"/>
      <c r="AD65" s="287"/>
      <c r="AE65" s="287"/>
      <c r="AF65" s="287"/>
      <c r="AG65" s="287"/>
      <c r="AH65" s="287"/>
      <c r="AI65" s="287"/>
      <c r="AJ65" s="287"/>
      <c r="AK65" s="626">
        <f t="shared" si="10"/>
        <v>0</v>
      </c>
    </row>
    <row r="66" spans="1:39" x14ac:dyDescent="0.25">
      <c r="A66" s="3">
        <f t="shared" ref="A66:A72" si="11">+A65+1</f>
        <v>45</v>
      </c>
      <c r="B66" s="7"/>
      <c r="C66" s="49">
        <v>444</v>
      </c>
      <c r="D66" s="50"/>
      <c r="E66" s="35">
        <v>444021</v>
      </c>
      <c r="F66" s="50"/>
      <c r="G66" s="36" t="s">
        <v>70</v>
      </c>
      <c r="I66" s="25"/>
      <c r="K66" s="288">
        <f>'[15]WP - Revenues'!$K$64</f>
        <v>-19565.170000000002</v>
      </c>
      <c r="L66" s="46"/>
      <c r="M66" s="134">
        <v>0</v>
      </c>
      <c r="N66" s="46"/>
      <c r="O66" s="289">
        <f t="shared" si="9"/>
        <v>0</v>
      </c>
      <c r="P66" s="202"/>
      <c r="Q66" s="286"/>
      <c r="R66" s="287"/>
      <c r="S66" s="286"/>
      <c r="T66" s="286"/>
      <c r="U66" s="286"/>
      <c r="V66" s="287"/>
      <c r="W66" s="504">
        <f>IFERROR(VLOOKUP(E66,'[16]nVision Input'!$E:$Q,13,FALSE),0)</f>
        <v>0</v>
      </c>
      <c r="X66" s="287"/>
      <c r="Y66" s="286"/>
      <c r="Z66" s="287"/>
      <c r="AA66" s="286"/>
      <c r="AB66" s="202"/>
      <c r="AC66" s="286"/>
      <c r="AD66" s="287"/>
      <c r="AE66" s="287"/>
      <c r="AF66" s="287"/>
      <c r="AG66" s="287"/>
      <c r="AH66" s="287"/>
      <c r="AI66" s="287"/>
      <c r="AJ66" s="287"/>
      <c r="AK66" s="626">
        <f t="shared" si="10"/>
        <v>0</v>
      </c>
    </row>
    <row r="67" spans="1:39" x14ac:dyDescent="0.25">
      <c r="A67" s="3">
        <f t="shared" si="11"/>
        <v>46</v>
      </c>
      <c r="B67" s="7"/>
      <c r="C67" s="49">
        <v>444</v>
      </c>
      <c r="D67" s="50"/>
      <c r="E67" s="35">
        <v>444030</v>
      </c>
      <c r="F67" s="50"/>
      <c r="G67" s="36" t="s">
        <v>71</v>
      </c>
      <c r="I67" s="25"/>
      <c r="K67" s="288">
        <f>'[15]WP - Revenues'!$K$65</f>
        <v>-3520945.13</v>
      </c>
      <c r="L67" s="46"/>
      <c r="M67" s="134">
        <v>1</v>
      </c>
      <c r="N67" s="46"/>
      <c r="O67" s="289">
        <f t="shared" si="9"/>
        <v>-3520945.13</v>
      </c>
      <c r="P67" s="202"/>
      <c r="Q67" s="286"/>
      <c r="R67" s="287"/>
      <c r="S67" s="286"/>
      <c r="T67" s="286"/>
      <c r="U67" s="286"/>
      <c r="V67" s="287"/>
      <c r="W67" s="504">
        <f>IFERROR(VLOOKUP(E67,'[16]nVision Input'!$E:$Q,13,FALSE),0)</f>
        <v>0</v>
      </c>
      <c r="X67" s="287"/>
      <c r="Y67" s="286"/>
      <c r="Z67" s="287"/>
      <c r="AA67" s="286"/>
      <c r="AB67" s="202"/>
      <c r="AC67" s="286"/>
      <c r="AD67" s="287"/>
      <c r="AE67" s="287"/>
      <c r="AF67" s="287"/>
      <c r="AG67" s="287"/>
      <c r="AH67" s="287"/>
      <c r="AI67" s="287">
        <f>-'[20]Tax Reform Rate Design'!$Y$19-'[20]Tax Reform Rate Design'!$Y$20-'[20]Tax Reform Rate Design'!$Y$21-'[20]Tax Reform Rate Design'!$Y$22</f>
        <v>-53896.022411893748</v>
      </c>
      <c r="AJ67" s="287"/>
      <c r="AK67" s="626">
        <f t="shared" si="10"/>
        <v>-3574841.1524118935</v>
      </c>
    </row>
    <row r="68" spans="1:39" x14ac:dyDescent="0.25">
      <c r="A68" s="3">
        <f t="shared" si="11"/>
        <v>47</v>
      </c>
      <c r="B68" s="7"/>
      <c r="C68" s="49">
        <v>444</v>
      </c>
      <c r="D68" s="50"/>
      <c r="E68" s="35">
        <v>444033</v>
      </c>
      <c r="F68" s="50"/>
      <c r="G68" s="36" t="s">
        <v>72</v>
      </c>
      <c r="I68" s="25"/>
      <c r="K68" s="288">
        <f>'[15]WP - Revenues'!$K$66</f>
        <v>-263703.59999999998</v>
      </c>
      <c r="L68" s="46"/>
      <c r="M68" s="134">
        <v>1</v>
      </c>
      <c r="N68" s="46"/>
      <c r="O68" s="289">
        <f t="shared" si="9"/>
        <v>-263703.59999999998</v>
      </c>
      <c r="P68" s="202"/>
      <c r="Q68" s="286"/>
      <c r="R68" s="287"/>
      <c r="S68" s="286"/>
      <c r="T68" s="286"/>
      <c r="U68" s="286"/>
      <c r="V68" s="287"/>
      <c r="W68" s="504">
        <f>IFERROR(VLOOKUP(E68,'[16]nVision Input'!$E:$Q,13,FALSE),0)</f>
        <v>0</v>
      </c>
      <c r="X68" s="287"/>
      <c r="Y68" s="286"/>
      <c r="Z68" s="287"/>
      <c r="AA68" s="286"/>
      <c r="AB68" s="202"/>
      <c r="AC68" s="286"/>
      <c r="AD68" s="287"/>
      <c r="AE68" s="287"/>
      <c r="AF68" s="287"/>
      <c r="AG68" s="287">
        <f>+[21]Unbilled!$S$20</f>
        <v>0</v>
      </c>
      <c r="AH68" s="287"/>
      <c r="AI68" s="287"/>
      <c r="AJ68" s="287"/>
      <c r="AK68" s="626">
        <f t="shared" si="10"/>
        <v>-263703.59999999998</v>
      </c>
    </row>
    <row r="69" spans="1:39" x14ac:dyDescent="0.25">
      <c r="A69" s="3">
        <f t="shared" si="11"/>
        <v>48</v>
      </c>
      <c r="B69" s="7"/>
      <c r="C69" s="49">
        <v>444</v>
      </c>
      <c r="D69" s="50"/>
      <c r="E69" s="35">
        <v>444032</v>
      </c>
      <c r="F69" s="50"/>
      <c r="G69" s="36" t="s">
        <v>73</v>
      </c>
      <c r="I69" s="25"/>
      <c r="K69" s="288">
        <f>'[15]WP - Revenues'!$K$67</f>
        <v>-79717.62</v>
      </c>
      <c r="L69" s="46"/>
      <c r="M69" s="134">
        <v>1</v>
      </c>
      <c r="N69" s="46"/>
      <c r="O69" s="289">
        <f t="shared" si="9"/>
        <v>-79717.62</v>
      </c>
      <c r="P69" s="202"/>
      <c r="Q69" s="286">
        <f>-O69</f>
        <v>79717.62</v>
      </c>
      <c r="R69" s="287"/>
      <c r="S69" s="286"/>
      <c r="T69" s="286"/>
      <c r="U69" s="286"/>
      <c r="V69" s="287"/>
      <c r="W69" s="504">
        <f>IFERROR(VLOOKUP(E69,'[16]nVision Input'!$E:$Q,13,FALSE),0)</f>
        <v>0</v>
      </c>
      <c r="X69" s="287"/>
      <c r="Y69" s="286"/>
      <c r="Z69" s="287"/>
      <c r="AA69" s="286"/>
      <c r="AB69" s="202"/>
      <c r="AC69" s="286"/>
      <c r="AD69" s="287"/>
      <c r="AE69" s="287"/>
      <c r="AF69" s="287"/>
      <c r="AG69" s="287"/>
      <c r="AH69" s="287"/>
      <c r="AI69" s="287"/>
      <c r="AJ69" s="287"/>
      <c r="AK69" s="626">
        <f t="shared" si="10"/>
        <v>0</v>
      </c>
    </row>
    <row r="70" spans="1:39" x14ac:dyDescent="0.25">
      <c r="A70" s="3">
        <f t="shared" si="11"/>
        <v>49</v>
      </c>
      <c r="B70" s="7"/>
      <c r="C70" s="49">
        <v>444</v>
      </c>
      <c r="D70" s="50"/>
      <c r="E70" s="35">
        <v>444040</v>
      </c>
      <c r="F70" s="50"/>
      <c r="G70" s="36" t="s">
        <v>74</v>
      </c>
      <c r="I70" s="25"/>
      <c r="K70" s="288">
        <f>'[15]WP - Revenues'!$K$68</f>
        <v>-80521.23000000001</v>
      </c>
      <c r="L70" s="46"/>
      <c r="M70" s="134">
        <v>0</v>
      </c>
      <c r="N70" s="46"/>
      <c r="O70" s="289">
        <f t="shared" si="9"/>
        <v>0</v>
      </c>
      <c r="P70" s="202"/>
      <c r="Q70" s="286"/>
      <c r="R70" s="287"/>
      <c r="S70" s="286"/>
      <c r="T70" s="286"/>
      <c r="U70" s="286"/>
      <c r="V70" s="287"/>
      <c r="W70" s="504">
        <f>IFERROR(VLOOKUP(E70,'[16]nVision Input'!$E:$Q,13,FALSE),0)</f>
        <v>0</v>
      </c>
      <c r="X70" s="287"/>
      <c r="Y70" s="286"/>
      <c r="Z70" s="287"/>
      <c r="AA70" s="286"/>
      <c r="AB70" s="202"/>
      <c r="AC70" s="286"/>
      <c r="AD70" s="287"/>
      <c r="AE70" s="287"/>
      <c r="AF70" s="287"/>
      <c r="AG70" s="287"/>
      <c r="AH70" s="287"/>
      <c r="AI70" s="287"/>
      <c r="AJ70" s="287"/>
      <c r="AK70" s="626">
        <f t="shared" si="10"/>
        <v>0</v>
      </c>
    </row>
    <row r="71" spans="1:39" x14ac:dyDescent="0.25">
      <c r="A71" s="3">
        <f t="shared" si="11"/>
        <v>50</v>
      </c>
      <c r="B71" s="7"/>
      <c r="C71" s="49">
        <v>444</v>
      </c>
      <c r="D71" s="50"/>
      <c r="E71" s="35">
        <v>444041</v>
      </c>
      <c r="F71" s="50"/>
      <c r="G71" s="36" t="s">
        <v>75</v>
      </c>
      <c r="I71" s="25"/>
      <c r="K71" s="288">
        <f>'[15]WP - Revenues'!$K$69</f>
        <v>-7174.8600000000006</v>
      </c>
      <c r="L71" s="46"/>
      <c r="M71" s="134">
        <v>0</v>
      </c>
      <c r="N71" s="46"/>
      <c r="O71" s="289">
        <f t="shared" si="9"/>
        <v>0</v>
      </c>
      <c r="P71" s="202"/>
      <c r="Q71" s="286"/>
      <c r="R71" s="287"/>
      <c r="S71" s="286"/>
      <c r="T71" s="286"/>
      <c r="U71" s="286"/>
      <c r="V71" s="287"/>
      <c r="W71" s="504">
        <f>IFERROR(VLOOKUP(E71,'[16]nVision Input'!$E:$Q,13,FALSE),0)</f>
        <v>0</v>
      </c>
      <c r="X71" s="287"/>
      <c r="Y71" s="286"/>
      <c r="Z71" s="287"/>
      <c r="AA71" s="286"/>
      <c r="AB71" s="202"/>
      <c r="AC71" s="286"/>
      <c r="AD71" s="287"/>
      <c r="AE71" s="287"/>
      <c r="AF71" s="287"/>
      <c r="AG71" s="287"/>
      <c r="AH71" s="287"/>
      <c r="AI71" s="287"/>
      <c r="AJ71" s="287"/>
      <c r="AK71" s="626">
        <f t="shared" si="10"/>
        <v>0</v>
      </c>
    </row>
    <row r="72" spans="1:39" x14ac:dyDescent="0.25">
      <c r="A72" s="3">
        <f t="shared" si="11"/>
        <v>51</v>
      </c>
      <c r="B72" s="7"/>
      <c r="C72" s="49">
        <v>449</v>
      </c>
      <c r="D72" s="50"/>
      <c r="E72" s="35">
        <v>449108</v>
      </c>
      <c r="F72" s="50"/>
      <c r="G72" s="51" t="s">
        <v>76</v>
      </c>
      <c r="I72" s="25"/>
      <c r="K72" s="288">
        <f>'[15]WP - Revenues'!$K$70</f>
        <v>0</v>
      </c>
      <c r="L72" s="46"/>
      <c r="M72" s="134">
        <v>0</v>
      </c>
      <c r="N72" s="46"/>
      <c r="O72" s="289">
        <f t="shared" si="9"/>
        <v>0</v>
      </c>
      <c r="P72" s="202"/>
      <c r="Q72" s="286"/>
      <c r="R72" s="287"/>
      <c r="S72" s="286"/>
      <c r="T72" s="286"/>
      <c r="U72" s="286"/>
      <c r="V72" s="287"/>
      <c r="W72" s="504">
        <f>IFERROR(VLOOKUP(E72,'[16]nVision Input'!$E:$Q,13,FALSE),0)</f>
        <v>0</v>
      </c>
      <c r="X72" s="287"/>
      <c r="Y72" s="286"/>
      <c r="Z72" s="287"/>
      <c r="AA72" s="286"/>
      <c r="AB72" s="202"/>
      <c r="AC72" s="286">
        <f>+'[22]IS ADJ 21'!$M$23</f>
        <v>-834.71909871019193</v>
      </c>
      <c r="AD72" s="287"/>
      <c r="AE72" s="287"/>
      <c r="AF72" s="287"/>
      <c r="AG72" s="287"/>
      <c r="AH72" s="287"/>
      <c r="AI72" s="287"/>
      <c r="AJ72" s="287"/>
      <c r="AK72" s="502">
        <f t="shared" si="10"/>
        <v>-834.71909871019193</v>
      </c>
    </row>
    <row r="73" spans="1:39" x14ac:dyDescent="0.25">
      <c r="A73" s="3">
        <f>+A72+1</f>
        <v>52</v>
      </c>
      <c r="B73" s="7"/>
      <c r="C73" s="29"/>
      <c r="G73" s="30" t="s">
        <v>77</v>
      </c>
      <c r="I73" s="47"/>
      <c r="K73" s="280">
        <f>SUM(K63:K72)</f>
        <v>-4288907.7100000009</v>
      </c>
      <c r="L73" s="41"/>
      <c r="M73" s="135"/>
      <c r="N73" s="41"/>
      <c r="O73" s="280">
        <f>SUM(O63:O72)</f>
        <v>-3864366.35</v>
      </c>
      <c r="P73" s="202"/>
      <c r="Q73" s="280">
        <f>SUM(Q63:Q72)</f>
        <v>79717.62</v>
      </c>
      <c r="R73" s="287"/>
      <c r="S73" s="280">
        <f>SUM(S63:S72)</f>
        <v>0</v>
      </c>
      <c r="T73" s="286"/>
      <c r="U73" s="280">
        <f>SUM(U63:U72)</f>
        <v>0</v>
      </c>
      <c r="V73" s="287"/>
      <c r="W73" s="280">
        <f>SUM(W63:W72)</f>
        <v>0</v>
      </c>
      <c r="X73" s="287"/>
      <c r="Y73" s="280">
        <f>SUM(Y63:Y72)</f>
        <v>0</v>
      </c>
      <c r="Z73" s="287"/>
      <c r="AA73" s="280">
        <f>SUM(AA63:AA72)</f>
        <v>0</v>
      </c>
      <c r="AB73" s="202"/>
      <c r="AC73" s="280">
        <f>SUM(AC63:AC72)</f>
        <v>-834.71909871019193</v>
      </c>
      <c r="AD73" s="287"/>
      <c r="AE73" s="280">
        <f>SUM(AE63:AE72)</f>
        <v>0</v>
      </c>
      <c r="AF73" s="269"/>
      <c r="AG73" s="280">
        <f>SUM(AG63:AG72)</f>
        <v>0</v>
      </c>
      <c r="AH73" s="269"/>
      <c r="AI73" s="280">
        <f>SUM(AI63:AI72)</f>
        <v>-53896.022411893748</v>
      </c>
      <c r="AJ73" s="287"/>
      <c r="AK73" s="280">
        <f>SUM(AK63:AK72)</f>
        <v>-3839379.4715106036</v>
      </c>
      <c r="AM73" s="489"/>
    </row>
    <row r="74" spans="1:39" x14ac:dyDescent="0.25">
      <c r="A74" s="3"/>
      <c r="B74" s="7"/>
      <c r="C74" s="29"/>
      <c r="G74" s="30"/>
      <c r="I74" s="47"/>
      <c r="K74" s="288"/>
      <c r="L74" s="32"/>
      <c r="M74" s="134"/>
      <c r="N74" s="32"/>
      <c r="O74" s="288"/>
      <c r="P74" s="202"/>
      <c r="Q74" s="286"/>
      <c r="R74" s="287"/>
      <c r="S74" s="286"/>
      <c r="T74" s="286"/>
      <c r="U74" s="286"/>
      <c r="V74" s="287"/>
      <c r="W74" s="286"/>
      <c r="X74" s="287"/>
      <c r="Y74" s="286"/>
      <c r="Z74" s="287"/>
      <c r="AA74" s="286"/>
      <c r="AB74" s="202"/>
      <c r="AC74" s="286"/>
      <c r="AD74" s="287"/>
      <c r="AE74" s="287"/>
      <c r="AF74" s="287"/>
      <c r="AG74" s="287"/>
      <c r="AH74" s="287"/>
      <c r="AI74" s="287"/>
      <c r="AJ74" s="287"/>
      <c r="AK74" s="286"/>
    </row>
    <row r="75" spans="1:39" x14ac:dyDescent="0.25">
      <c r="B75" s="7"/>
      <c r="C75" s="29"/>
      <c r="G75" s="335" t="s">
        <v>78</v>
      </c>
      <c r="I75" s="47"/>
      <c r="K75" s="288"/>
      <c r="L75" s="32"/>
      <c r="M75" s="134"/>
      <c r="N75" s="32"/>
      <c r="O75" s="288"/>
      <c r="P75" s="202"/>
      <c r="Q75" s="286"/>
      <c r="R75" s="287"/>
      <c r="S75" s="286"/>
      <c r="T75" s="286"/>
      <c r="U75" s="286"/>
      <c r="V75" s="287"/>
      <c r="W75" s="286"/>
      <c r="X75" s="287"/>
      <c r="Y75" s="286"/>
      <c r="Z75" s="287"/>
      <c r="AA75" s="286"/>
      <c r="AB75" s="202"/>
      <c r="AC75" s="286"/>
      <c r="AD75" s="287"/>
      <c r="AE75" s="287"/>
      <c r="AF75" s="287"/>
      <c r="AG75" s="287"/>
      <c r="AH75" s="287"/>
      <c r="AI75" s="287"/>
      <c r="AJ75" s="287"/>
      <c r="AK75" s="286"/>
    </row>
    <row r="76" spans="1:39" x14ac:dyDescent="0.25">
      <c r="A76" s="3">
        <f>+A73+1</f>
        <v>53</v>
      </c>
      <c r="B76" s="7"/>
      <c r="C76" s="52">
        <v>445</v>
      </c>
      <c r="D76" s="53"/>
      <c r="E76" s="35">
        <v>445010</v>
      </c>
      <c r="F76" s="53"/>
      <c r="G76" s="36" t="s">
        <v>79</v>
      </c>
      <c r="I76" s="22" t="str">
        <f>+I16</f>
        <v>TB 03-19</v>
      </c>
      <c r="K76" s="288">
        <f>'[15]WP - Revenues'!$K$74</f>
        <v>-495841.77</v>
      </c>
      <c r="L76" s="46"/>
      <c r="M76" s="134">
        <v>0</v>
      </c>
      <c r="N76" s="46"/>
      <c r="O76" s="289">
        <f t="shared" ref="O76:O81" si="12">K76*M76</f>
        <v>0</v>
      </c>
      <c r="P76" s="202"/>
      <c r="Q76" s="286"/>
      <c r="R76" s="287"/>
      <c r="S76" s="286"/>
      <c r="T76" s="286"/>
      <c r="U76" s="286"/>
      <c r="V76" s="287"/>
      <c r="W76" s="504">
        <f>IFERROR(VLOOKUP(E76,'[16]nVision Input'!$E:$Q,13,FALSE),0)</f>
        <v>0</v>
      </c>
      <c r="X76" s="287"/>
      <c r="Y76" s="286"/>
      <c r="Z76" s="287"/>
      <c r="AA76" s="286"/>
      <c r="AB76" s="202"/>
      <c r="AC76" s="286"/>
      <c r="AD76" s="287"/>
      <c r="AE76" s="287"/>
      <c r="AF76" s="287"/>
      <c r="AG76" s="287"/>
      <c r="AH76" s="287"/>
      <c r="AI76" s="287"/>
      <c r="AJ76" s="287"/>
      <c r="AK76" s="626">
        <f t="shared" ref="AK76:AK81" si="13">SUM(O76:AJ76)</f>
        <v>0</v>
      </c>
    </row>
    <row r="77" spans="1:39" x14ac:dyDescent="0.25">
      <c r="A77" s="3">
        <f t="shared" ref="A77:A82" si="14">+A76+1</f>
        <v>54</v>
      </c>
      <c r="B77" s="7"/>
      <c r="C77" s="52">
        <v>445</v>
      </c>
      <c r="D77" s="53"/>
      <c r="E77" s="35">
        <v>445020</v>
      </c>
      <c r="F77" s="53"/>
      <c r="G77" s="36" t="s">
        <v>80</v>
      </c>
      <c r="I77" s="25"/>
      <c r="K77" s="288">
        <f>'[15]WP - Revenues'!$K$75</f>
        <v>-544731.47</v>
      </c>
      <c r="L77" s="46"/>
      <c r="M77" s="134">
        <v>0</v>
      </c>
      <c r="N77" s="46"/>
      <c r="O77" s="289">
        <f t="shared" si="12"/>
        <v>0</v>
      </c>
      <c r="P77" s="202"/>
      <c r="Q77" s="286"/>
      <c r="R77" s="287"/>
      <c r="S77" s="286"/>
      <c r="T77" s="286"/>
      <c r="U77" s="286"/>
      <c r="V77" s="287"/>
      <c r="W77" s="504">
        <f>IFERROR(VLOOKUP(E77,'[16]nVision Input'!$E:$Q,13,FALSE),0)</f>
        <v>0</v>
      </c>
      <c r="X77" s="287"/>
      <c r="Y77" s="286"/>
      <c r="Z77" s="287"/>
      <c r="AA77" s="286"/>
      <c r="AB77" s="202"/>
      <c r="AC77" s="286"/>
      <c r="AD77" s="287"/>
      <c r="AE77" s="287"/>
      <c r="AF77" s="287"/>
      <c r="AG77" s="287"/>
      <c r="AH77" s="287"/>
      <c r="AI77" s="287"/>
      <c r="AJ77" s="287"/>
      <c r="AK77" s="626">
        <f t="shared" si="13"/>
        <v>0</v>
      </c>
    </row>
    <row r="78" spans="1:39" x14ac:dyDescent="0.25">
      <c r="A78" s="3">
        <f t="shared" si="14"/>
        <v>55</v>
      </c>
      <c r="B78" s="7"/>
      <c r="C78" s="52">
        <v>445</v>
      </c>
      <c r="D78" s="53"/>
      <c r="E78" s="35">
        <v>445030</v>
      </c>
      <c r="F78" s="53"/>
      <c r="G78" s="36" t="s">
        <v>81</v>
      </c>
      <c r="I78" s="25"/>
      <c r="K78" s="288">
        <f>'[15]WP - Revenues'!$K$76</f>
        <v>-10605053.800000001</v>
      </c>
      <c r="L78" s="46"/>
      <c r="M78" s="134">
        <v>1</v>
      </c>
      <c r="N78" s="46"/>
      <c r="O78" s="289">
        <f t="shared" si="12"/>
        <v>-10605053.800000001</v>
      </c>
      <c r="P78" s="202"/>
      <c r="Q78" s="286"/>
      <c r="R78" s="287"/>
      <c r="S78" s="286"/>
      <c r="T78" s="286"/>
      <c r="U78" s="286"/>
      <c r="V78" s="287"/>
      <c r="W78" s="504">
        <f>IFERROR(VLOOKUP(E78,'[16]nVision Input'!$E:$Q,13,FALSE),0)</f>
        <v>0</v>
      </c>
      <c r="X78" s="287"/>
      <c r="Y78" s="286"/>
      <c r="Z78" s="287"/>
      <c r="AA78" s="286"/>
      <c r="AB78" s="202"/>
      <c r="AC78" s="286"/>
      <c r="AD78" s="287"/>
      <c r="AE78" s="287"/>
      <c r="AF78" s="287"/>
      <c r="AG78" s="287"/>
      <c r="AH78" s="287"/>
      <c r="AI78" s="287"/>
      <c r="AJ78" s="287"/>
      <c r="AK78" s="626">
        <f t="shared" si="13"/>
        <v>-10605053.800000001</v>
      </c>
    </row>
    <row r="79" spans="1:39" x14ac:dyDescent="0.25">
      <c r="A79" s="3">
        <f t="shared" si="14"/>
        <v>56</v>
      </c>
      <c r="B79" s="7"/>
      <c r="C79" s="52">
        <v>445</v>
      </c>
      <c r="D79" s="53"/>
      <c r="E79" s="35">
        <v>445032</v>
      </c>
      <c r="F79" s="53"/>
      <c r="G79" s="36" t="s">
        <v>82</v>
      </c>
      <c r="I79" s="25"/>
      <c r="K79" s="288">
        <f>'[15]WP - Revenues'!$K$77</f>
        <v>-386448.53</v>
      </c>
      <c r="L79" s="46"/>
      <c r="M79" s="134">
        <v>1</v>
      </c>
      <c r="N79" s="46"/>
      <c r="O79" s="289">
        <f t="shared" si="12"/>
        <v>-386448.53</v>
      </c>
      <c r="P79" s="202"/>
      <c r="Q79" s="286">
        <f>-O79</f>
        <v>386448.53</v>
      </c>
      <c r="R79" s="287"/>
      <c r="S79" s="286"/>
      <c r="T79" s="286"/>
      <c r="U79" s="286"/>
      <c r="V79" s="287"/>
      <c r="W79" s="504">
        <f>IFERROR(VLOOKUP(E79,'[16]nVision Input'!$E:$Q,13,FALSE),0)</f>
        <v>0</v>
      </c>
      <c r="X79" s="287"/>
      <c r="Y79" s="286"/>
      <c r="Z79" s="287"/>
      <c r="AA79" s="286"/>
      <c r="AB79" s="202"/>
      <c r="AC79" s="286"/>
      <c r="AD79" s="287"/>
      <c r="AE79" s="287"/>
      <c r="AF79" s="287"/>
      <c r="AG79" s="287"/>
      <c r="AH79" s="287"/>
      <c r="AI79" s="287"/>
      <c r="AJ79" s="287"/>
      <c r="AK79" s="626">
        <f t="shared" si="13"/>
        <v>0</v>
      </c>
    </row>
    <row r="80" spans="1:39" x14ac:dyDescent="0.25">
      <c r="A80" s="3">
        <f t="shared" si="14"/>
        <v>57</v>
      </c>
      <c r="B80" s="7"/>
      <c r="C80" s="52">
        <v>445</v>
      </c>
      <c r="D80" s="53"/>
      <c r="E80" s="35">
        <v>445040</v>
      </c>
      <c r="F80" s="53"/>
      <c r="G80" s="36" t="s">
        <v>83</v>
      </c>
      <c r="I80" s="25"/>
      <c r="K80" s="288">
        <f>'[15]WP - Revenues'!$K$78</f>
        <v>-241274.11</v>
      </c>
      <c r="L80" s="46"/>
      <c r="M80" s="134">
        <v>0</v>
      </c>
      <c r="N80" s="46"/>
      <c r="O80" s="289">
        <f t="shared" si="12"/>
        <v>0</v>
      </c>
      <c r="P80" s="202"/>
      <c r="Q80" s="286"/>
      <c r="R80" s="287"/>
      <c r="S80" s="286"/>
      <c r="T80" s="286"/>
      <c r="U80" s="286"/>
      <c r="V80" s="287"/>
      <c r="W80" s="504">
        <f>IFERROR(VLOOKUP(E80,'[16]nVision Input'!$E:$Q,13,FALSE),0)</f>
        <v>0</v>
      </c>
      <c r="X80" s="287"/>
      <c r="Y80" s="286"/>
      <c r="Z80" s="287"/>
      <c r="AA80" s="286"/>
      <c r="AB80" s="202"/>
      <c r="AC80" s="286"/>
      <c r="AD80" s="287"/>
      <c r="AE80" s="287"/>
      <c r="AF80" s="287"/>
      <c r="AG80" s="287"/>
      <c r="AH80" s="287"/>
      <c r="AI80" s="287"/>
      <c r="AJ80" s="287"/>
      <c r="AK80" s="626">
        <f t="shared" si="13"/>
        <v>0</v>
      </c>
    </row>
    <row r="81" spans="1:39" x14ac:dyDescent="0.25">
      <c r="A81" s="3">
        <f t="shared" si="14"/>
        <v>58</v>
      </c>
      <c r="B81" s="7"/>
      <c r="C81" s="52">
        <v>449</v>
      </c>
      <c r="D81" s="53"/>
      <c r="E81" s="35">
        <v>449109</v>
      </c>
      <c r="F81" s="53"/>
      <c r="G81" s="45" t="s">
        <v>84</v>
      </c>
      <c r="I81" s="25"/>
      <c r="K81" s="288">
        <f>'[15]WP - Revenues'!$K$79</f>
        <v>0</v>
      </c>
      <c r="L81" s="46"/>
      <c r="M81" s="134">
        <v>0</v>
      </c>
      <c r="N81" s="46"/>
      <c r="O81" s="289">
        <f t="shared" si="12"/>
        <v>0</v>
      </c>
      <c r="P81" s="202"/>
      <c r="Q81" s="286"/>
      <c r="R81" s="287"/>
      <c r="S81" s="286"/>
      <c r="T81" s="286"/>
      <c r="U81" s="286"/>
      <c r="V81" s="287"/>
      <c r="W81" s="504">
        <f>IFERROR(VLOOKUP(E81,'[16]nVision Input'!$E:$Q,13,FALSE),0)</f>
        <v>0</v>
      </c>
      <c r="X81" s="287"/>
      <c r="Y81" s="286"/>
      <c r="Z81" s="287"/>
      <c r="AA81" s="286"/>
      <c r="AB81" s="202"/>
      <c r="AC81" s="286">
        <f>+'[22]IS ADJ 21'!$M$24</f>
        <v>-3527.9646782366904</v>
      </c>
      <c r="AD81" s="287"/>
      <c r="AE81" s="287"/>
      <c r="AF81" s="287"/>
      <c r="AG81" s="287"/>
      <c r="AH81" s="287"/>
      <c r="AI81" s="287"/>
      <c r="AJ81" s="287"/>
      <c r="AK81" s="502">
        <f t="shared" si="13"/>
        <v>-3527.9646782366904</v>
      </c>
    </row>
    <row r="82" spans="1:39" x14ac:dyDescent="0.25">
      <c r="A82" s="3">
        <f t="shared" si="14"/>
        <v>59</v>
      </c>
      <c r="B82" s="7"/>
      <c r="C82" s="29"/>
      <c r="G82" s="30" t="s">
        <v>85</v>
      </c>
      <c r="I82" s="47"/>
      <c r="K82" s="280">
        <f>SUM(K76:K81)</f>
        <v>-12273349.68</v>
      </c>
      <c r="L82" s="41"/>
      <c r="M82" s="135"/>
      <c r="N82" s="41"/>
      <c r="O82" s="280">
        <f>SUM(O76:O81)</f>
        <v>-10991502.33</v>
      </c>
      <c r="P82" s="202"/>
      <c r="Q82" s="280">
        <f>SUM(Q76:Q81)</f>
        <v>386448.53</v>
      </c>
      <c r="R82" s="287"/>
      <c r="S82" s="280">
        <f>SUM(S76:S81)</f>
        <v>0</v>
      </c>
      <c r="T82" s="286"/>
      <c r="U82" s="280">
        <f>SUM(U76:U81)</f>
        <v>0</v>
      </c>
      <c r="V82" s="287"/>
      <c r="W82" s="280">
        <f>SUM(W76:W81)</f>
        <v>0</v>
      </c>
      <c r="X82" s="287"/>
      <c r="Y82" s="280">
        <f>SUM(Y76:Y81)</f>
        <v>0</v>
      </c>
      <c r="Z82" s="287"/>
      <c r="AA82" s="280">
        <f>SUM(AA76:AA81)</f>
        <v>0</v>
      </c>
      <c r="AB82" s="202"/>
      <c r="AC82" s="280">
        <f>SUM(AC76:AC81)</f>
        <v>-3527.9646782366904</v>
      </c>
      <c r="AD82" s="287"/>
      <c r="AE82" s="280">
        <f>SUM(AE76:AE81)</f>
        <v>0</v>
      </c>
      <c r="AF82" s="269"/>
      <c r="AG82" s="280">
        <f>SUM(AG76:AG81)</f>
        <v>0</v>
      </c>
      <c r="AH82" s="269"/>
      <c r="AI82" s="280">
        <f>SUM(AI76:AI81)</f>
        <v>0</v>
      </c>
      <c r="AJ82" s="287"/>
      <c r="AK82" s="280">
        <f>SUM(AK76:AK81)</f>
        <v>-10608581.764678238</v>
      </c>
      <c r="AM82" s="489"/>
    </row>
    <row r="83" spans="1:39" x14ac:dyDescent="0.25">
      <c r="A83" s="3"/>
      <c r="B83" s="7"/>
      <c r="C83" s="29"/>
      <c r="G83" s="30"/>
      <c r="I83" s="47"/>
      <c r="K83" s="288"/>
      <c r="L83" s="32"/>
      <c r="M83" s="134"/>
      <c r="N83" s="32"/>
      <c r="O83" s="288"/>
      <c r="P83" s="202"/>
      <c r="Q83" s="286"/>
      <c r="R83" s="287"/>
      <c r="S83" s="286"/>
      <c r="T83" s="286"/>
      <c r="U83" s="286"/>
      <c r="V83" s="287"/>
      <c r="W83" s="286"/>
      <c r="X83" s="287"/>
      <c r="Y83" s="286"/>
      <c r="Z83" s="287"/>
      <c r="AA83" s="286"/>
      <c r="AB83" s="202"/>
      <c r="AC83" s="286"/>
      <c r="AD83" s="287"/>
      <c r="AE83" s="287"/>
      <c r="AF83" s="287"/>
      <c r="AG83" s="287"/>
      <c r="AH83" s="287"/>
      <c r="AI83" s="287"/>
      <c r="AJ83" s="287"/>
      <c r="AK83" s="286"/>
    </row>
    <row r="84" spans="1:39" x14ac:dyDescent="0.25">
      <c r="B84" s="7"/>
      <c r="C84" s="29"/>
      <c r="G84" s="335" t="s">
        <v>86</v>
      </c>
      <c r="I84" s="47"/>
      <c r="K84" s="288"/>
      <c r="L84" s="32"/>
      <c r="M84" s="134"/>
      <c r="N84" s="32"/>
      <c r="O84" s="288"/>
      <c r="P84" s="202"/>
      <c r="Q84" s="286"/>
      <c r="R84" s="287"/>
      <c r="S84" s="286"/>
      <c r="T84" s="286"/>
      <c r="U84" s="286"/>
      <c r="V84" s="287"/>
      <c r="W84" s="286"/>
      <c r="X84" s="287"/>
      <c r="Y84" s="286"/>
      <c r="Z84" s="287"/>
      <c r="AA84" s="286"/>
      <c r="AB84" s="202"/>
      <c r="AC84" s="286"/>
      <c r="AD84" s="287"/>
      <c r="AE84" s="287"/>
      <c r="AF84" s="287"/>
      <c r="AG84" s="287"/>
      <c r="AH84" s="287"/>
      <c r="AI84" s="287"/>
      <c r="AJ84" s="287"/>
      <c r="AK84" s="286"/>
    </row>
    <row r="85" spans="1:39" x14ac:dyDescent="0.25">
      <c r="A85" s="3">
        <f>+A82+1</f>
        <v>60</v>
      </c>
      <c r="B85" s="7"/>
      <c r="C85" s="54">
        <v>447</v>
      </c>
      <c r="D85" s="55"/>
      <c r="E85" s="35">
        <v>447221</v>
      </c>
      <c r="F85" s="55"/>
      <c r="G85" s="36" t="s">
        <v>87</v>
      </c>
      <c r="H85" s="14"/>
      <c r="I85" s="22" t="str">
        <f>+I16</f>
        <v>TB 03-19</v>
      </c>
      <c r="J85" s="173"/>
      <c r="K85" s="289">
        <f>'[15]WP - Revenues'!$K$83</f>
        <v>-791964.79</v>
      </c>
      <c r="L85" s="17"/>
      <c r="M85" s="134">
        <v>0</v>
      </c>
      <c r="N85" s="17"/>
      <c r="O85" s="289">
        <f t="shared" ref="O85:O92" si="15">K85*M85</f>
        <v>0</v>
      </c>
      <c r="P85" s="202"/>
      <c r="Q85" s="286"/>
      <c r="R85" s="287"/>
      <c r="S85" s="286"/>
      <c r="T85" s="286"/>
      <c r="U85" s="286"/>
      <c r="V85" s="287"/>
      <c r="W85" s="504">
        <f>IFERROR(VLOOKUP(E85,'[16]nVision Input'!$E:$Q,13,FALSE),0)</f>
        <v>0</v>
      </c>
      <c r="X85" s="287"/>
      <c r="Y85" s="286"/>
      <c r="Z85" s="287"/>
      <c r="AA85" s="286"/>
      <c r="AB85" s="202"/>
      <c r="AC85" s="286"/>
      <c r="AD85" s="287"/>
      <c r="AE85" s="287"/>
      <c r="AF85" s="287"/>
      <c r="AG85" s="287"/>
      <c r="AH85" s="287"/>
      <c r="AI85" s="287"/>
      <c r="AJ85" s="287"/>
      <c r="AK85" s="626">
        <f t="shared" ref="AK85:AK92" si="16">SUM(O85:AJ85)</f>
        <v>0</v>
      </c>
    </row>
    <row r="86" spans="1:39" x14ac:dyDescent="0.25">
      <c r="A86" s="3">
        <f>+A85+1</f>
        <v>61</v>
      </c>
      <c r="B86" s="7"/>
      <c r="C86" s="54">
        <v>447</v>
      </c>
      <c r="D86" s="55"/>
      <c r="E86" s="35">
        <v>447222</v>
      </c>
      <c r="F86" s="55"/>
      <c r="G86" s="36" t="s">
        <v>88</v>
      </c>
      <c r="H86" s="14"/>
      <c r="I86" s="22"/>
      <c r="J86" s="173"/>
      <c r="K86" s="289">
        <f>'[15]WP - Revenues'!$K$84</f>
        <v>-65850.720000000001</v>
      </c>
      <c r="L86" s="17"/>
      <c r="M86" s="134">
        <v>0</v>
      </c>
      <c r="N86" s="17"/>
      <c r="O86" s="289">
        <f t="shared" si="15"/>
        <v>0</v>
      </c>
      <c r="P86" s="202"/>
      <c r="Q86" s="286"/>
      <c r="R86" s="287"/>
      <c r="S86" s="286"/>
      <c r="T86" s="286"/>
      <c r="U86" s="286"/>
      <c r="V86" s="287"/>
      <c r="W86" s="504">
        <f>IFERROR(VLOOKUP(E86,'[16]nVision Input'!$E:$Q,13,FALSE),0)</f>
        <v>0</v>
      </c>
      <c r="X86" s="287"/>
      <c r="Y86" s="286"/>
      <c r="Z86" s="287"/>
      <c r="AA86" s="286"/>
      <c r="AB86" s="202"/>
      <c r="AC86" s="286"/>
      <c r="AD86" s="287"/>
      <c r="AE86" s="287"/>
      <c r="AF86" s="287"/>
      <c r="AG86" s="287"/>
      <c r="AH86" s="287"/>
      <c r="AI86" s="287"/>
      <c r="AJ86" s="287"/>
      <c r="AK86" s="626">
        <f t="shared" si="16"/>
        <v>0</v>
      </c>
    </row>
    <row r="87" spans="1:39" x14ac:dyDescent="0.25">
      <c r="A87" s="3">
        <f t="shared" ref="A87:A93" si="17">+A86+1</f>
        <v>62</v>
      </c>
      <c r="B87" s="7"/>
      <c r="C87" s="54">
        <v>447</v>
      </c>
      <c r="D87" s="55"/>
      <c r="E87" s="35">
        <v>447231</v>
      </c>
      <c r="F87" s="55"/>
      <c r="G87" s="36" t="s">
        <v>89</v>
      </c>
      <c r="H87" s="14"/>
      <c r="I87" s="25"/>
      <c r="J87" s="173"/>
      <c r="K87" s="289">
        <f>'[15]WP - Revenues'!$K$85</f>
        <v>-15065207.76</v>
      </c>
      <c r="L87" s="17"/>
      <c r="M87" s="134">
        <v>0</v>
      </c>
      <c r="N87" s="17"/>
      <c r="O87" s="289">
        <f t="shared" si="15"/>
        <v>0</v>
      </c>
      <c r="P87" s="202"/>
      <c r="Q87" s="286"/>
      <c r="R87" s="287"/>
      <c r="S87" s="286"/>
      <c r="T87" s="286"/>
      <c r="U87" s="286"/>
      <c r="V87" s="287"/>
      <c r="W87" s="504">
        <f>IFERROR(VLOOKUP(E87,'[16]nVision Input'!$E:$Q,13,FALSE),0)</f>
        <v>0</v>
      </c>
      <c r="X87" s="287"/>
      <c r="Y87" s="286"/>
      <c r="Z87" s="287"/>
      <c r="AA87" s="286"/>
      <c r="AB87" s="202"/>
      <c r="AC87" s="286"/>
      <c r="AD87" s="287"/>
      <c r="AE87" s="287"/>
      <c r="AF87" s="287"/>
      <c r="AG87" s="287"/>
      <c r="AH87" s="287"/>
      <c r="AI87" s="287"/>
      <c r="AJ87" s="287"/>
      <c r="AK87" s="626">
        <f t="shared" si="16"/>
        <v>0</v>
      </c>
    </row>
    <row r="88" spans="1:39" x14ac:dyDescent="0.25">
      <c r="A88" s="3">
        <f t="shared" si="17"/>
        <v>63</v>
      </c>
      <c r="B88" s="7"/>
      <c r="C88" s="54">
        <v>447</v>
      </c>
      <c r="D88" s="55"/>
      <c r="E88" s="35">
        <v>447232</v>
      </c>
      <c r="F88" s="55"/>
      <c r="G88" s="36" t="s">
        <v>90</v>
      </c>
      <c r="H88" s="14"/>
      <c r="I88" s="25"/>
      <c r="J88" s="173"/>
      <c r="K88" s="289">
        <f>'[15]WP - Revenues'!$K$86</f>
        <v>-4597334.08</v>
      </c>
      <c r="L88" s="17"/>
      <c r="M88" s="134">
        <v>0</v>
      </c>
      <c r="N88" s="17"/>
      <c r="O88" s="289">
        <f t="shared" si="15"/>
        <v>0</v>
      </c>
      <c r="P88" s="202"/>
      <c r="Q88" s="286"/>
      <c r="R88" s="287"/>
      <c r="S88" s="286"/>
      <c r="T88" s="286"/>
      <c r="U88" s="286"/>
      <c r="V88" s="287"/>
      <c r="W88" s="504">
        <f>IFERROR(VLOOKUP(E88,'[16]nVision Input'!$E:$Q,13,FALSE),0)</f>
        <v>0</v>
      </c>
      <c r="X88" s="287"/>
      <c r="Y88" s="286"/>
      <c r="Z88" s="287"/>
      <c r="AA88" s="286"/>
      <c r="AB88" s="202"/>
      <c r="AC88" s="286"/>
      <c r="AD88" s="287"/>
      <c r="AE88" s="287"/>
      <c r="AF88" s="287"/>
      <c r="AG88" s="287"/>
      <c r="AH88" s="287"/>
      <c r="AI88" s="287"/>
      <c r="AJ88" s="287"/>
      <c r="AK88" s="626">
        <f t="shared" si="16"/>
        <v>0</v>
      </c>
    </row>
    <row r="89" spans="1:39" x14ac:dyDescent="0.25">
      <c r="A89" s="3">
        <f t="shared" si="17"/>
        <v>64</v>
      </c>
      <c r="B89" s="7"/>
      <c r="C89" s="54">
        <v>447</v>
      </c>
      <c r="D89" s="55"/>
      <c r="E89" s="35">
        <v>447233</v>
      </c>
      <c r="F89" s="55"/>
      <c r="G89" s="36" t="s">
        <v>91</v>
      </c>
      <c r="H89" s="14"/>
      <c r="I89" s="25"/>
      <c r="J89" s="173"/>
      <c r="K89" s="289">
        <f>'[15]WP - Revenues'!$K$87</f>
        <v>-827667.78</v>
      </c>
      <c r="L89" s="17"/>
      <c r="M89" s="134">
        <v>0</v>
      </c>
      <c r="N89" s="17"/>
      <c r="O89" s="289">
        <f t="shared" si="15"/>
        <v>0</v>
      </c>
      <c r="P89" s="202"/>
      <c r="Q89" s="286"/>
      <c r="R89" s="287"/>
      <c r="S89" s="286"/>
      <c r="T89" s="286"/>
      <c r="U89" s="286"/>
      <c r="V89" s="287"/>
      <c r="W89" s="504">
        <f>IFERROR(VLOOKUP(E89,'[16]nVision Input'!$E:$Q,13,FALSE),0)</f>
        <v>0</v>
      </c>
      <c r="X89" s="287"/>
      <c r="Y89" s="286"/>
      <c r="Z89" s="287"/>
      <c r="AA89" s="286"/>
      <c r="AB89" s="202"/>
      <c r="AC89" s="286"/>
      <c r="AD89" s="287"/>
      <c r="AE89" s="287"/>
      <c r="AF89" s="287"/>
      <c r="AG89" s="287"/>
      <c r="AH89" s="287"/>
      <c r="AI89" s="287"/>
      <c r="AJ89" s="287"/>
      <c r="AK89" s="626">
        <f t="shared" si="16"/>
        <v>0</v>
      </c>
    </row>
    <row r="90" spans="1:39" x14ac:dyDescent="0.25">
      <c r="A90" s="3">
        <f t="shared" si="17"/>
        <v>65</v>
      </c>
      <c r="B90" s="7"/>
      <c r="C90" s="54">
        <v>447</v>
      </c>
      <c r="D90" s="55"/>
      <c r="E90" s="35">
        <v>447234</v>
      </c>
      <c r="F90" s="55"/>
      <c r="G90" s="36" t="s">
        <v>92</v>
      </c>
      <c r="H90" s="14"/>
      <c r="I90" s="25"/>
      <c r="J90" s="173"/>
      <c r="K90" s="289">
        <f>'[15]WP - Revenues'!$K$88</f>
        <v>-1276942.1399999999</v>
      </c>
      <c r="L90" s="17"/>
      <c r="M90" s="134">
        <v>0</v>
      </c>
      <c r="N90" s="17"/>
      <c r="O90" s="289">
        <f t="shared" si="15"/>
        <v>0</v>
      </c>
      <c r="P90" s="202"/>
      <c r="Q90" s="286"/>
      <c r="R90" s="287"/>
      <c r="S90" s="286"/>
      <c r="T90" s="286"/>
      <c r="U90" s="286"/>
      <c r="V90" s="287"/>
      <c r="W90" s="504">
        <f>IFERROR(VLOOKUP(E90,'[16]nVision Input'!$E:$Q,13,FALSE),0)</f>
        <v>0</v>
      </c>
      <c r="X90" s="287"/>
      <c r="Y90" s="286"/>
      <c r="Z90" s="287"/>
      <c r="AA90" s="286"/>
      <c r="AB90" s="202"/>
      <c r="AC90" s="286"/>
      <c r="AD90" s="287"/>
      <c r="AE90" s="287"/>
      <c r="AF90" s="287"/>
      <c r="AG90" s="287"/>
      <c r="AH90" s="287"/>
      <c r="AI90" s="287"/>
      <c r="AJ90" s="287"/>
      <c r="AK90" s="626">
        <f t="shared" si="16"/>
        <v>0</v>
      </c>
    </row>
    <row r="91" spans="1:39" x14ac:dyDescent="0.25">
      <c r="A91" s="3">
        <f t="shared" si="17"/>
        <v>66</v>
      </c>
      <c r="B91" s="7"/>
      <c r="C91" s="54">
        <v>447</v>
      </c>
      <c r="D91" s="55"/>
      <c r="E91" s="35">
        <v>447235</v>
      </c>
      <c r="F91" s="55"/>
      <c r="G91" s="36" t="s">
        <v>93</v>
      </c>
      <c r="H91" s="14"/>
      <c r="I91" s="25"/>
      <c r="J91" s="173"/>
      <c r="K91" s="289">
        <f>'[15]WP - Revenues'!$K$89</f>
        <v>-373599.45</v>
      </c>
      <c r="L91" s="17"/>
      <c r="M91" s="134">
        <v>0</v>
      </c>
      <c r="N91" s="17"/>
      <c r="O91" s="289">
        <f t="shared" si="15"/>
        <v>0</v>
      </c>
      <c r="P91" s="202"/>
      <c r="Q91" s="286"/>
      <c r="R91" s="287"/>
      <c r="S91" s="286"/>
      <c r="T91" s="286"/>
      <c r="U91" s="286"/>
      <c r="V91" s="287"/>
      <c r="W91" s="504">
        <f>IFERROR(VLOOKUP(E91,'[16]nVision Input'!$E:$Q,13,FALSE),0)</f>
        <v>0</v>
      </c>
      <c r="X91" s="287"/>
      <c r="Y91" s="286"/>
      <c r="Z91" s="287"/>
      <c r="AA91" s="286"/>
      <c r="AB91" s="202"/>
      <c r="AC91" s="286"/>
      <c r="AD91" s="287"/>
      <c r="AE91" s="287"/>
      <c r="AF91" s="287"/>
      <c r="AG91" s="287"/>
      <c r="AH91" s="287"/>
      <c r="AI91" s="287"/>
      <c r="AJ91" s="287"/>
      <c r="AK91" s="626">
        <f t="shared" si="16"/>
        <v>0</v>
      </c>
    </row>
    <row r="92" spans="1:39" x14ac:dyDescent="0.25">
      <c r="A92" s="3">
        <f t="shared" si="17"/>
        <v>67</v>
      </c>
      <c r="B92" s="7"/>
      <c r="C92" s="54">
        <v>447</v>
      </c>
      <c r="D92" s="55"/>
      <c r="E92" s="35">
        <v>447236</v>
      </c>
      <c r="F92" s="55"/>
      <c r="G92" s="36" t="s">
        <v>94</v>
      </c>
      <c r="H92" s="14"/>
      <c r="I92" s="25"/>
      <c r="J92" s="173"/>
      <c r="K92" s="289">
        <f>'[15]WP - Revenues'!$K$90</f>
        <v>-62775.89</v>
      </c>
      <c r="L92" s="17"/>
      <c r="M92" s="134">
        <v>0</v>
      </c>
      <c r="N92" s="17"/>
      <c r="O92" s="289">
        <f t="shared" si="15"/>
        <v>0</v>
      </c>
      <c r="P92" s="202"/>
      <c r="Q92" s="286"/>
      <c r="R92" s="287"/>
      <c r="S92" s="286"/>
      <c r="T92" s="286"/>
      <c r="U92" s="286"/>
      <c r="V92" s="287"/>
      <c r="W92" s="504">
        <f>IFERROR(VLOOKUP(E92,'[16]nVision Input'!$E:$Q,13,FALSE),0)</f>
        <v>0</v>
      </c>
      <c r="X92" s="287"/>
      <c r="Y92" s="286"/>
      <c r="Z92" s="287"/>
      <c r="AA92" s="286"/>
      <c r="AB92" s="202"/>
      <c r="AC92" s="286"/>
      <c r="AD92" s="287"/>
      <c r="AE92" s="287"/>
      <c r="AF92" s="287"/>
      <c r="AG92" s="287"/>
      <c r="AH92" s="287"/>
      <c r="AI92" s="287"/>
      <c r="AJ92" s="287"/>
      <c r="AK92" s="502">
        <f t="shared" si="16"/>
        <v>0</v>
      </c>
    </row>
    <row r="93" spans="1:39" x14ac:dyDescent="0.25">
      <c r="A93" s="3">
        <f t="shared" si="17"/>
        <v>68</v>
      </c>
      <c r="B93" s="7"/>
      <c r="C93" s="29"/>
      <c r="G93" s="30" t="s">
        <v>95</v>
      </c>
      <c r="I93" s="47"/>
      <c r="K93" s="280">
        <f>SUM(K85:K92)</f>
        <v>-23061342.610000003</v>
      </c>
      <c r="L93" s="41"/>
      <c r="M93" s="135"/>
      <c r="N93" s="41"/>
      <c r="O93" s="280">
        <f>SUM(O85:O92)</f>
        <v>0</v>
      </c>
      <c r="P93" s="202"/>
      <c r="Q93" s="280">
        <f>SUM(Q85:Q92)</f>
        <v>0</v>
      </c>
      <c r="R93" s="287"/>
      <c r="S93" s="280">
        <f>SUM(S85:S92)</f>
        <v>0</v>
      </c>
      <c r="T93" s="286"/>
      <c r="U93" s="280">
        <f>SUM(U85:U92)</f>
        <v>0</v>
      </c>
      <c r="V93" s="287"/>
      <c r="W93" s="280">
        <f>SUM(W85:W92)</f>
        <v>0</v>
      </c>
      <c r="X93" s="287"/>
      <c r="Y93" s="280">
        <f>SUM(Y85:Y92)</f>
        <v>0</v>
      </c>
      <c r="Z93" s="287"/>
      <c r="AA93" s="280">
        <f>SUM(AA85:AA92)</f>
        <v>0</v>
      </c>
      <c r="AB93" s="202"/>
      <c r="AC93" s="280">
        <f>SUM(AC85:AC92)</f>
        <v>0</v>
      </c>
      <c r="AD93" s="287"/>
      <c r="AE93" s="280">
        <f>SUM(AE85:AE92)</f>
        <v>0</v>
      </c>
      <c r="AF93" s="269"/>
      <c r="AG93" s="280">
        <f>SUM(AG85:AG92)</f>
        <v>0</v>
      </c>
      <c r="AH93" s="269"/>
      <c r="AI93" s="280">
        <f>SUM(AI85:AI92)</f>
        <v>0</v>
      </c>
      <c r="AJ93" s="287"/>
      <c r="AK93" s="280">
        <f>SUM(AK85:AK92)</f>
        <v>0</v>
      </c>
      <c r="AM93" s="489"/>
    </row>
    <row r="94" spans="1:39" x14ac:dyDescent="0.25">
      <c r="A94" s="3"/>
      <c r="B94" s="7"/>
      <c r="C94" s="29"/>
      <c r="G94" s="30"/>
      <c r="I94" s="47"/>
      <c r="K94" s="288"/>
      <c r="L94" s="32"/>
      <c r="M94" s="134"/>
      <c r="N94" s="32"/>
      <c r="O94" s="288"/>
      <c r="P94" s="202"/>
      <c r="Q94" s="286"/>
      <c r="R94" s="287"/>
      <c r="S94" s="286"/>
      <c r="T94" s="286"/>
      <c r="U94" s="286"/>
      <c r="V94" s="287"/>
      <c r="W94" s="286"/>
      <c r="X94" s="287"/>
      <c r="Y94" s="286"/>
      <c r="Z94" s="287"/>
      <c r="AA94" s="286"/>
      <c r="AB94" s="202"/>
      <c r="AC94" s="286"/>
      <c r="AD94" s="287"/>
      <c r="AE94" s="287"/>
      <c r="AF94" s="287"/>
      <c r="AG94" s="287"/>
      <c r="AH94" s="287"/>
      <c r="AI94" s="287"/>
      <c r="AJ94" s="287"/>
      <c r="AK94" s="286"/>
    </row>
    <row r="95" spans="1:39" x14ac:dyDescent="0.25">
      <c r="B95" s="7"/>
      <c r="C95" s="29"/>
      <c r="G95" s="335" t="s">
        <v>96</v>
      </c>
      <c r="I95" s="47"/>
      <c r="K95" s="288"/>
      <c r="L95" s="32"/>
      <c r="M95" s="134"/>
      <c r="N95" s="32"/>
      <c r="O95" s="288"/>
      <c r="P95" s="202"/>
      <c r="Q95" s="286"/>
      <c r="R95" s="287"/>
      <c r="S95" s="286"/>
      <c r="T95" s="286"/>
      <c r="U95" s="286"/>
      <c r="V95" s="287"/>
      <c r="W95" s="286"/>
      <c r="X95" s="287"/>
      <c r="Y95" s="286"/>
      <c r="Z95" s="287"/>
      <c r="AA95" s="286"/>
      <c r="AB95" s="202"/>
      <c r="AC95" s="286"/>
      <c r="AD95" s="287"/>
      <c r="AE95" s="287"/>
      <c r="AF95" s="287"/>
      <c r="AG95" s="287"/>
      <c r="AH95" s="287"/>
      <c r="AI95" s="287"/>
      <c r="AJ95" s="287"/>
      <c r="AK95" s="286"/>
    </row>
    <row r="96" spans="1:39" x14ac:dyDescent="0.25">
      <c r="A96" s="3">
        <f>+A93+1</f>
        <v>69</v>
      </c>
      <c r="B96" s="7"/>
      <c r="C96" s="56">
        <v>448</v>
      </c>
      <c r="D96" s="57"/>
      <c r="E96" s="35">
        <v>448020</v>
      </c>
      <c r="F96" s="57"/>
      <c r="G96" s="36" t="s">
        <v>97</v>
      </c>
      <c r="H96" s="14"/>
      <c r="I96" s="22" t="str">
        <f>+I16</f>
        <v>TB 03-19</v>
      </c>
      <c r="J96" s="173"/>
      <c r="K96" s="289">
        <f>'[15]WP - Revenues'!$K$94</f>
        <v>-30647.45</v>
      </c>
      <c r="L96" s="17"/>
      <c r="M96" s="134">
        <v>0</v>
      </c>
      <c r="N96" s="17"/>
      <c r="O96" s="289">
        <f>K96*M96</f>
        <v>0</v>
      </c>
      <c r="P96" s="202"/>
      <c r="Q96" s="286"/>
      <c r="R96" s="287"/>
      <c r="S96" s="286"/>
      <c r="T96" s="286"/>
      <c r="U96" s="286"/>
      <c r="V96" s="287"/>
      <c r="W96" s="504">
        <f>IFERROR(VLOOKUP(E96,'[16]nVision Input'!$E:$Q,13,FALSE),0)</f>
        <v>0</v>
      </c>
      <c r="X96" s="287"/>
      <c r="Y96" s="286"/>
      <c r="Z96" s="287"/>
      <c r="AA96" s="286"/>
      <c r="AB96" s="202"/>
      <c r="AC96" s="286"/>
      <c r="AD96" s="287"/>
      <c r="AE96" s="287"/>
      <c r="AF96" s="287"/>
      <c r="AG96" s="287"/>
      <c r="AH96" s="287"/>
      <c r="AI96" s="287"/>
      <c r="AJ96" s="287"/>
      <c r="AK96" s="626">
        <f>SUM(O96:AJ96)</f>
        <v>0</v>
      </c>
    </row>
    <row r="97" spans="1:39" x14ac:dyDescent="0.25">
      <c r="A97" s="3">
        <f>+A96+1</f>
        <v>70</v>
      </c>
      <c r="B97" s="7"/>
      <c r="C97" s="56">
        <v>448</v>
      </c>
      <c r="D97" s="57"/>
      <c r="E97" s="35">
        <v>448030</v>
      </c>
      <c r="F97" s="57"/>
      <c r="G97" s="36" t="s">
        <v>98</v>
      </c>
      <c r="H97" s="14"/>
      <c r="I97" s="25"/>
      <c r="J97" s="173"/>
      <c r="K97" s="289">
        <f>'[15]WP - Revenues'!$K$95</f>
        <v>-318106.98</v>
      </c>
      <c r="L97" s="17"/>
      <c r="M97" s="134">
        <v>1</v>
      </c>
      <c r="N97" s="17"/>
      <c r="O97" s="289">
        <f>K97*M97</f>
        <v>-318106.98</v>
      </c>
      <c r="P97" s="202"/>
      <c r="Q97" s="286"/>
      <c r="R97" s="287"/>
      <c r="S97" s="286"/>
      <c r="T97" s="286"/>
      <c r="U97" s="286"/>
      <c r="V97" s="287"/>
      <c r="W97" s="504">
        <f>IFERROR(VLOOKUP(E97,'[16]nVision Input'!$E:$Q,13,FALSE),0)</f>
        <v>0</v>
      </c>
      <c r="X97" s="287"/>
      <c r="Y97" s="286"/>
      <c r="Z97" s="287"/>
      <c r="AA97" s="286"/>
      <c r="AB97" s="202"/>
      <c r="AC97" s="286"/>
      <c r="AD97" s="287"/>
      <c r="AE97" s="287"/>
      <c r="AF97" s="287"/>
      <c r="AG97" s="287"/>
      <c r="AH97" s="287"/>
      <c r="AI97" s="287"/>
      <c r="AJ97" s="287"/>
      <c r="AK97" s="626">
        <f>SUM(O97:AJ97)</f>
        <v>-318106.98</v>
      </c>
    </row>
    <row r="98" spans="1:39" x14ac:dyDescent="0.25">
      <c r="A98" s="3">
        <f>+A97+1</f>
        <v>71</v>
      </c>
      <c r="B98" s="7"/>
      <c r="C98" s="56">
        <v>448</v>
      </c>
      <c r="D98" s="57"/>
      <c r="E98" s="35">
        <v>448032</v>
      </c>
      <c r="F98" s="57"/>
      <c r="G98" s="36" t="s">
        <v>99</v>
      </c>
      <c r="H98" s="14"/>
      <c r="I98" s="25"/>
      <c r="J98" s="173"/>
      <c r="K98" s="289">
        <f>'[15]WP - Revenues'!$K$96</f>
        <v>-11071.77</v>
      </c>
      <c r="L98" s="17"/>
      <c r="M98" s="134">
        <v>1</v>
      </c>
      <c r="N98" s="17"/>
      <c r="O98" s="289">
        <f>K98*M98</f>
        <v>-11071.77</v>
      </c>
      <c r="P98" s="202"/>
      <c r="Q98" s="286">
        <f>-O98</f>
        <v>11071.77</v>
      </c>
      <c r="R98" s="287"/>
      <c r="S98" s="286"/>
      <c r="T98" s="286"/>
      <c r="U98" s="286"/>
      <c r="V98" s="287"/>
      <c r="W98" s="504">
        <f>IFERROR(VLOOKUP(E98,'[16]nVision Input'!$E:$Q,13,FALSE),0)</f>
        <v>0</v>
      </c>
      <c r="X98" s="287"/>
      <c r="Y98" s="286"/>
      <c r="Z98" s="287"/>
      <c r="AA98" s="286"/>
      <c r="AB98" s="202"/>
      <c r="AC98" s="286"/>
      <c r="AD98" s="287"/>
      <c r="AE98" s="287"/>
      <c r="AF98" s="287"/>
      <c r="AG98" s="287"/>
      <c r="AH98" s="287"/>
      <c r="AI98" s="287"/>
      <c r="AJ98" s="287"/>
      <c r="AK98" s="626">
        <f>SUM(O98:AJ98)</f>
        <v>0</v>
      </c>
    </row>
    <row r="99" spans="1:39" x14ac:dyDescent="0.25">
      <c r="A99" s="3">
        <f>+A98+1</f>
        <v>72</v>
      </c>
      <c r="B99" s="7"/>
      <c r="C99" s="29"/>
      <c r="G99" s="30" t="s">
        <v>100</v>
      </c>
      <c r="I99" s="47"/>
      <c r="K99" s="280">
        <f>SUM(K96:K98)</f>
        <v>-359826.2</v>
      </c>
      <c r="L99" s="41"/>
      <c r="M99" s="135"/>
      <c r="N99" s="41"/>
      <c r="O99" s="280">
        <f>SUM(O96:O98)</f>
        <v>-329178.75</v>
      </c>
      <c r="P99" s="202"/>
      <c r="Q99" s="280">
        <f>SUM(Q96:Q98)</f>
        <v>11071.77</v>
      </c>
      <c r="R99" s="287"/>
      <c r="S99" s="280">
        <f>SUM(S96:S98)</f>
        <v>0</v>
      </c>
      <c r="T99" s="286"/>
      <c r="U99" s="280">
        <f>SUM(U96:U98)</f>
        <v>0</v>
      </c>
      <c r="V99" s="287"/>
      <c r="W99" s="280">
        <f>SUM(W96:W98)</f>
        <v>0</v>
      </c>
      <c r="X99" s="287"/>
      <c r="Y99" s="280">
        <f>SUM(Y96:Y98)</f>
        <v>0</v>
      </c>
      <c r="Z99" s="287"/>
      <c r="AA99" s="280">
        <f>SUM(AA96:AA98)</f>
        <v>0</v>
      </c>
      <c r="AB99" s="202"/>
      <c r="AC99" s="280">
        <f>SUM(AC96:AC98)</f>
        <v>0</v>
      </c>
      <c r="AD99" s="287"/>
      <c r="AE99" s="280">
        <f>SUM(AE96:AE98)</f>
        <v>0</v>
      </c>
      <c r="AF99" s="269"/>
      <c r="AG99" s="280">
        <f>SUM(AG96:AG98)</f>
        <v>0</v>
      </c>
      <c r="AH99" s="269"/>
      <c r="AI99" s="280">
        <f>SUM(AI96:AI98)</f>
        <v>0</v>
      </c>
      <c r="AJ99" s="287"/>
      <c r="AK99" s="280">
        <f>SUM(AK96:AK98)</f>
        <v>-318106.98</v>
      </c>
      <c r="AM99" s="489"/>
    </row>
    <row r="100" spans="1:39" x14ac:dyDescent="0.25">
      <c r="A100" s="3"/>
      <c r="B100" s="7"/>
      <c r="C100" s="29"/>
      <c r="G100" s="30"/>
      <c r="I100" s="47"/>
      <c r="K100" s="288"/>
      <c r="L100" s="32"/>
      <c r="M100" s="134"/>
      <c r="N100" s="32"/>
      <c r="O100" s="288"/>
      <c r="P100" s="202"/>
      <c r="Q100" s="286"/>
      <c r="R100" s="287"/>
      <c r="S100" s="286"/>
      <c r="T100" s="286"/>
      <c r="U100" s="286"/>
      <c r="V100" s="287"/>
      <c r="W100" s="286"/>
      <c r="X100" s="287"/>
      <c r="Y100" s="286"/>
      <c r="Z100" s="287"/>
      <c r="AA100" s="286"/>
      <c r="AB100" s="202"/>
      <c r="AC100" s="286"/>
      <c r="AD100" s="287"/>
      <c r="AE100" s="287"/>
      <c r="AF100" s="287"/>
      <c r="AG100" s="287"/>
      <c r="AH100" s="287"/>
      <c r="AI100" s="287"/>
      <c r="AJ100" s="287"/>
      <c r="AK100" s="286"/>
    </row>
    <row r="101" spans="1:39" x14ac:dyDescent="0.25">
      <c r="B101" s="7"/>
      <c r="C101" s="29"/>
      <c r="G101" s="346" t="s">
        <v>101</v>
      </c>
      <c r="I101" s="47"/>
      <c r="K101" s="288"/>
      <c r="L101" s="32"/>
      <c r="M101" s="134"/>
      <c r="N101" s="32"/>
      <c r="O101" s="288"/>
      <c r="P101" s="202"/>
      <c r="Q101" s="286"/>
      <c r="R101" s="287"/>
      <c r="S101" s="286"/>
      <c r="T101" s="286"/>
      <c r="U101" s="286"/>
      <c r="V101" s="287"/>
      <c r="W101" s="286"/>
      <c r="X101" s="287"/>
      <c r="Y101" s="286"/>
      <c r="Z101" s="287"/>
      <c r="AA101" s="286"/>
      <c r="AB101" s="202"/>
      <c r="AC101" s="286"/>
      <c r="AD101" s="287"/>
      <c r="AE101" s="287"/>
      <c r="AF101" s="287"/>
      <c r="AG101" s="287"/>
      <c r="AH101" s="287"/>
      <c r="AI101" s="287"/>
      <c r="AJ101" s="287"/>
      <c r="AK101" s="286"/>
    </row>
    <row r="102" spans="1:39" x14ac:dyDescent="0.25">
      <c r="A102" s="3">
        <f>+A99+1</f>
        <v>73</v>
      </c>
      <c r="B102" s="7"/>
      <c r="C102" s="29">
        <v>407</v>
      </c>
      <c r="E102" s="5">
        <v>407301</v>
      </c>
      <c r="G102" s="58" t="s">
        <v>102</v>
      </c>
      <c r="I102" s="22" t="str">
        <f>+I96</f>
        <v>TB 03-19</v>
      </c>
      <c r="K102" s="288">
        <f>'[15]WP - Revenues'!$K$100</f>
        <v>109711.84000000001</v>
      </c>
      <c r="L102" s="32"/>
      <c r="M102" s="134">
        <v>0</v>
      </c>
      <c r="N102" s="32"/>
      <c r="O102" s="289">
        <f t="shared" ref="O102:O151" si="18">K102*M102</f>
        <v>0</v>
      </c>
      <c r="P102" s="202"/>
      <c r="Q102" s="286"/>
      <c r="R102" s="287"/>
      <c r="S102" s="286"/>
      <c r="T102" s="286"/>
      <c r="U102" s="286"/>
      <c r="V102" s="287"/>
      <c r="W102" s="504">
        <f>IFERROR(VLOOKUP(E102,'[16]nVision Input'!$E:$Q,13,FALSE),0)</f>
        <v>0</v>
      </c>
      <c r="X102" s="287"/>
      <c r="Y102" s="286"/>
      <c r="Z102" s="287"/>
      <c r="AA102" s="286"/>
      <c r="AB102" s="202"/>
      <c r="AC102" s="286"/>
      <c r="AD102" s="287"/>
      <c r="AE102" s="287"/>
      <c r="AF102" s="287"/>
      <c r="AG102" s="287"/>
      <c r="AH102" s="287"/>
      <c r="AI102" s="287"/>
      <c r="AJ102" s="287"/>
      <c r="AK102" s="626">
        <f t="shared" ref="AK102:AK133" si="19">SUM(O102:AJ102)</f>
        <v>0</v>
      </c>
    </row>
    <row r="103" spans="1:39" x14ac:dyDescent="0.25">
      <c r="A103" s="3">
        <f>+A102+1</f>
        <v>74</v>
      </c>
      <c r="B103" s="7"/>
      <c r="C103" s="29">
        <v>407</v>
      </c>
      <c r="E103" s="5">
        <v>407302</v>
      </c>
      <c r="G103" s="58" t="s">
        <v>103</v>
      </c>
      <c r="I103" s="47"/>
      <c r="K103" s="288">
        <f>'[15]WP - Revenues'!$K$101</f>
        <v>1302727.6200000001</v>
      </c>
      <c r="L103" s="32"/>
      <c r="M103" s="134">
        <v>0</v>
      </c>
      <c r="N103" s="32"/>
      <c r="O103" s="289">
        <f t="shared" si="18"/>
        <v>0</v>
      </c>
      <c r="P103" s="202"/>
      <c r="Q103" s="286"/>
      <c r="R103" s="287"/>
      <c r="S103" s="286"/>
      <c r="T103" s="286"/>
      <c r="U103" s="286"/>
      <c r="V103" s="287"/>
      <c r="W103" s="504">
        <f>IFERROR(VLOOKUP(E103,'[16]nVision Input'!$E:$Q,13,FALSE),0)</f>
        <v>0</v>
      </c>
      <c r="X103" s="287"/>
      <c r="Y103" s="286"/>
      <c r="Z103" s="287"/>
      <c r="AA103" s="286"/>
      <c r="AB103" s="202"/>
      <c r="AC103" s="286"/>
      <c r="AD103" s="287"/>
      <c r="AE103" s="287"/>
      <c r="AF103" s="287"/>
      <c r="AG103" s="287"/>
      <c r="AH103" s="287"/>
      <c r="AI103" s="287"/>
      <c r="AJ103" s="287"/>
      <c r="AK103" s="626">
        <f t="shared" si="19"/>
        <v>0</v>
      </c>
    </row>
    <row r="104" spans="1:39" x14ac:dyDescent="0.25">
      <c r="A104" s="3">
        <f>+A103+1</f>
        <v>75</v>
      </c>
      <c r="B104" s="7"/>
      <c r="C104" s="29">
        <v>407</v>
      </c>
      <c r="E104" s="5">
        <v>407303</v>
      </c>
      <c r="G104" s="58" t="s">
        <v>104</v>
      </c>
      <c r="I104" s="47"/>
      <c r="K104" s="288">
        <f>'[15]WP - Revenues'!$K$102</f>
        <v>11728453</v>
      </c>
      <c r="L104" s="32"/>
      <c r="M104" s="134">
        <v>1</v>
      </c>
      <c r="N104" s="32"/>
      <c r="O104" s="289">
        <f t="shared" si="18"/>
        <v>11728453</v>
      </c>
      <c r="P104" s="202"/>
      <c r="Q104" s="286"/>
      <c r="R104" s="287"/>
      <c r="S104" s="286"/>
      <c r="T104" s="286"/>
      <c r="U104" s="286"/>
      <c r="V104" s="287"/>
      <c r="W104" s="504">
        <f>IFERROR(VLOOKUP(E104,'[16]nVision Input'!$E:$Q,13,FALSE),0)</f>
        <v>0</v>
      </c>
      <c r="X104" s="287"/>
      <c r="Y104" s="286"/>
      <c r="Z104" s="287"/>
      <c r="AA104" s="286"/>
      <c r="AB104" s="202"/>
      <c r="AC104" s="286"/>
      <c r="AD104" s="287"/>
      <c r="AE104" s="287"/>
      <c r="AF104" s="287"/>
      <c r="AG104" s="287"/>
      <c r="AH104" s="287"/>
      <c r="AI104" s="289"/>
      <c r="AJ104" s="287"/>
      <c r="AK104" s="626">
        <f t="shared" si="19"/>
        <v>11728453</v>
      </c>
    </row>
    <row r="105" spans="1:39" x14ac:dyDescent="0.25">
      <c r="A105" s="3">
        <f>+A104+1</f>
        <v>76</v>
      </c>
      <c r="B105" s="7"/>
      <c r="C105" s="29">
        <v>407</v>
      </c>
      <c r="E105" s="5">
        <v>407304</v>
      </c>
      <c r="G105" s="58" t="s">
        <v>105</v>
      </c>
      <c r="I105" s="47"/>
      <c r="K105" s="288">
        <f>'[15]WP - Revenues'!$K$103</f>
        <v>709695</v>
      </c>
      <c r="L105" s="32"/>
      <c r="M105" s="134">
        <v>0</v>
      </c>
      <c r="N105" s="32"/>
      <c r="O105" s="289">
        <f t="shared" si="18"/>
        <v>0</v>
      </c>
      <c r="P105" s="202"/>
      <c r="Q105" s="286"/>
      <c r="R105" s="287"/>
      <c r="S105" s="286"/>
      <c r="T105" s="286"/>
      <c r="U105" s="286"/>
      <c r="V105" s="287"/>
      <c r="W105" s="504">
        <f>IFERROR(VLOOKUP(E105,'[16]nVision Input'!$E:$Q,13,FALSE),0)</f>
        <v>0</v>
      </c>
      <c r="X105" s="287"/>
      <c r="Y105" s="286"/>
      <c r="Z105" s="287"/>
      <c r="AA105" s="286"/>
      <c r="AB105" s="202"/>
      <c r="AC105" s="286"/>
      <c r="AD105" s="287"/>
      <c r="AE105" s="287"/>
      <c r="AF105" s="287"/>
      <c r="AG105" s="287"/>
      <c r="AH105" s="287"/>
      <c r="AI105" s="287"/>
      <c r="AJ105" s="287"/>
      <c r="AK105" s="626">
        <f t="shared" si="19"/>
        <v>0</v>
      </c>
    </row>
    <row r="106" spans="1:39" x14ac:dyDescent="0.25">
      <c r="A106" s="3">
        <f>+A105+1</f>
        <v>77</v>
      </c>
      <c r="B106" s="7"/>
      <c r="C106" s="59">
        <v>450</v>
      </c>
      <c r="D106" s="60"/>
      <c r="E106" s="61">
        <v>450020</v>
      </c>
      <c r="F106" s="60"/>
      <c r="G106" s="62" t="s">
        <v>106</v>
      </c>
      <c r="I106" s="22"/>
      <c r="K106" s="288">
        <f>'[15]WP - Revenues'!$K$104</f>
        <v>-147670.91999999998</v>
      </c>
      <c r="L106" s="46"/>
      <c r="M106" s="134">
        <v>0</v>
      </c>
      <c r="N106" s="46"/>
      <c r="O106" s="289">
        <f t="shared" si="18"/>
        <v>0</v>
      </c>
      <c r="P106" s="202"/>
      <c r="Q106" s="286"/>
      <c r="R106" s="287"/>
      <c r="S106" s="286"/>
      <c r="T106" s="286"/>
      <c r="U106" s="286"/>
      <c r="V106" s="287"/>
      <c r="W106" s="504">
        <f>IFERROR(VLOOKUP(E106,'[16]nVision Input'!$E:$Q,13,FALSE),0)</f>
        <v>0</v>
      </c>
      <c r="X106" s="287"/>
      <c r="Y106" s="286"/>
      <c r="Z106" s="287"/>
      <c r="AA106" s="286"/>
      <c r="AB106" s="202"/>
      <c r="AC106" s="286"/>
      <c r="AD106" s="287"/>
      <c r="AE106" s="287"/>
      <c r="AF106" s="287"/>
      <c r="AG106" s="287"/>
      <c r="AH106" s="287"/>
      <c r="AI106" s="287"/>
      <c r="AJ106" s="287"/>
      <c r="AK106" s="626">
        <f t="shared" si="19"/>
        <v>0</v>
      </c>
    </row>
    <row r="107" spans="1:39" x14ac:dyDescent="0.25">
      <c r="A107" s="3">
        <f>+A106+1</f>
        <v>78</v>
      </c>
      <c r="B107" s="7"/>
      <c r="C107" s="59">
        <v>450</v>
      </c>
      <c r="D107" s="60"/>
      <c r="E107" s="61">
        <v>450030</v>
      </c>
      <c r="F107" s="60"/>
      <c r="G107" s="62" t="s">
        <v>107</v>
      </c>
      <c r="I107" s="25"/>
      <c r="K107" s="288">
        <f>'[15]WP - Revenues'!$K$105</f>
        <v>-1975731.09</v>
      </c>
      <c r="L107" s="46"/>
      <c r="M107" s="134">
        <v>1</v>
      </c>
      <c r="N107" s="46"/>
      <c r="O107" s="289">
        <f t="shared" si="18"/>
        <v>-1975731.09</v>
      </c>
      <c r="P107" s="202"/>
      <c r="Q107" s="286"/>
      <c r="R107" s="287"/>
      <c r="S107" s="286"/>
      <c r="T107" s="286"/>
      <c r="U107" s="286"/>
      <c r="V107" s="287"/>
      <c r="W107" s="504">
        <f>IFERROR(VLOOKUP(E107,'[16]nVision Input'!$E:$Q,13,FALSE),0)</f>
        <v>0</v>
      </c>
      <c r="X107" s="287"/>
      <c r="Y107" s="286"/>
      <c r="Z107" s="287"/>
      <c r="AA107" s="286"/>
      <c r="AB107" s="202"/>
      <c r="AC107" s="286"/>
      <c r="AD107" s="287"/>
      <c r="AE107" s="287"/>
      <c r="AF107" s="287"/>
      <c r="AG107" s="287"/>
      <c r="AH107" s="287"/>
      <c r="AI107" s="287"/>
      <c r="AJ107" s="287"/>
      <c r="AK107" s="626">
        <f t="shared" si="19"/>
        <v>-1975731.09</v>
      </c>
    </row>
    <row r="108" spans="1:39" x14ac:dyDescent="0.25">
      <c r="A108" s="3">
        <f t="shared" ref="A108:A128" si="20">+A107+1</f>
        <v>79</v>
      </c>
      <c r="B108" s="7"/>
      <c r="C108" s="59">
        <v>450</v>
      </c>
      <c r="D108" s="60"/>
      <c r="E108" s="61">
        <v>450040</v>
      </c>
      <c r="F108" s="60"/>
      <c r="G108" s="62" t="s">
        <v>108</v>
      </c>
      <c r="I108" s="25"/>
      <c r="K108" s="288">
        <f>'[15]WP - Revenues'!$K$106</f>
        <v>-55439.63</v>
      </c>
      <c r="L108" s="46"/>
      <c r="M108" s="134">
        <v>0</v>
      </c>
      <c r="N108" s="46"/>
      <c r="O108" s="289">
        <f t="shared" si="18"/>
        <v>0</v>
      </c>
      <c r="P108" s="202"/>
      <c r="Q108" s="286"/>
      <c r="R108" s="287"/>
      <c r="S108" s="286"/>
      <c r="T108" s="286"/>
      <c r="U108" s="286"/>
      <c r="V108" s="287"/>
      <c r="W108" s="504">
        <f>IFERROR(VLOOKUP(E108,'[16]nVision Input'!$E:$Q,13,FALSE),0)</f>
        <v>0</v>
      </c>
      <c r="X108" s="287"/>
      <c r="Y108" s="286"/>
      <c r="Z108" s="287"/>
      <c r="AA108" s="286"/>
      <c r="AB108" s="202"/>
      <c r="AC108" s="286"/>
      <c r="AD108" s="287"/>
      <c r="AE108" s="287"/>
      <c r="AF108" s="287"/>
      <c r="AG108" s="287"/>
      <c r="AH108" s="287"/>
      <c r="AI108" s="287"/>
      <c r="AJ108" s="287"/>
      <c r="AK108" s="626">
        <f t="shared" si="19"/>
        <v>0</v>
      </c>
    </row>
    <row r="109" spans="1:39" x14ac:dyDescent="0.25">
      <c r="A109" s="3">
        <f t="shared" si="20"/>
        <v>80</v>
      </c>
      <c r="B109" s="7"/>
      <c r="C109" s="59">
        <v>451</v>
      </c>
      <c r="D109" s="60"/>
      <c r="E109" s="61">
        <v>451031</v>
      </c>
      <c r="F109" s="60"/>
      <c r="G109" s="62" t="s">
        <v>109</v>
      </c>
      <c r="I109" s="25"/>
      <c r="K109" s="288">
        <f>'[15]WP - Revenues'!$K$107</f>
        <v>-2725</v>
      </c>
      <c r="L109" s="46"/>
      <c r="M109" s="134">
        <v>0</v>
      </c>
      <c r="N109" s="46"/>
      <c r="O109" s="289">
        <f t="shared" si="18"/>
        <v>0</v>
      </c>
      <c r="P109" s="202"/>
      <c r="Q109" s="286"/>
      <c r="R109" s="287"/>
      <c r="S109" s="286"/>
      <c r="T109" s="286"/>
      <c r="U109" s="286"/>
      <c r="V109" s="287"/>
      <c r="W109" s="504">
        <f>IFERROR(VLOOKUP(E109,'[16]nVision Input'!$E:$Q,13,FALSE),0)</f>
        <v>0</v>
      </c>
      <c r="X109" s="287"/>
      <c r="Y109" s="286"/>
      <c r="Z109" s="287"/>
      <c r="AA109" s="286"/>
      <c r="AB109" s="202"/>
      <c r="AC109" s="286"/>
      <c r="AD109" s="287"/>
      <c r="AE109" s="287"/>
      <c r="AF109" s="287"/>
      <c r="AG109" s="287"/>
      <c r="AH109" s="287"/>
      <c r="AI109" s="287"/>
      <c r="AJ109" s="287"/>
      <c r="AK109" s="626">
        <f t="shared" si="19"/>
        <v>0</v>
      </c>
    </row>
    <row r="110" spans="1:39" x14ac:dyDescent="0.25">
      <c r="A110" s="3">
        <f t="shared" si="20"/>
        <v>81</v>
      </c>
      <c r="B110" s="7"/>
      <c r="C110" s="59">
        <v>451</v>
      </c>
      <c r="D110" s="60"/>
      <c r="E110" s="61">
        <v>451032</v>
      </c>
      <c r="F110" s="60"/>
      <c r="G110" s="62" t="s">
        <v>110</v>
      </c>
      <c r="I110" s="25"/>
      <c r="K110" s="288">
        <f>'[15]WP - Revenues'!$K$108</f>
        <v>-4795</v>
      </c>
      <c r="L110" s="46"/>
      <c r="M110" s="134">
        <v>0</v>
      </c>
      <c r="N110" s="46"/>
      <c r="O110" s="289">
        <f t="shared" si="18"/>
        <v>0</v>
      </c>
      <c r="P110" s="202"/>
      <c r="Q110" s="286"/>
      <c r="R110" s="287"/>
      <c r="S110" s="286"/>
      <c r="T110" s="286"/>
      <c r="U110" s="286"/>
      <c r="V110" s="287"/>
      <c r="W110" s="504">
        <f>IFERROR(VLOOKUP(E110,'[16]nVision Input'!$E:$Q,13,FALSE),0)</f>
        <v>0</v>
      </c>
      <c r="X110" s="287"/>
      <c r="Y110" s="286"/>
      <c r="Z110" s="287"/>
      <c r="AA110" s="286"/>
      <c r="AB110" s="202"/>
      <c r="AC110" s="286"/>
      <c r="AD110" s="287"/>
      <c r="AE110" s="287"/>
      <c r="AF110" s="287"/>
      <c r="AG110" s="287"/>
      <c r="AH110" s="287"/>
      <c r="AI110" s="287"/>
      <c r="AJ110" s="287"/>
      <c r="AK110" s="626">
        <f t="shared" si="19"/>
        <v>0</v>
      </c>
    </row>
    <row r="111" spans="1:39" x14ac:dyDescent="0.25">
      <c r="A111" s="3">
        <f t="shared" si="20"/>
        <v>82</v>
      </c>
      <c r="B111" s="7"/>
      <c r="C111" s="59">
        <v>451</v>
      </c>
      <c r="D111" s="60"/>
      <c r="E111" s="61">
        <v>451033</v>
      </c>
      <c r="F111" s="60"/>
      <c r="G111" s="62" t="s">
        <v>111</v>
      </c>
      <c r="I111" s="25"/>
      <c r="K111" s="288">
        <f>'[15]WP - Revenues'!$K$109</f>
        <v>-113215</v>
      </c>
      <c r="L111" s="46"/>
      <c r="M111" s="134">
        <v>1</v>
      </c>
      <c r="N111" s="46"/>
      <c r="O111" s="289">
        <f t="shared" si="18"/>
        <v>-113215</v>
      </c>
      <c r="P111" s="202"/>
      <c r="Q111" s="286"/>
      <c r="R111" s="287"/>
      <c r="S111" s="286"/>
      <c r="T111" s="286"/>
      <c r="U111" s="286"/>
      <c r="V111" s="287"/>
      <c r="W111" s="504">
        <f>IFERROR(VLOOKUP(E111,'[16]nVision Input'!$E:$Q,13,FALSE),0)</f>
        <v>0</v>
      </c>
      <c r="X111" s="287"/>
      <c r="Y111" s="286"/>
      <c r="Z111" s="287"/>
      <c r="AA111" s="286"/>
      <c r="AB111" s="202"/>
      <c r="AC111" s="286"/>
      <c r="AD111" s="287"/>
      <c r="AE111" s="287"/>
      <c r="AF111" s="287"/>
      <c r="AG111" s="287"/>
      <c r="AH111" s="287"/>
      <c r="AI111" s="287"/>
      <c r="AJ111" s="287"/>
      <c r="AK111" s="626">
        <f t="shared" si="19"/>
        <v>-113215</v>
      </c>
    </row>
    <row r="112" spans="1:39" x14ac:dyDescent="0.25">
      <c r="A112" s="3">
        <f t="shared" si="20"/>
        <v>83</v>
      </c>
      <c r="B112" s="7"/>
      <c r="C112" s="59">
        <v>451</v>
      </c>
      <c r="D112" s="60"/>
      <c r="E112" s="61">
        <v>451034</v>
      </c>
      <c r="F112" s="60"/>
      <c r="G112" s="62" t="s">
        <v>112</v>
      </c>
      <c r="I112" s="25"/>
      <c r="K112" s="288">
        <f>'[15]WP - Revenues'!$K$110</f>
        <v>-3241</v>
      </c>
      <c r="L112" s="46"/>
      <c r="M112" s="134">
        <v>0</v>
      </c>
      <c r="N112" s="46"/>
      <c r="O112" s="289">
        <f t="shared" si="18"/>
        <v>0</v>
      </c>
      <c r="P112" s="202"/>
      <c r="Q112" s="286"/>
      <c r="R112" s="287"/>
      <c r="S112" s="286"/>
      <c r="T112" s="286"/>
      <c r="U112" s="286"/>
      <c r="V112" s="287"/>
      <c r="W112" s="504">
        <f>IFERROR(VLOOKUP(E112,'[16]nVision Input'!$E:$Q,13,FALSE),0)</f>
        <v>0</v>
      </c>
      <c r="X112" s="287"/>
      <c r="Y112" s="286"/>
      <c r="Z112" s="287"/>
      <c r="AA112" s="286"/>
      <c r="AB112" s="202"/>
      <c r="AC112" s="286"/>
      <c r="AD112" s="287"/>
      <c r="AE112" s="287"/>
      <c r="AF112" s="287"/>
      <c r="AG112" s="287"/>
      <c r="AH112" s="287"/>
      <c r="AI112" s="287"/>
      <c r="AJ112" s="287"/>
      <c r="AK112" s="626">
        <f t="shared" si="19"/>
        <v>0</v>
      </c>
    </row>
    <row r="113" spans="1:37" x14ac:dyDescent="0.25">
      <c r="A113" s="3">
        <f t="shared" si="20"/>
        <v>84</v>
      </c>
      <c r="B113" s="7"/>
      <c r="C113" s="59">
        <v>451</v>
      </c>
      <c r="D113" s="60"/>
      <c r="E113" s="61">
        <v>451210</v>
      </c>
      <c r="F113" s="60"/>
      <c r="G113" s="58" t="s">
        <v>113</v>
      </c>
      <c r="I113" s="25"/>
      <c r="K113" s="288">
        <f>'[15]WP - Revenues'!$K$111</f>
        <v>0</v>
      </c>
      <c r="L113" s="46"/>
      <c r="M113" s="134">
        <v>0</v>
      </c>
      <c r="N113" s="46"/>
      <c r="O113" s="289">
        <f t="shared" si="18"/>
        <v>0</v>
      </c>
      <c r="P113" s="202"/>
      <c r="Q113" s="286"/>
      <c r="R113" s="287"/>
      <c r="S113" s="286"/>
      <c r="T113" s="286"/>
      <c r="U113" s="286"/>
      <c r="V113" s="287"/>
      <c r="W113" s="504">
        <f>IFERROR(VLOOKUP(E113,'[16]nVision Input'!$E:$Q,13,FALSE),0)</f>
        <v>0</v>
      </c>
      <c r="X113" s="287"/>
      <c r="Y113" s="286"/>
      <c r="Z113" s="287"/>
      <c r="AA113" s="286"/>
      <c r="AB113" s="202"/>
      <c r="AC113" s="286"/>
      <c r="AD113" s="287"/>
      <c r="AE113" s="287"/>
      <c r="AF113" s="287"/>
      <c r="AG113" s="287"/>
      <c r="AH113" s="287"/>
      <c r="AI113" s="287"/>
      <c r="AJ113" s="287"/>
      <c r="AK113" s="626">
        <f t="shared" si="19"/>
        <v>0</v>
      </c>
    </row>
    <row r="114" spans="1:37" x14ac:dyDescent="0.25">
      <c r="A114" s="3">
        <f t="shared" si="20"/>
        <v>85</v>
      </c>
      <c r="B114" s="7"/>
      <c r="C114" s="59">
        <v>451</v>
      </c>
      <c r="D114" s="60"/>
      <c r="E114" s="61">
        <v>451220</v>
      </c>
      <c r="F114" s="60"/>
      <c r="G114" s="58" t="s">
        <v>114</v>
      </c>
      <c r="I114" s="25"/>
      <c r="K114" s="288">
        <f>'[15]WP - Revenues'!$K$112</f>
        <v>0</v>
      </c>
      <c r="L114" s="46"/>
      <c r="M114" s="134">
        <v>0</v>
      </c>
      <c r="N114" s="46"/>
      <c r="O114" s="289">
        <f t="shared" si="18"/>
        <v>0</v>
      </c>
      <c r="P114" s="202"/>
      <c r="Q114" s="286"/>
      <c r="R114" s="287"/>
      <c r="S114" s="252"/>
      <c r="T114" s="252"/>
      <c r="U114" s="252"/>
      <c r="V114" s="287"/>
      <c r="W114" s="504">
        <f>IFERROR(VLOOKUP(E114,'[16]nVision Input'!$E:$Q,13,FALSE),0)</f>
        <v>0</v>
      </c>
      <c r="X114" s="287"/>
      <c r="Y114" s="252"/>
      <c r="Z114" s="287"/>
      <c r="AA114" s="252"/>
      <c r="AB114" s="202"/>
      <c r="AC114" s="252"/>
      <c r="AD114" s="287"/>
      <c r="AE114" s="287"/>
      <c r="AF114" s="287"/>
      <c r="AG114" s="287"/>
      <c r="AH114" s="287"/>
      <c r="AI114" s="287"/>
      <c r="AJ114" s="287"/>
      <c r="AK114" s="626">
        <f t="shared" si="19"/>
        <v>0</v>
      </c>
    </row>
    <row r="115" spans="1:37" x14ac:dyDescent="0.25">
      <c r="A115" s="3">
        <f t="shared" si="20"/>
        <v>86</v>
      </c>
      <c r="B115" s="7"/>
      <c r="C115" s="59">
        <v>451</v>
      </c>
      <c r="D115" s="60"/>
      <c r="E115" s="61">
        <v>451230</v>
      </c>
      <c r="F115" s="60"/>
      <c r="G115" s="62" t="s">
        <v>115</v>
      </c>
      <c r="I115" s="25"/>
      <c r="K115" s="288">
        <f>'[15]WP - Revenues'!$K$113</f>
        <v>-2208</v>
      </c>
      <c r="L115" s="46"/>
      <c r="M115" s="134">
        <v>1</v>
      </c>
      <c r="N115" s="46"/>
      <c r="O115" s="289">
        <f t="shared" si="18"/>
        <v>-2208</v>
      </c>
      <c r="P115" s="202"/>
      <c r="Q115" s="286"/>
      <c r="R115" s="287"/>
      <c r="S115" s="252"/>
      <c r="T115" s="252"/>
      <c r="U115" s="252"/>
      <c r="V115" s="287"/>
      <c r="W115" s="504">
        <f>IFERROR(VLOOKUP(E115,'[16]nVision Input'!$E:$Q,13,FALSE),0)</f>
        <v>0</v>
      </c>
      <c r="X115" s="287"/>
      <c r="Y115" s="252"/>
      <c r="Z115" s="287"/>
      <c r="AA115" s="252"/>
      <c r="AB115" s="202"/>
      <c r="AC115" s="252"/>
      <c r="AD115" s="287"/>
      <c r="AE115" s="287"/>
      <c r="AF115" s="287"/>
      <c r="AG115" s="287"/>
      <c r="AH115" s="287"/>
      <c r="AI115" s="287"/>
      <c r="AJ115" s="287"/>
      <c r="AK115" s="626">
        <f t="shared" si="19"/>
        <v>-2208</v>
      </c>
    </row>
    <row r="116" spans="1:37" x14ac:dyDescent="0.25">
      <c r="A116" s="3">
        <f t="shared" si="20"/>
        <v>87</v>
      </c>
      <c r="B116" s="7"/>
      <c r="C116" s="59">
        <v>451</v>
      </c>
      <c r="D116" s="60"/>
      <c r="E116" s="61">
        <v>451240</v>
      </c>
      <c r="F116" s="60"/>
      <c r="G116" s="58" t="s">
        <v>116</v>
      </c>
      <c r="I116" s="25"/>
      <c r="K116" s="288">
        <f>'[15]WP - Revenues'!$K$114</f>
        <v>0</v>
      </c>
      <c r="L116" s="46"/>
      <c r="M116" s="134">
        <v>0</v>
      </c>
      <c r="N116" s="46"/>
      <c r="O116" s="289">
        <f t="shared" si="18"/>
        <v>0</v>
      </c>
      <c r="P116" s="202"/>
      <c r="Q116" s="286"/>
      <c r="R116" s="287"/>
      <c r="S116" s="252"/>
      <c r="T116" s="252"/>
      <c r="U116" s="252"/>
      <c r="V116" s="287"/>
      <c r="W116" s="504">
        <f>IFERROR(VLOOKUP(E116,'[16]nVision Input'!$E:$Q,13,FALSE),0)</f>
        <v>0</v>
      </c>
      <c r="X116" s="287"/>
      <c r="Y116" s="252"/>
      <c r="Z116" s="287"/>
      <c r="AA116" s="252"/>
      <c r="AB116" s="202"/>
      <c r="AC116" s="252"/>
      <c r="AD116" s="287"/>
      <c r="AE116" s="287"/>
      <c r="AF116" s="287"/>
      <c r="AG116" s="287"/>
      <c r="AH116" s="287"/>
      <c r="AI116" s="287"/>
      <c r="AJ116" s="287"/>
      <c r="AK116" s="626">
        <f t="shared" si="19"/>
        <v>0</v>
      </c>
    </row>
    <row r="117" spans="1:37" x14ac:dyDescent="0.25">
      <c r="A117" s="3">
        <f t="shared" si="20"/>
        <v>88</v>
      </c>
      <c r="B117" s="7"/>
      <c r="C117" s="63">
        <v>454</v>
      </c>
      <c r="D117" s="64"/>
      <c r="E117" s="61">
        <v>454010</v>
      </c>
      <c r="F117" s="64"/>
      <c r="G117" s="62" t="s">
        <v>117</v>
      </c>
      <c r="I117" s="25"/>
      <c r="K117" s="288">
        <f>'[15]WP - Revenues'!$K$115</f>
        <v>-26846.350000000002</v>
      </c>
      <c r="L117" s="46"/>
      <c r="M117" s="134">
        <v>0</v>
      </c>
      <c r="N117" s="46"/>
      <c r="O117" s="289">
        <f t="shared" si="18"/>
        <v>0</v>
      </c>
      <c r="P117" s="202"/>
      <c r="Q117" s="286"/>
      <c r="R117" s="287"/>
      <c r="S117" s="252"/>
      <c r="T117" s="252"/>
      <c r="U117" s="252"/>
      <c r="V117" s="287"/>
      <c r="W117" s="504">
        <f>IFERROR(VLOOKUP(E117,'[16]nVision Input'!$E:$Q,13,FALSE),0)</f>
        <v>0</v>
      </c>
      <c r="X117" s="287"/>
      <c r="Y117" s="252"/>
      <c r="Z117" s="287"/>
      <c r="AA117" s="252"/>
      <c r="AB117" s="202"/>
      <c r="AC117" s="252"/>
      <c r="AD117" s="287"/>
      <c r="AE117" s="287"/>
      <c r="AF117" s="287"/>
      <c r="AG117" s="287"/>
      <c r="AH117" s="287"/>
      <c r="AI117" s="287"/>
      <c r="AJ117" s="287"/>
      <c r="AK117" s="626">
        <f t="shared" si="19"/>
        <v>0</v>
      </c>
    </row>
    <row r="118" spans="1:37" x14ac:dyDescent="0.25">
      <c r="A118" s="3">
        <f t="shared" si="20"/>
        <v>89</v>
      </c>
      <c r="B118" s="7"/>
      <c r="C118" s="63">
        <v>454</v>
      </c>
      <c r="D118" s="64"/>
      <c r="E118" s="61">
        <v>454020</v>
      </c>
      <c r="F118" s="64"/>
      <c r="G118" s="62" t="s">
        <v>118</v>
      </c>
      <c r="I118" s="25"/>
      <c r="K118" s="288">
        <f>'[15]WP - Revenues'!$K$116</f>
        <v>-40904.590000000004</v>
      </c>
      <c r="L118" s="46"/>
      <c r="M118" s="134">
        <v>0</v>
      </c>
      <c r="N118" s="46"/>
      <c r="O118" s="289">
        <f t="shared" si="18"/>
        <v>0</v>
      </c>
      <c r="P118" s="202"/>
      <c r="Q118" s="286"/>
      <c r="R118" s="287"/>
      <c r="S118" s="252"/>
      <c r="T118" s="252"/>
      <c r="U118" s="252"/>
      <c r="V118" s="287"/>
      <c r="W118" s="504">
        <f>IFERROR(VLOOKUP(E118,'[16]nVision Input'!$E:$Q,13,FALSE),0)</f>
        <v>0</v>
      </c>
      <c r="X118" s="287"/>
      <c r="Y118" s="252"/>
      <c r="Z118" s="287"/>
      <c r="AA118" s="252"/>
      <c r="AB118" s="202"/>
      <c r="AC118" s="252"/>
      <c r="AD118" s="287"/>
      <c r="AE118" s="287"/>
      <c r="AF118" s="287"/>
      <c r="AG118" s="287"/>
      <c r="AH118" s="287"/>
      <c r="AI118" s="287"/>
      <c r="AJ118" s="287"/>
      <c r="AK118" s="626">
        <f t="shared" si="19"/>
        <v>0</v>
      </c>
    </row>
    <row r="119" spans="1:37" x14ac:dyDescent="0.25">
      <c r="A119" s="3">
        <f t="shared" si="20"/>
        <v>90</v>
      </c>
      <c r="B119" s="7"/>
      <c r="C119" s="63">
        <v>454</v>
      </c>
      <c r="D119" s="64"/>
      <c r="E119" s="61">
        <v>454030</v>
      </c>
      <c r="F119" s="64"/>
      <c r="G119" s="62" t="s">
        <v>119</v>
      </c>
      <c r="I119" s="25"/>
      <c r="K119" s="288">
        <f>'[15]WP - Revenues'!$K$117</f>
        <v>-1027509.28</v>
      </c>
      <c r="L119" s="46"/>
      <c r="M119" s="134">
        <v>1</v>
      </c>
      <c r="N119" s="46"/>
      <c r="O119" s="289">
        <f t="shared" si="18"/>
        <v>-1027509.28</v>
      </c>
      <c r="P119" s="202"/>
      <c r="Q119" s="286"/>
      <c r="R119" s="287"/>
      <c r="S119" s="252"/>
      <c r="T119" s="252"/>
      <c r="U119" s="252"/>
      <c r="V119" s="287"/>
      <c r="W119" s="504">
        <f>IFERROR(VLOOKUP(E119,'[16]nVision Input'!$E:$Q,13,FALSE),0)</f>
        <v>0</v>
      </c>
      <c r="X119" s="287"/>
      <c r="Y119" s="252"/>
      <c r="Z119" s="287"/>
      <c r="AA119" s="252"/>
      <c r="AB119" s="202"/>
      <c r="AC119" s="252"/>
      <c r="AD119" s="287"/>
      <c r="AE119" s="287"/>
      <c r="AF119" s="287"/>
      <c r="AG119" s="287"/>
      <c r="AH119" s="287"/>
      <c r="AI119" s="287"/>
      <c r="AJ119" s="287"/>
      <c r="AK119" s="626">
        <f t="shared" si="19"/>
        <v>-1027509.28</v>
      </c>
    </row>
    <row r="120" spans="1:37" x14ac:dyDescent="0.25">
      <c r="A120" s="3">
        <f t="shared" si="20"/>
        <v>91</v>
      </c>
      <c r="B120" s="7"/>
      <c r="C120" s="63">
        <v>454</v>
      </c>
      <c r="D120" s="64"/>
      <c r="E120" s="61">
        <v>454040</v>
      </c>
      <c r="F120" s="64"/>
      <c r="G120" s="62" t="s">
        <v>120</v>
      </c>
      <c r="I120" s="25"/>
      <c r="K120" s="288">
        <f>'[15]WP - Revenues'!$K$118</f>
        <v>-22144.95</v>
      </c>
      <c r="L120" s="46"/>
      <c r="M120" s="134">
        <v>0</v>
      </c>
      <c r="N120" s="46"/>
      <c r="O120" s="289">
        <f t="shared" si="18"/>
        <v>0</v>
      </c>
      <c r="P120" s="202"/>
      <c r="Q120" s="286"/>
      <c r="R120" s="287"/>
      <c r="S120" s="252"/>
      <c r="T120" s="252"/>
      <c r="U120" s="252"/>
      <c r="V120" s="287"/>
      <c r="W120" s="504">
        <f>IFERROR(VLOOKUP(E120,'[16]nVision Input'!$E:$Q,13,FALSE),0)</f>
        <v>0</v>
      </c>
      <c r="X120" s="287"/>
      <c r="Y120" s="252"/>
      <c r="Z120" s="287"/>
      <c r="AA120" s="252"/>
      <c r="AB120" s="202"/>
      <c r="AC120" s="252"/>
      <c r="AD120" s="287"/>
      <c r="AE120" s="287"/>
      <c r="AF120" s="287"/>
      <c r="AG120" s="287"/>
      <c r="AH120" s="287"/>
      <c r="AI120" s="287"/>
      <c r="AJ120" s="287"/>
      <c r="AK120" s="626">
        <f t="shared" si="19"/>
        <v>0</v>
      </c>
    </row>
    <row r="121" spans="1:37" x14ac:dyDescent="0.25">
      <c r="A121" s="3">
        <f t="shared" si="20"/>
        <v>92</v>
      </c>
      <c r="B121" s="7"/>
      <c r="C121" s="59">
        <v>456</v>
      </c>
      <c r="D121" s="60"/>
      <c r="E121" s="61">
        <v>456010</v>
      </c>
      <c r="F121" s="60"/>
      <c r="G121" s="62" t="s">
        <v>121</v>
      </c>
      <c r="I121" s="25"/>
      <c r="K121" s="288">
        <f>'[15]WP - Revenues'!$K$119</f>
        <v>-18120.2</v>
      </c>
      <c r="L121" s="46"/>
      <c r="M121" s="134">
        <v>0</v>
      </c>
      <c r="N121" s="46"/>
      <c r="O121" s="289">
        <f t="shared" si="18"/>
        <v>0</v>
      </c>
      <c r="P121" s="202"/>
      <c r="Q121" s="286"/>
      <c r="R121" s="287"/>
      <c r="S121" s="252"/>
      <c r="T121" s="252"/>
      <c r="U121" s="252"/>
      <c r="V121" s="287"/>
      <c r="W121" s="504">
        <f>IFERROR(VLOOKUP(E121,'[16]nVision Input'!$E:$Q,13,FALSE),0)</f>
        <v>0</v>
      </c>
      <c r="X121" s="287"/>
      <c r="Y121" s="252"/>
      <c r="Z121" s="287"/>
      <c r="AA121" s="252"/>
      <c r="AB121" s="202"/>
      <c r="AC121" s="252"/>
      <c r="AD121" s="287"/>
      <c r="AE121" s="287"/>
      <c r="AF121" s="287"/>
      <c r="AG121" s="287"/>
      <c r="AH121" s="287"/>
      <c r="AI121" s="287"/>
      <c r="AJ121" s="287"/>
      <c r="AK121" s="626">
        <f t="shared" si="19"/>
        <v>0</v>
      </c>
    </row>
    <row r="122" spans="1:37" x14ac:dyDescent="0.25">
      <c r="A122" s="3">
        <f t="shared" si="20"/>
        <v>93</v>
      </c>
      <c r="B122" s="7"/>
      <c r="C122" s="59">
        <v>456</v>
      </c>
      <c r="D122" s="60"/>
      <c r="E122" s="61">
        <v>456020</v>
      </c>
      <c r="F122" s="60"/>
      <c r="G122" s="62" t="s">
        <v>122</v>
      </c>
      <c r="I122" s="25"/>
      <c r="K122" s="288">
        <f>'[15]WP - Revenues'!$K$120</f>
        <v>-1928</v>
      </c>
      <c r="L122" s="46"/>
      <c r="M122" s="134">
        <v>0</v>
      </c>
      <c r="N122" s="46"/>
      <c r="O122" s="289">
        <f t="shared" si="18"/>
        <v>0</v>
      </c>
      <c r="P122" s="202"/>
      <c r="Q122" s="286"/>
      <c r="R122" s="287"/>
      <c r="S122" s="252"/>
      <c r="T122" s="252"/>
      <c r="U122" s="252"/>
      <c r="V122" s="287"/>
      <c r="W122" s="504">
        <f>IFERROR(VLOOKUP(E122,'[16]nVision Input'!$E:$Q,13,FALSE),0)</f>
        <v>0</v>
      </c>
      <c r="X122" s="287"/>
      <c r="Y122" s="252"/>
      <c r="Z122" s="287"/>
      <c r="AA122" s="252"/>
      <c r="AB122" s="202"/>
      <c r="AC122" s="252"/>
      <c r="AD122" s="287"/>
      <c r="AE122" s="287"/>
      <c r="AF122" s="287"/>
      <c r="AG122" s="287"/>
      <c r="AH122" s="287"/>
      <c r="AI122" s="287"/>
      <c r="AJ122" s="287"/>
      <c r="AK122" s="626">
        <f t="shared" si="19"/>
        <v>0</v>
      </c>
    </row>
    <row r="123" spans="1:37" x14ac:dyDescent="0.25">
      <c r="A123" s="3">
        <f t="shared" si="20"/>
        <v>94</v>
      </c>
      <c r="B123" s="7"/>
      <c r="C123" s="59">
        <v>456</v>
      </c>
      <c r="D123" s="60"/>
      <c r="E123" s="61">
        <v>456030</v>
      </c>
      <c r="F123" s="60"/>
      <c r="G123" s="62" t="s">
        <v>123</v>
      </c>
      <c r="I123" s="47"/>
      <c r="K123" s="288">
        <f>'[15]WP - Revenues'!$K$121</f>
        <v>-334989.87</v>
      </c>
      <c r="L123" s="46"/>
      <c r="M123" s="134">
        <v>1</v>
      </c>
      <c r="N123" s="46"/>
      <c r="O123" s="289">
        <f t="shared" si="18"/>
        <v>-334989.87</v>
      </c>
      <c r="P123" s="202"/>
      <c r="Q123" s="286"/>
      <c r="R123" s="287"/>
      <c r="S123" s="252"/>
      <c r="T123" s="252"/>
      <c r="U123" s="252"/>
      <c r="V123" s="287"/>
      <c r="W123" s="504">
        <f>IFERROR(VLOOKUP(E123,'[16]nVision Input'!$E:$Q,13,FALSE),0)</f>
        <v>0</v>
      </c>
      <c r="X123" s="287"/>
      <c r="Y123" s="252"/>
      <c r="Z123" s="287"/>
      <c r="AA123" s="252"/>
      <c r="AB123" s="202"/>
      <c r="AC123" s="252"/>
      <c r="AD123" s="287"/>
      <c r="AE123" s="287"/>
      <c r="AF123" s="287"/>
      <c r="AG123" s="287"/>
      <c r="AH123" s="287"/>
      <c r="AI123" s="287"/>
      <c r="AJ123" s="287"/>
      <c r="AK123" s="626">
        <f t="shared" si="19"/>
        <v>-334989.87</v>
      </c>
    </row>
    <row r="124" spans="1:37" x14ac:dyDescent="0.25">
      <c r="A124" s="3">
        <f t="shared" si="20"/>
        <v>95</v>
      </c>
      <c r="B124" s="7"/>
      <c r="C124" s="59">
        <v>456</v>
      </c>
      <c r="D124" s="60"/>
      <c r="E124" s="61">
        <v>456040</v>
      </c>
      <c r="F124" s="60"/>
      <c r="G124" s="62" t="s">
        <v>124</v>
      </c>
      <c r="I124" s="47"/>
      <c r="K124" s="288">
        <f>'[15]WP - Revenues'!$K$122</f>
        <v>-745.14</v>
      </c>
      <c r="L124" s="46"/>
      <c r="M124" s="134">
        <v>0</v>
      </c>
      <c r="N124" s="46"/>
      <c r="O124" s="289">
        <f t="shared" si="18"/>
        <v>0</v>
      </c>
      <c r="P124" s="202"/>
      <c r="Q124" s="286"/>
      <c r="R124" s="287"/>
      <c r="S124" s="252"/>
      <c r="T124" s="252"/>
      <c r="U124" s="252"/>
      <c r="V124" s="287"/>
      <c r="W124" s="504">
        <f>IFERROR(VLOOKUP(E124,'[16]nVision Input'!$E:$Q,13,FALSE),0)</f>
        <v>0</v>
      </c>
      <c r="X124" s="287"/>
      <c r="Y124" s="252"/>
      <c r="Z124" s="287"/>
      <c r="AA124" s="252"/>
      <c r="AB124" s="202"/>
      <c r="AC124" s="252"/>
      <c r="AD124" s="287"/>
      <c r="AE124" s="287"/>
      <c r="AF124" s="287"/>
      <c r="AG124" s="287"/>
      <c r="AH124" s="287"/>
      <c r="AI124" s="287"/>
      <c r="AJ124" s="287"/>
      <c r="AK124" s="626">
        <f t="shared" si="19"/>
        <v>0</v>
      </c>
    </row>
    <row r="125" spans="1:37" x14ac:dyDescent="0.25">
      <c r="A125" s="3">
        <f t="shared" si="20"/>
        <v>96</v>
      </c>
      <c r="B125" s="7"/>
      <c r="C125" s="59">
        <v>456</v>
      </c>
      <c r="D125" s="60"/>
      <c r="E125" s="61">
        <v>456075</v>
      </c>
      <c r="F125" s="60"/>
      <c r="G125" s="62" t="s">
        <v>125</v>
      </c>
      <c r="I125" s="47"/>
      <c r="K125" s="288">
        <f>'[15]WP - Revenues'!$K$123</f>
        <v>-192593.22</v>
      </c>
      <c r="L125" s="46"/>
      <c r="M125" s="134">
        <v>0.83927588220572291</v>
      </c>
      <c r="N125" s="46"/>
      <c r="O125" s="289">
        <f t="shared" si="18"/>
        <v>-161638.84462234087</v>
      </c>
      <c r="P125" s="319"/>
      <c r="Q125" s="286"/>
      <c r="R125" s="287"/>
      <c r="S125" s="252"/>
      <c r="T125" s="252"/>
      <c r="U125" s="252"/>
      <c r="V125" s="287"/>
      <c r="W125" s="504">
        <f>IFERROR(VLOOKUP(E125,'[16]nVision Input'!$E:$Q,13,FALSE),0)</f>
        <v>-30795.130307833489</v>
      </c>
      <c r="X125" s="287"/>
      <c r="Y125" s="252"/>
      <c r="Z125" s="287"/>
      <c r="AA125" s="252"/>
      <c r="AB125" s="202"/>
      <c r="AC125" s="252"/>
      <c r="AD125" s="287"/>
      <c r="AE125" s="287"/>
      <c r="AF125" s="287"/>
      <c r="AG125" s="287"/>
      <c r="AH125" s="287"/>
      <c r="AI125" s="287"/>
      <c r="AJ125" s="287"/>
      <c r="AK125" s="626">
        <f t="shared" si="19"/>
        <v>-192433.97493017436</v>
      </c>
    </row>
    <row r="126" spans="1:37" ht="15" customHeight="1" x14ac:dyDescent="0.25">
      <c r="A126" s="3">
        <f t="shared" si="20"/>
        <v>97</v>
      </c>
      <c r="B126" s="7"/>
      <c r="C126" s="59">
        <v>456</v>
      </c>
      <c r="D126" s="60"/>
      <c r="E126" s="61">
        <v>456081</v>
      </c>
      <c r="F126" s="60"/>
      <c r="G126" s="62" t="s">
        <v>126</v>
      </c>
      <c r="I126" s="47"/>
      <c r="K126" s="288">
        <f>'[15]WP - Revenues'!$K$124</f>
        <v>-253799.76</v>
      </c>
      <c r="L126" s="46"/>
      <c r="M126" s="134">
        <v>0</v>
      </c>
      <c r="N126" s="46"/>
      <c r="O126" s="289">
        <f t="shared" si="18"/>
        <v>0</v>
      </c>
      <c r="P126" s="319"/>
      <c r="Q126" s="286"/>
      <c r="R126" s="287"/>
      <c r="S126" s="252"/>
      <c r="T126" s="252"/>
      <c r="U126" s="252"/>
      <c r="V126" s="287"/>
      <c r="W126" s="504">
        <f>IFERROR(VLOOKUP(E126,'[16]nVision Input'!$E:$Q,13,FALSE),0)</f>
        <v>0</v>
      </c>
      <c r="X126" s="287"/>
      <c r="Y126" s="252"/>
      <c r="Z126" s="287"/>
      <c r="AA126" s="252"/>
      <c r="AB126" s="202"/>
      <c r="AC126" s="252"/>
      <c r="AD126" s="287"/>
      <c r="AE126" s="287"/>
      <c r="AF126" s="287"/>
      <c r="AG126" s="287"/>
      <c r="AH126" s="287"/>
      <c r="AI126" s="287"/>
      <c r="AJ126" s="287"/>
      <c r="AK126" s="626">
        <f t="shared" si="19"/>
        <v>0</v>
      </c>
    </row>
    <row r="127" spans="1:37" x14ac:dyDescent="0.25">
      <c r="A127" s="3">
        <f t="shared" si="20"/>
        <v>98</v>
      </c>
      <c r="B127" s="7"/>
      <c r="C127" s="59">
        <v>456</v>
      </c>
      <c r="D127" s="60"/>
      <c r="E127" s="61">
        <v>456082</v>
      </c>
      <c r="F127" s="60"/>
      <c r="G127" s="62" t="s">
        <v>127</v>
      </c>
      <c r="I127" s="47"/>
      <c r="K127" s="288">
        <f>'[15]WP - Revenues'!$K$125</f>
        <v>-100885.92</v>
      </c>
      <c r="L127" s="46"/>
      <c r="M127" s="134">
        <v>0</v>
      </c>
      <c r="N127" s="46"/>
      <c r="O127" s="289">
        <f t="shared" si="18"/>
        <v>0</v>
      </c>
      <c r="P127" s="319"/>
      <c r="Q127" s="286"/>
      <c r="R127" s="287"/>
      <c r="S127" s="252"/>
      <c r="T127" s="252"/>
      <c r="U127" s="252"/>
      <c r="V127" s="287"/>
      <c r="W127" s="504">
        <f>IFERROR(VLOOKUP(E127,'[16]nVision Input'!$E:$Q,13,FALSE),0)</f>
        <v>0</v>
      </c>
      <c r="X127" s="287"/>
      <c r="Y127" s="252"/>
      <c r="Z127" s="287"/>
      <c r="AA127" s="252"/>
      <c r="AB127" s="202"/>
      <c r="AC127" s="252"/>
      <c r="AD127" s="287"/>
      <c r="AE127" s="287"/>
      <c r="AF127" s="287"/>
      <c r="AG127" s="287"/>
      <c r="AH127" s="287"/>
      <c r="AI127" s="287"/>
      <c r="AJ127" s="287"/>
      <c r="AK127" s="626">
        <f t="shared" si="19"/>
        <v>0</v>
      </c>
    </row>
    <row r="128" spans="1:37" x14ac:dyDescent="0.25">
      <c r="A128" s="3">
        <f t="shared" si="20"/>
        <v>99</v>
      </c>
      <c r="C128" s="59">
        <v>456</v>
      </c>
      <c r="D128" s="60"/>
      <c r="E128" s="61">
        <v>456083</v>
      </c>
      <c r="F128" s="60"/>
      <c r="G128" s="62" t="s">
        <v>128</v>
      </c>
      <c r="I128" s="47"/>
      <c r="K128" s="288">
        <f>'[15]WP - Revenues'!$K$126</f>
        <v>-22788</v>
      </c>
      <c r="L128" s="46"/>
      <c r="M128" s="134">
        <v>0</v>
      </c>
      <c r="N128" s="46"/>
      <c r="O128" s="289">
        <f t="shared" si="18"/>
        <v>0</v>
      </c>
      <c r="P128" s="319"/>
      <c r="Q128" s="286"/>
      <c r="R128" s="287"/>
      <c r="S128" s="252"/>
      <c r="T128" s="252"/>
      <c r="U128" s="252"/>
      <c r="V128" s="287"/>
      <c r="W128" s="504">
        <f>IFERROR(VLOOKUP(E128,'[16]nVision Input'!$E:$Q,13,FALSE),0)</f>
        <v>0</v>
      </c>
      <c r="X128" s="287"/>
      <c r="Y128" s="252"/>
      <c r="Z128" s="287"/>
      <c r="AA128" s="252"/>
      <c r="AB128" s="202"/>
      <c r="AC128" s="252"/>
      <c r="AD128" s="287"/>
      <c r="AE128" s="287"/>
      <c r="AF128" s="287"/>
      <c r="AG128" s="287"/>
      <c r="AH128" s="287"/>
      <c r="AI128" s="287"/>
      <c r="AJ128" s="287"/>
      <c r="AK128" s="626">
        <f t="shared" si="19"/>
        <v>0</v>
      </c>
    </row>
    <row r="129" spans="1:39" x14ac:dyDescent="0.25">
      <c r="A129" s="3">
        <f>+A128+1</f>
        <v>100</v>
      </c>
      <c r="C129" s="59">
        <v>456</v>
      </c>
      <c r="D129" s="60"/>
      <c r="E129" s="61">
        <v>456084</v>
      </c>
      <c r="F129" s="60"/>
      <c r="G129" s="62" t="s">
        <v>129</v>
      </c>
      <c r="H129" s="14"/>
      <c r="I129" s="47"/>
      <c r="J129" s="173"/>
      <c r="K129" s="288">
        <f>'[15]WP - Revenues'!$K$127</f>
        <v>-70165.320000000007</v>
      </c>
      <c r="L129" s="46"/>
      <c r="M129" s="134">
        <v>0</v>
      </c>
      <c r="N129" s="46"/>
      <c r="O129" s="289">
        <f t="shared" si="18"/>
        <v>0</v>
      </c>
      <c r="P129" s="319"/>
      <c r="Q129" s="286"/>
      <c r="R129" s="287"/>
      <c r="S129" s="252"/>
      <c r="T129" s="252"/>
      <c r="U129" s="252"/>
      <c r="V129" s="287"/>
      <c r="W129" s="504">
        <f>IFERROR(VLOOKUP(E129,'[16]nVision Input'!$E:$Q,13,FALSE),0)</f>
        <v>0</v>
      </c>
      <c r="X129" s="287"/>
      <c r="Y129" s="252"/>
      <c r="Z129" s="287"/>
      <c r="AA129" s="252"/>
      <c r="AB129" s="202"/>
      <c r="AC129" s="252"/>
      <c r="AD129" s="287"/>
      <c r="AE129" s="287"/>
      <c r="AF129" s="287"/>
      <c r="AG129" s="287"/>
      <c r="AH129" s="287"/>
      <c r="AI129" s="287"/>
      <c r="AJ129" s="287"/>
      <c r="AK129" s="626">
        <f t="shared" si="19"/>
        <v>0</v>
      </c>
    </row>
    <row r="130" spans="1:39" x14ac:dyDescent="0.25">
      <c r="A130" s="3">
        <f>+A129+1</f>
        <v>101</v>
      </c>
      <c r="B130" s="66"/>
      <c r="C130" s="63">
        <v>456</v>
      </c>
      <c r="D130" s="64"/>
      <c r="E130" s="61">
        <v>456091</v>
      </c>
      <c r="F130" s="64"/>
      <c r="G130" s="62" t="s">
        <v>130</v>
      </c>
      <c r="H130" s="14"/>
      <c r="I130" s="22"/>
      <c r="J130" s="173"/>
      <c r="K130" s="288">
        <f>'[15]WP - Revenues'!$K$128</f>
        <v>-964.82999999999993</v>
      </c>
      <c r="L130" s="46"/>
      <c r="M130" s="134">
        <v>0.83927588220572291</v>
      </c>
      <c r="N130" s="46"/>
      <c r="O130" s="289">
        <f t="shared" si="18"/>
        <v>-809.75854942854755</v>
      </c>
      <c r="P130" s="319"/>
      <c r="Q130" s="286"/>
      <c r="R130" s="287"/>
      <c r="S130" s="252"/>
      <c r="T130" s="252"/>
      <c r="U130" s="252"/>
      <c r="V130" s="287"/>
      <c r="W130" s="504">
        <f>IFERROR(VLOOKUP(E130,'[16]nVision Input'!$E:$Q,13,FALSE),0)</f>
        <v>0</v>
      </c>
      <c r="X130" s="287"/>
      <c r="Y130" s="252"/>
      <c r="Z130" s="287"/>
      <c r="AA130" s="252"/>
      <c r="AB130" s="202"/>
      <c r="AC130" s="252"/>
      <c r="AD130" s="287"/>
      <c r="AE130" s="287"/>
      <c r="AF130" s="287"/>
      <c r="AG130" s="287"/>
      <c r="AH130" s="287"/>
      <c r="AI130" s="287"/>
      <c r="AJ130" s="287"/>
      <c r="AK130" s="626">
        <f t="shared" si="19"/>
        <v>-809.75854942854755</v>
      </c>
    </row>
    <row r="131" spans="1:39" x14ac:dyDescent="0.25">
      <c r="A131" s="3">
        <f t="shared" ref="A131:A152" si="21">+A130+1</f>
        <v>102</v>
      </c>
      <c r="B131" s="8"/>
      <c r="C131" s="63">
        <v>456</v>
      </c>
      <c r="D131" s="64"/>
      <c r="E131" s="61">
        <v>456092</v>
      </c>
      <c r="F131" s="64"/>
      <c r="G131" s="62" t="s">
        <v>131</v>
      </c>
      <c r="H131" s="14"/>
      <c r="I131" s="22"/>
      <c r="J131" s="173"/>
      <c r="K131" s="288">
        <f>'[15]WP - Revenues'!$K$129</f>
        <v>-1862.1</v>
      </c>
      <c r="L131" s="46"/>
      <c r="M131" s="134">
        <v>0.83927588220572291</v>
      </c>
      <c r="N131" s="46"/>
      <c r="O131" s="289">
        <f t="shared" si="18"/>
        <v>-1562.8156202552766</v>
      </c>
      <c r="P131" s="319"/>
      <c r="Q131" s="286"/>
      <c r="R131" s="287"/>
      <c r="S131" s="252"/>
      <c r="T131" s="252"/>
      <c r="U131" s="252"/>
      <c r="V131" s="287"/>
      <c r="W131" s="504">
        <f>IFERROR(VLOOKUP(E131,'[16]nVision Input'!$E:$Q,13,FALSE),0)</f>
        <v>0</v>
      </c>
      <c r="X131" s="287"/>
      <c r="Y131" s="252"/>
      <c r="Z131" s="287"/>
      <c r="AA131" s="252"/>
      <c r="AB131" s="202"/>
      <c r="AC131" s="252"/>
      <c r="AD131" s="287"/>
      <c r="AE131" s="287"/>
      <c r="AF131" s="287"/>
      <c r="AG131" s="287"/>
      <c r="AH131" s="287"/>
      <c r="AI131" s="287"/>
      <c r="AJ131" s="287"/>
      <c r="AK131" s="626">
        <f t="shared" si="19"/>
        <v>-1562.8156202552766</v>
      </c>
      <c r="AM131" s="144"/>
    </row>
    <row r="132" spans="1:39" x14ac:dyDescent="0.25">
      <c r="A132" s="3">
        <f t="shared" si="21"/>
        <v>103</v>
      </c>
      <c r="B132" s="66"/>
      <c r="C132" s="63">
        <v>456</v>
      </c>
      <c r="D132" s="64"/>
      <c r="E132" s="61">
        <v>456093</v>
      </c>
      <c r="F132" s="64"/>
      <c r="G132" s="62" t="s">
        <v>132</v>
      </c>
      <c r="H132" s="14"/>
      <c r="I132" s="22"/>
      <c r="J132" s="173"/>
      <c r="K132" s="288">
        <f>'[15]WP - Revenues'!$K$130</f>
        <v>-33497.19</v>
      </c>
      <c r="L132" s="46"/>
      <c r="M132" s="134">
        <v>0.83927588220572291</v>
      </c>
      <c r="N132" s="46"/>
      <c r="O132" s="289">
        <f t="shared" si="18"/>
        <v>-28113.383688662721</v>
      </c>
      <c r="P132" s="319"/>
      <c r="Q132" s="286"/>
      <c r="R132" s="287"/>
      <c r="S132" s="252"/>
      <c r="T132" s="252"/>
      <c r="U132" s="252"/>
      <c r="V132" s="287"/>
      <c r="W132" s="504">
        <f>IFERROR(VLOOKUP(E132,'[16]nVision Input'!$E:$Q,13,FALSE),0)</f>
        <v>0</v>
      </c>
      <c r="X132" s="287"/>
      <c r="Y132" s="252"/>
      <c r="Z132" s="287"/>
      <c r="AA132" s="252"/>
      <c r="AB132" s="202"/>
      <c r="AC132" s="252"/>
      <c r="AD132" s="287"/>
      <c r="AE132" s="287"/>
      <c r="AF132" s="287"/>
      <c r="AG132" s="287"/>
      <c r="AH132" s="287"/>
      <c r="AI132" s="287"/>
      <c r="AJ132" s="287"/>
      <c r="AK132" s="626">
        <f t="shared" si="19"/>
        <v>-28113.383688662721</v>
      </c>
    </row>
    <row r="133" spans="1:39" x14ac:dyDescent="0.25">
      <c r="A133" s="3">
        <f t="shared" si="21"/>
        <v>104</v>
      </c>
      <c r="B133" s="66"/>
      <c r="C133" s="63">
        <v>456</v>
      </c>
      <c r="D133" s="64"/>
      <c r="E133" s="61">
        <v>456094</v>
      </c>
      <c r="F133" s="64"/>
      <c r="G133" s="62" t="s">
        <v>133</v>
      </c>
      <c r="H133" s="14"/>
      <c r="I133" s="22"/>
      <c r="J133" s="173"/>
      <c r="K133" s="288">
        <f>'[15]WP - Revenues'!$K$131</f>
        <v>-995.52</v>
      </c>
      <c r="L133" s="46"/>
      <c r="M133" s="134">
        <v>0.83927588220572291</v>
      </c>
      <c r="N133" s="46"/>
      <c r="O133" s="289">
        <f t="shared" si="18"/>
        <v>-835.51592625344131</v>
      </c>
      <c r="P133" s="319"/>
      <c r="Q133" s="286"/>
      <c r="R133" s="287"/>
      <c r="S133" s="252"/>
      <c r="T133" s="252"/>
      <c r="U133" s="252"/>
      <c r="V133" s="287"/>
      <c r="W133" s="504">
        <f>IFERROR(VLOOKUP(E133,'[16]nVision Input'!$E:$Q,13,FALSE),0)</f>
        <v>0</v>
      </c>
      <c r="X133" s="287"/>
      <c r="Y133" s="252"/>
      <c r="Z133" s="287"/>
      <c r="AA133" s="252"/>
      <c r="AB133" s="202"/>
      <c r="AC133" s="252"/>
      <c r="AD133" s="287"/>
      <c r="AE133" s="287"/>
      <c r="AF133" s="287"/>
      <c r="AG133" s="287"/>
      <c r="AH133" s="287"/>
      <c r="AI133" s="287"/>
      <c r="AJ133" s="287"/>
      <c r="AK133" s="626">
        <f t="shared" si="19"/>
        <v>-835.51592625344131</v>
      </c>
    </row>
    <row r="134" spans="1:39" x14ac:dyDescent="0.25">
      <c r="A134" s="3">
        <f t="shared" si="21"/>
        <v>105</v>
      </c>
      <c r="B134" s="66"/>
      <c r="C134" s="59">
        <v>457</v>
      </c>
      <c r="D134" s="60"/>
      <c r="E134" s="61">
        <v>457131</v>
      </c>
      <c r="F134" s="60"/>
      <c r="G134" s="62" t="s">
        <v>134</v>
      </c>
      <c r="H134" s="14"/>
      <c r="I134" s="22"/>
      <c r="J134" s="173"/>
      <c r="K134" s="288">
        <f>'[15]WP - Revenues'!$K$132</f>
        <v>-38342.800000000003</v>
      </c>
      <c r="L134" s="46"/>
      <c r="M134" s="134">
        <v>0</v>
      </c>
      <c r="N134" s="46"/>
      <c r="O134" s="289">
        <f t="shared" si="18"/>
        <v>0</v>
      </c>
      <c r="P134" s="319"/>
      <c r="Q134" s="286"/>
      <c r="R134" s="289"/>
      <c r="S134" s="252"/>
      <c r="T134" s="252"/>
      <c r="U134" s="252"/>
      <c r="V134" s="287"/>
      <c r="W134" s="504">
        <f>IFERROR(VLOOKUP(E134,'[16]nVision Input'!$E:$Q,13,FALSE),0)</f>
        <v>0</v>
      </c>
      <c r="X134" s="287"/>
      <c r="Y134" s="252"/>
      <c r="Z134" s="287"/>
      <c r="AA134" s="252"/>
      <c r="AB134" s="202"/>
      <c r="AC134" s="252"/>
      <c r="AD134" s="287"/>
      <c r="AE134" s="287"/>
      <c r="AF134" s="287"/>
      <c r="AG134" s="287"/>
      <c r="AH134" s="287"/>
      <c r="AI134" s="287"/>
      <c r="AJ134" s="287"/>
      <c r="AK134" s="626">
        <f t="shared" ref="AK134:AK151" si="22">SUM(O134:AJ134)</f>
        <v>0</v>
      </c>
    </row>
    <row r="135" spans="1:39" x14ac:dyDescent="0.25">
      <c r="A135" s="3">
        <f t="shared" si="21"/>
        <v>106</v>
      </c>
      <c r="B135" s="66"/>
      <c r="C135" s="59">
        <v>457</v>
      </c>
      <c r="D135" s="60"/>
      <c r="E135" s="61">
        <v>457132</v>
      </c>
      <c r="F135" s="60"/>
      <c r="G135" s="62" t="s">
        <v>135</v>
      </c>
      <c r="H135" s="14"/>
      <c r="I135" s="22"/>
      <c r="J135" s="173"/>
      <c r="K135" s="288">
        <f>'[15]WP - Revenues'!$K$133</f>
        <v>-84576.75</v>
      </c>
      <c r="L135" s="46"/>
      <c r="M135" s="134">
        <v>0</v>
      </c>
      <c r="N135" s="46"/>
      <c r="O135" s="289">
        <f t="shared" si="18"/>
        <v>0</v>
      </c>
      <c r="P135" s="319"/>
      <c r="Q135" s="286"/>
      <c r="R135" s="289"/>
      <c r="S135" s="252"/>
      <c r="T135" s="252"/>
      <c r="U135" s="252"/>
      <c r="V135" s="287"/>
      <c r="W135" s="504">
        <f>IFERROR(VLOOKUP(E135,'[16]nVision Input'!$E:$Q,13,FALSE),0)</f>
        <v>0</v>
      </c>
      <c r="X135" s="287"/>
      <c r="Y135" s="252"/>
      <c r="Z135" s="287"/>
      <c r="AA135" s="252"/>
      <c r="AB135" s="202"/>
      <c r="AC135" s="252"/>
      <c r="AD135" s="287"/>
      <c r="AE135" s="287"/>
      <c r="AF135" s="287"/>
      <c r="AG135" s="287"/>
      <c r="AH135" s="287"/>
      <c r="AI135" s="287"/>
      <c r="AJ135" s="287"/>
      <c r="AK135" s="626">
        <f t="shared" si="22"/>
        <v>0</v>
      </c>
    </row>
    <row r="136" spans="1:39" x14ac:dyDescent="0.25">
      <c r="A136" s="3">
        <f t="shared" si="21"/>
        <v>107</v>
      </c>
      <c r="B136" s="66"/>
      <c r="C136" s="59">
        <v>457</v>
      </c>
      <c r="D136" s="60"/>
      <c r="E136" s="61">
        <v>457137</v>
      </c>
      <c r="F136" s="60"/>
      <c r="G136" s="62" t="s">
        <v>136</v>
      </c>
      <c r="H136" s="14"/>
      <c r="I136" s="22"/>
      <c r="J136" s="173"/>
      <c r="K136" s="288">
        <f>'[15]WP - Revenues'!$K$134</f>
        <v>-1049606.75</v>
      </c>
      <c r="L136" s="46"/>
      <c r="M136" s="134">
        <v>0.83927588220572291</v>
      </c>
      <c r="N136" s="46"/>
      <c r="O136" s="289">
        <f t="shared" si="18"/>
        <v>-880909.63107533171</v>
      </c>
      <c r="P136" s="319"/>
      <c r="Q136" s="286"/>
      <c r="R136" s="289"/>
      <c r="S136" s="252"/>
      <c r="T136" s="252"/>
      <c r="U136" s="252"/>
      <c r="V136" s="287"/>
      <c r="W136" s="504">
        <f>IFERROR(VLOOKUP(E136,'[16]nVision Input'!$E:$Q,13,FALSE),0)</f>
        <v>0</v>
      </c>
      <c r="X136" s="287"/>
      <c r="Y136" s="252"/>
      <c r="Z136" s="287"/>
      <c r="AA136" s="252"/>
      <c r="AB136" s="202"/>
      <c r="AC136" s="252"/>
      <c r="AD136" s="287"/>
      <c r="AE136" s="287"/>
      <c r="AF136" s="287"/>
      <c r="AG136" s="287"/>
      <c r="AH136" s="287"/>
      <c r="AI136" s="287"/>
      <c r="AJ136" s="287"/>
      <c r="AK136" s="626">
        <f t="shared" si="22"/>
        <v>-880909.63107533171</v>
      </c>
    </row>
    <row r="137" spans="1:39" x14ac:dyDescent="0.25">
      <c r="A137" s="3">
        <f t="shared" si="21"/>
        <v>108</v>
      </c>
      <c r="B137" s="66"/>
      <c r="C137" s="59">
        <v>457</v>
      </c>
      <c r="D137" s="60"/>
      <c r="E137" s="61">
        <v>457138</v>
      </c>
      <c r="F137" s="60"/>
      <c r="G137" s="62" t="s">
        <v>137</v>
      </c>
      <c r="H137" s="14"/>
      <c r="I137" s="22"/>
      <c r="J137" s="173"/>
      <c r="K137" s="288">
        <f>'[15]WP - Revenues'!$K$135</f>
        <v>-168957.97</v>
      </c>
      <c r="L137" s="46"/>
      <c r="M137" s="134">
        <v>0.83927588220572291</v>
      </c>
      <c r="N137" s="46"/>
      <c r="O137" s="289">
        <f t="shared" si="18"/>
        <v>-141802.34932743807</v>
      </c>
      <c r="P137" s="319"/>
      <c r="Q137" s="286"/>
      <c r="R137" s="289"/>
      <c r="S137" s="252"/>
      <c r="T137" s="252"/>
      <c r="U137" s="252"/>
      <c r="V137" s="287"/>
      <c r="W137" s="504">
        <f>IFERROR(VLOOKUP(E137,'[16]nVision Input'!$E:$Q,13,FALSE),0)</f>
        <v>0</v>
      </c>
      <c r="X137" s="287"/>
      <c r="Y137" s="252"/>
      <c r="Z137" s="287"/>
      <c r="AA137" s="252"/>
      <c r="AB137" s="202"/>
      <c r="AC137" s="252"/>
      <c r="AD137" s="287"/>
      <c r="AE137" s="287"/>
      <c r="AF137" s="287"/>
      <c r="AG137" s="287"/>
      <c r="AH137" s="287"/>
      <c r="AI137" s="287"/>
      <c r="AJ137" s="287"/>
      <c r="AK137" s="626">
        <f t="shared" si="22"/>
        <v>-141802.34932743807</v>
      </c>
    </row>
    <row r="138" spans="1:39" x14ac:dyDescent="0.25">
      <c r="A138" s="3">
        <f t="shared" si="21"/>
        <v>109</v>
      </c>
      <c r="B138" s="66"/>
      <c r="C138" s="59">
        <v>457</v>
      </c>
      <c r="D138" s="60"/>
      <c r="E138" s="61">
        <v>457141</v>
      </c>
      <c r="F138" s="60"/>
      <c r="G138" s="62" t="s">
        <v>138</v>
      </c>
      <c r="H138" s="14"/>
      <c r="I138" s="22"/>
      <c r="J138" s="173"/>
      <c r="K138" s="288">
        <f>'[15]WP - Revenues'!$K$136</f>
        <v>-5025105.3900000006</v>
      </c>
      <c r="L138" s="46"/>
      <c r="M138" s="134">
        <v>0.88735611907386991</v>
      </c>
      <c r="N138" s="46"/>
      <c r="O138" s="289">
        <f t="shared" si="18"/>
        <v>-4459058.016807586</v>
      </c>
      <c r="P138" s="319"/>
      <c r="Q138" s="286"/>
      <c r="R138" s="289"/>
      <c r="S138" s="252"/>
      <c r="T138" s="252"/>
      <c r="U138" s="252"/>
      <c r="V138" s="287"/>
      <c r="W138" s="504">
        <f>IFERROR(VLOOKUP(E138,'[16]nVision Input'!$E:$Q,13,FALSE),0)</f>
        <v>0</v>
      </c>
      <c r="X138" s="287"/>
      <c r="Y138" s="252"/>
      <c r="Z138" s="287"/>
      <c r="AA138" s="252"/>
      <c r="AB138" s="202"/>
      <c r="AC138" s="252"/>
      <c r="AD138" s="287"/>
      <c r="AE138" s="287"/>
      <c r="AF138" s="287"/>
      <c r="AG138" s="287"/>
      <c r="AH138" s="287"/>
      <c r="AI138" s="287"/>
      <c r="AJ138" s="287"/>
      <c r="AK138" s="626">
        <f t="shared" si="22"/>
        <v>-4459058.016807586</v>
      </c>
    </row>
    <row r="139" spans="1:39" x14ac:dyDescent="0.25">
      <c r="A139" s="3">
        <f t="shared" si="21"/>
        <v>110</v>
      </c>
      <c r="B139" s="66"/>
      <c r="C139" s="59">
        <v>457</v>
      </c>
      <c r="D139" s="60"/>
      <c r="E139" s="61">
        <v>457142</v>
      </c>
      <c r="F139" s="60"/>
      <c r="G139" s="62" t="s">
        <v>139</v>
      </c>
      <c r="H139" s="14"/>
      <c r="I139" s="22"/>
      <c r="J139" s="173"/>
      <c r="K139" s="288">
        <f>'[15]WP - Revenues'!$K$137</f>
        <v>-611475.06000000006</v>
      </c>
      <c r="L139" s="46"/>
      <c r="M139" s="134">
        <v>0.88735611907386991</v>
      </c>
      <c r="N139" s="46"/>
      <c r="O139" s="289">
        <f t="shared" si="18"/>
        <v>-542596.13615206175</v>
      </c>
      <c r="P139" s="319"/>
      <c r="Q139" s="286"/>
      <c r="R139" s="289"/>
      <c r="S139" s="252"/>
      <c r="T139" s="252"/>
      <c r="U139" s="252"/>
      <c r="V139" s="287"/>
      <c r="W139" s="504">
        <f>IFERROR(VLOOKUP(E139,'[16]nVision Input'!$E:$Q,13,FALSE),0)</f>
        <v>0</v>
      </c>
      <c r="X139" s="287"/>
      <c r="Y139" s="252"/>
      <c r="Z139" s="287"/>
      <c r="AA139" s="252"/>
      <c r="AB139" s="202"/>
      <c r="AC139" s="252"/>
      <c r="AD139" s="287"/>
      <c r="AE139" s="287"/>
      <c r="AF139" s="287"/>
      <c r="AG139" s="287"/>
      <c r="AH139" s="287"/>
      <c r="AI139" s="287"/>
      <c r="AJ139" s="287"/>
      <c r="AK139" s="626">
        <f t="shared" si="22"/>
        <v>-542596.13615206175</v>
      </c>
    </row>
    <row r="140" spans="1:39" x14ac:dyDescent="0.25">
      <c r="A140" s="3">
        <f t="shared" si="21"/>
        <v>111</v>
      </c>
      <c r="B140" s="67"/>
      <c r="C140" s="59">
        <v>457</v>
      </c>
      <c r="D140" s="60"/>
      <c r="E140" s="61">
        <v>457143</v>
      </c>
      <c r="F140" s="60"/>
      <c r="G140" s="62" t="s">
        <v>140</v>
      </c>
      <c r="H140" s="14"/>
      <c r="I140" s="22"/>
      <c r="J140" s="173"/>
      <c r="K140" s="288">
        <f>'[15]WP - Revenues'!$K$138</f>
        <v>-1563205.3599999999</v>
      </c>
      <c r="L140" s="46"/>
      <c r="M140" s="134">
        <v>0</v>
      </c>
      <c r="N140" s="46"/>
      <c r="O140" s="289">
        <f t="shared" si="18"/>
        <v>0</v>
      </c>
      <c r="P140" s="202"/>
      <c r="Q140" s="286"/>
      <c r="R140" s="287"/>
      <c r="S140" s="252"/>
      <c r="T140" s="252"/>
      <c r="U140" s="252"/>
      <c r="V140" s="287"/>
      <c r="W140" s="504">
        <f>IFERROR(VLOOKUP(E140,'[16]nVision Input'!$E:$Q,13,FALSE),0)</f>
        <v>0</v>
      </c>
      <c r="X140" s="287"/>
      <c r="Y140" s="252"/>
      <c r="Z140" s="287"/>
      <c r="AA140" s="252"/>
      <c r="AB140" s="202"/>
      <c r="AC140" s="252"/>
      <c r="AD140" s="287"/>
      <c r="AE140" s="287"/>
      <c r="AF140" s="287"/>
      <c r="AG140" s="287"/>
      <c r="AH140" s="287"/>
      <c r="AI140" s="287"/>
      <c r="AJ140" s="287"/>
      <c r="AK140" s="626">
        <f t="shared" si="22"/>
        <v>0</v>
      </c>
    </row>
    <row r="141" spans="1:39" x14ac:dyDescent="0.25">
      <c r="A141" s="3">
        <f t="shared" si="21"/>
        <v>112</v>
      </c>
      <c r="C141" s="59">
        <v>457</v>
      </c>
      <c r="D141" s="60"/>
      <c r="E141" s="61">
        <v>457144</v>
      </c>
      <c r="F141" s="60"/>
      <c r="G141" s="62" t="s">
        <v>141</v>
      </c>
      <c r="H141" s="14"/>
      <c r="I141" s="22"/>
      <c r="J141" s="173"/>
      <c r="K141" s="288">
        <f>'[15]WP - Revenues'!$K$139</f>
        <v>-500483.69000000006</v>
      </c>
      <c r="L141" s="46"/>
      <c r="M141" s="134">
        <v>0</v>
      </c>
      <c r="N141" s="46"/>
      <c r="O141" s="289">
        <f t="shared" si="18"/>
        <v>0</v>
      </c>
      <c r="P141" s="202"/>
      <c r="Q141" s="286"/>
      <c r="R141" s="287"/>
      <c r="S141" s="252"/>
      <c r="T141" s="252"/>
      <c r="U141" s="252"/>
      <c r="V141" s="287"/>
      <c r="W141" s="504">
        <f>IFERROR(VLOOKUP(E141,'[16]nVision Input'!$E:$Q,13,FALSE),0)</f>
        <v>0</v>
      </c>
      <c r="X141" s="287"/>
      <c r="Y141" s="252"/>
      <c r="Z141" s="287"/>
      <c r="AA141" s="252"/>
      <c r="AB141" s="202"/>
      <c r="AC141" s="252"/>
      <c r="AD141" s="287"/>
      <c r="AE141" s="287"/>
      <c r="AF141" s="287"/>
      <c r="AG141" s="287"/>
      <c r="AH141" s="287"/>
      <c r="AI141" s="287"/>
      <c r="AJ141" s="287"/>
      <c r="AK141" s="626">
        <f t="shared" si="22"/>
        <v>0</v>
      </c>
    </row>
    <row r="142" spans="1:39" x14ac:dyDescent="0.25">
      <c r="A142" s="3">
        <f t="shared" si="21"/>
        <v>113</v>
      </c>
      <c r="B142" s="68"/>
      <c r="C142" s="59">
        <v>457</v>
      </c>
      <c r="D142" s="60"/>
      <c r="E142" s="61">
        <v>457145</v>
      </c>
      <c r="F142" s="60"/>
      <c r="G142" s="62" t="s">
        <v>142</v>
      </c>
      <c r="H142" s="14"/>
      <c r="I142" s="22"/>
      <c r="J142" s="173"/>
      <c r="K142" s="288">
        <f>'[15]WP - Revenues'!$K$140</f>
        <v>-21330.720000000001</v>
      </c>
      <c r="L142" s="46"/>
      <c r="M142" s="134">
        <v>0</v>
      </c>
      <c r="N142" s="46"/>
      <c r="O142" s="289">
        <f t="shared" si="18"/>
        <v>0</v>
      </c>
      <c r="P142" s="202"/>
      <c r="Q142" s="286"/>
      <c r="R142" s="287"/>
      <c r="S142" s="252"/>
      <c r="T142" s="252"/>
      <c r="U142" s="252"/>
      <c r="V142" s="287"/>
      <c r="W142" s="504">
        <f>IFERROR(VLOOKUP(E142,'[16]nVision Input'!$E:$Q,13,FALSE),0)</f>
        <v>0</v>
      </c>
      <c r="X142" s="287"/>
      <c r="Y142" s="252"/>
      <c r="Z142" s="287"/>
      <c r="AA142" s="252"/>
      <c r="AB142" s="202"/>
      <c r="AC142" s="252"/>
      <c r="AD142" s="287"/>
      <c r="AE142" s="287"/>
      <c r="AF142" s="287"/>
      <c r="AG142" s="287"/>
      <c r="AH142" s="287"/>
      <c r="AI142" s="287"/>
      <c r="AJ142" s="287"/>
      <c r="AK142" s="626">
        <f t="shared" si="22"/>
        <v>0</v>
      </c>
    </row>
    <row r="143" spans="1:39" x14ac:dyDescent="0.25">
      <c r="A143" s="3">
        <f t="shared" si="21"/>
        <v>114</v>
      </c>
      <c r="C143" s="59">
        <v>457</v>
      </c>
      <c r="D143" s="60"/>
      <c r="E143" s="61">
        <v>457146</v>
      </c>
      <c r="F143" s="60"/>
      <c r="G143" s="62" t="s">
        <v>143</v>
      </c>
      <c r="H143" s="14"/>
      <c r="I143" s="40"/>
      <c r="J143" s="173"/>
      <c r="K143" s="288">
        <f>'[15]WP - Revenues'!$K$141</f>
        <v>-82873.890000000014</v>
      </c>
      <c r="L143" s="46"/>
      <c r="M143" s="134">
        <v>0</v>
      </c>
      <c r="N143" s="46"/>
      <c r="O143" s="289">
        <f t="shared" si="18"/>
        <v>0</v>
      </c>
      <c r="P143" s="202"/>
      <c r="Q143" s="286"/>
      <c r="R143" s="287"/>
      <c r="S143" s="252"/>
      <c r="T143" s="252"/>
      <c r="U143" s="252"/>
      <c r="V143" s="287"/>
      <c r="W143" s="504">
        <f>IFERROR(VLOOKUP(E143,'[16]nVision Input'!$E:$Q,13,FALSE),0)</f>
        <v>0</v>
      </c>
      <c r="X143" s="287"/>
      <c r="Y143" s="252"/>
      <c r="Z143" s="287"/>
      <c r="AA143" s="252"/>
      <c r="AB143" s="202"/>
      <c r="AC143" s="252"/>
      <c r="AD143" s="287"/>
      <c r="AE143" s="287"/>
      <c r="AF143" s="287"/>
      <c r="AG143" s="287"/>
      <c r="AH143" s="287"/>
      <c r="AI143" s="287"/>
      <c r="AJ143" s="287"/>
      <c r="AK143" s="626">
        <f t="shared" si="22"/>
        <v>0</v>
      </c>
    </row>
    <row r="144" spans="1:39" x14ac:dyDescent="0.25">
      <c r="A144" s="3">
        <f t="shared" si="21"/>
        <v>115</v>
      </c>
      <c r="B144" s="68"/>
      <c r="C144" s="59">
        <v>457</v>
      </c>
      <c r="D144" s="60"/>
      <c r="E144" s="61">
        <v>457147</v>
      </c>
      <c r="F144" s="60"/>
      <c r="G144" s="62" t="s">
        <v>144</v>
      </c>
      <c r="I144" s="69"/>
      <c r="K144" s="288">
        <f>'[15]WP - Revenues'!$K$142</f>
        <v>-78740.7</v>
      </c>
      <c r="L144" s="46"/>
      <c r="M144" s="134">
        <v>0</v>
      </c>
      <c r="N144" s="46"/>
      <c r="O144" s="289">
        <f t="shared" si="18"/>
        <v>0</v>
      </c>
      <c r="P144" s="202"/>
      <c r="Q144" s="286"/>
      <c r="R144" s="287"/>
      <c r="S144" s="252"/>
      <c r="T144" s="252"/>
      <c r="U144" s="252"/>
      <c r="V144" s="287"/>
      <c r="W144" s="504">
        <f>IFERROR(VLOOKUP(E144,'[16]nVision Input'!$E:$Q,13,FALSE),0)</f>
        <v>0</v>
      </c>
      <c r="X144" s="287"/>
      <c r="Y144" s="252"/>
      <c r="Z144" s="287"/>
      <c r="AA144" s="252"/>
      <c r="AB144" s="202"/>
      <c r="AC144" s="252"/>
      <c r="AD144" s="287"/>
      <c r="AE144" s="287"/>
      <c r="AF144" s="287"/>
      <c r="AG144" s="287"/>
      <c r="AH144" s="287"/>
      <c r="AI144" s="287"/>
      <c r="AJ144" s="287"/>
      <c r="AK144" s="626">
        <f t="shared" si="22"/>
        <v>0</v>
      </c>
    </row>
    <row r="145" spans="1:39" x14ac:dyDescent="0.25">
      <c r="A145" s="3">
        <f t="shared" si="21"/>
        <v>116</v>
      </c>
      <c r="B145" s="68"/>
      <c r="C145" s="59">
        <v>457</v>
      </c>
      <c r="D145" s="60"/>
      <c r="E145" s="61">
        <v>457148</v>
      </c>
      <c r="F145" s="60"/>
      <c r="G145" s="62" t="s">
        <v>145</v>
      </c>
      <c r="I145" s="69"/>
      <c r="K145" s="288">
        <f>'[15]WP - Revenues'!$K$143</f>
        <v>-135429.29</v>
      </c>
      <c r="L145" s="46"/>
      <c r="M145" s="134">
        <v>0</v>
      </c>
      <c r="N145" s="46"/>
      <c r="O145" s="289">
        <f t="shared" si="18"/>
        <v>0</v>
      </c>
      <c r="P145" s="202"/>
      <c r="Q145" s="286"/>
      <c r="R145" s="287"/>
      <c r="S145" s="252"/>
      <c r="T145" s="252"/>
      <c r="U145" s="252"/>
      <c r="V145" s="287"/>
      <c r="W145" s="504">
        <f>IFERROR(VLOOKUP(E145,'[16]nVision Input'!$E:$Q,13,FALSE),0)</f>
        <v>0</v>
      </c>
      <c r="X145" s="287"/>
      <c r="Y145" s="252"/>
      <c r="Z145" s="287"/>
      <c r="AA145" s="252"/>
      <c r="AB145" s="202"/>
      <c r="AC145" s="252"/>
      <c r="AD145" s="287"/>
      <c r="AE145" s="287"/>
      <c r="AF145" s="287"/>
      <c r="AG145" s="287"/>
      <c r="AH145" s="287"/>
      <c r="AI145" s="287"/>
      <c r="AJ145" s="287"/>
      <c r="AK145" s="626">
        <f t="shared" si="22"/>
        <v>0</v>
      </c>
    </row>
    <row r="146" spans="1:39" x14ac:dyDescent="0.25">
      <c r="A146" s="3">
        <f t="shared" si="21"/>
        <v>117</v>
      </c>
      <c r="B146" s="68"/>
      <c r="C146" s="59">
        <v>457</v>
      </c>
      <c r="D146" s="60"/>
      <c r="E146" s="61">
        <v>457149</v>
      </c>
      <c r="F146" s="60"/>
      <c r="G146" s="62" t="s">
        <v>146</v>
      </c>
      <c r="I146" s="69"/>
      <c r="K146" s="288">
        <f>'[15]WP - Revenues'!$K$144</f>
        <v>-7689.13</v>
      </c>
      <c r="L146" s="46"/>
      <c r="M146" s="134">
        <v>0</v>
      </c>
      <c r="N146" s="46"/>
      <c r="O146" s="289">
        <f t="shared" si="18"/>
        <v>0</v>
      </c>
      <c r="P146" s="202"/>
      <c r="Q146" s="286"/>
      <c r="R146" s="287"/>
      <c r="S146" s="252"/>
      <c r="T146" s="252"/>
      <c r="U146" s="252"/>
      <c r="V146" s="287"/>
      <c r="W146" s="504">
        <f>IFERROR(VLOOKUP(E146,'[16]nVision Input'!$E:$Q,13,FALSE),0)</f>
        <v>0</v>
      </c>
      <c r="X146" s="287"/>
      <c r="Y146" s="252"/>
      <c r="Z146" s="287"/>
      <c r="AA146" s="252"/>
      <c r="AB146" s="202"/>
      <c r="AC146" s="252"/>
      <c r="AD146" s="287"/>
      <c r="AE146" s="287"/>
      <c r="AF146" s="287"/>
      <c r="AG146" s="287"/>
      <c r="AH146" s="287"/>
      <c r="AI146" s="287"/>
      <c r="AJ146" s="287"/>
      <c r="AK146" s="626">
        <f t="shared" si="22"/>
        <v>0</v>
      </c>
    </row>
    <row r="147" spans="1:39" x14ac:dyDescent="0.25">
      <c r="A147" s="3">
        <f t="shared" si="21"/>
        <v>118</v>
      </c>
      <c r="C147" s="59">
        <v>457</v>
      </c>
      <c r="D147" s="60"/>
      <c r="E147" s="61">
        <v>457150</v>
      </c>
      <c r="F147" s="60"/>
      <c r="G147" s="62" t="s">
        <v>147</v>
      </c>
      <c r="I147" s="69"/>
      <c r="K147" s="288">
        <f>'[15]WP - Revenues'!$K$145</f>
        <v>-2471.77</v>
      </c>
      <c r="L147" s="46"/>
      <c r="M147" s="134">
        <v>0</v>
      </c>
      <c r="N147" s="46"/>
      <c r="O147" s="289">
        <f t="shared" si="18"/>
        <v>0</v>
      </c>
      <c r="P147" s="202"/>
      <c r="Q147" s="286"/>
      <c r="R147" s="287"/>
      <c r="S147" s="252"/>
      <c r="T147" s="252"/>
      <c r="U147" s="252"/>
      <c r="V147" s="287"/>
      <c r="W147" s="504">
        <f>IFERROR(VLOOKUP(E147,'[16]nVision Input'!$E:$Q,13,FALSE),0)</f>
        <v>0</v>
      </c>
      <c r="X147" s="287"/>
      <c r="Y147" s="252"/>
      <c r="Z147" s="287"/>
      <c r="AA147" s="252"/>
      <c r="AB147" s="202"/>
      <c r="AC147" s="252"/>
      <c r="AD147" s="287"/>
      <c r="AE147" s="287"/>
      <c r="AF147" s="287"/>
      <c r="AG147" s="287"/>
      <c r="AH147" s="287"/>
      <c r="AI147" s="287"/>
      <c r="AJ147" s="287"/>
      <c r="AK147" s="626">
        <f t="shared" si="22"/>
        <v>0</v>
      </c>
    </row>
    <row r="148" spans="1:39" x14ac:dyDescent="0.25">
      <c r="A148" s="3">
        <f t="shared" si="21"/>
        <v>119</v>
      </c>
      <c r="C148" s="59">
        <v>457</v>
      </c>
      <c r="D148" s="60"/>
      <c r="E148" s="61">
        <v>457151</v>
      </c>
      <c r="F148" s="60"/>
      <c r="G148" s="62" t="s">
        <v>148</v>
      </c>
      <c r="I148" s="69"/>
      <c r="K148" s="288">
        <f>'[15]WP - Revenues'!$K$146</f>
        <v>-406.32</v>
      </c>
      <c r="L148" s="46"/>
      <c r="M148" s="134">
        <v>0</v>
      </c>
      <c r="N148" s="46"/>
      <c r="O148" s="289">
        <f t="shared" si="18"/>
        <v>0</v>
      </c>
      <c r="P148" s="202"/>
      <c r="Q148" s="286"/>
      <c r="R148" s="287"/>
      <c r="S148" s="252"/>
      <c r="T148" s="252"/>
      <c r="U148" s="252"/>
      <c r="V148" s="287"/>
      <c r="W148" s="504">
        <f>IFERROR(VLOOKUP(E148,'[16]nVision Input'!$E:$Q,13,FALSE),0)</f>
        <v>0</v>
      </c>
      <c r="X148" s="287"/>
      <c r="Y148" s="252"/>
      <c r="Z148" s="287"/>
      <c r="AA148" s="252"/>
      <c r="AB148" s="202"/>
      <c r="AC148" s="252"/>
      <c r="AD148" s="287"/>
      <c r="AE148" s="287"/>
      <c r="AF148" s="287"/>
      <c r="AG148" s="287"/>
      <c r="AH148" s="287"/>
      <c r="AI148" s="287"/>
      <c r="AJ148" s="287"/>
      <c r="AK148" s="626">
        <f t="shared" si="22"/>
        <v>0</v>
      </c>
    </row>
    <row r="149" spans="1:39" x14ac:dyDescent="0.25">
      <c r="A149" s="3">
        <f t="shared" si="21"/>
        <v>120</v>
      </c>
      <c r="C149" s="59">
        <v>457</v>
      </c>
      <c r="D149" s="60"/>
      <c r="E149" s="61">
        <v>457153</v>
      </c>
      <c r="F149" s="60"/>
      <c r="G149" s="62" t="s">
        <v>149</v>
      </c>
      <c r="H149" s="14"/>
      <c r="I149" s="22"/>
      <c r="J149" s="173"/>
      <c r="K149" s="288">
        <f>'[15]WP - Revenues'!$K$147</f>
        <v>-387.23</v>
      </c>
      <c r="L149" s="46"/>
      <c r="M149" s="134">
        <v>0</v>
      </c>
      <c r="N149" s="46"/>
      <c r="O149" s="289">
        <f t="shared" si="18"/>
        <v>0</v>
      </c>
      <c r="P149" s="202"/>
      <c r="Q149" s="286"/>
      <c r="R149" s="287"/>
      <c r="S149" s="252"/>
      <c r="T149" s="252"/>
      <c r="U149" s="252"/>
      <c r="V149" s="287"/>
      <c r="W149" s="504">
        <f>IFERROR(VLOOKUP(E149,'[16]nVision Input'!$E:$Q,13,FALSE),0)</f>
        <v>0</v>
      </c>
      <c r="X149" s="287"/>
      <c r="Y149" s="252"/>
      <c r="Z149" s="287"/>
      <c r="AA149" s="252"/>
      <c r="AB149" s="202"/>
      <c r="AC149" s="252"/>
      <c r="AD149" s="287"/>
      <c r="AE149" s="287"/>
      <c r="AF149" s="287"/>
      <c r="AG149" s="287"/>
      <c r="AH149" s="287"/>
      <c r="AI149" s="287"/>
      <c r="AJ149" s="287"/>
      <c r="AK149" s="626">
        <f t="shared" si="22"/>
        <v>0</v>
      </c>
    </row>
    <row r="150" spans="1:39" x14ac:dyDescent="0.25">
      <c r="A150" s="3">
        <f t="shared" si="21"/>
        <v>121</v>
      </c>
      <c r="C150" s="59">
        <v>457</v>
      </c>
      <c r="D150" s="60"/>
      <c r="E150" s="61">
        <v>457154</v>
      </c>
      <c r="F150" s="60"/>
      <c r="G150" s="62" t="s">
        <v>150</v>
      </c>
      <c r="H150" s="14"/>
      <c r="I150" s="22"/>
      <c r="J150" s="173"/>
      <c r="K150" s="288">
        <f>'[15]WP - Revenues'!$K$148</f>
        <v>-665.71</v>
      </c>
      <c r="L150" s="46"/>
      <c r="M150" s="134">
        <v>0</v>
      </c>
      <c r="N150" s="46"/>
      <c r="O150" s="289">
        <f t="shared" si="18"/>
        <v>0</v>
      </c>
      <c r="P150" s="202"/>
      <c r="Q150" s="286"/>
      <c r="R150" s="287"/>
      <c r="S150" s="252"/>
      <c r="T150" s="252"/>
      <c r="U150" s="252"/>
      <c r="V150" s="287"/>
      <c r="W150" s="504">
        <f>IFERROR(VLOOKUP(E150,'[16]nVision Input'!$E:$Q,13,FALSE),0)</f>
        <v>0</v>
      </c>
      <c r="X150" s="287"/>
      <c r="Y150" s="252"/>
      <c r="Z150" s="287"/>
      <c r="AA150" s="252"/>
      <c r="AB150" s="202"/>
      <c r="AC150" s="252"/>
      <c r="AD150" s="287"/>
      <c r="AE150" s="287"/>
      <c r="AF150" s="287"/>
      <c r="AG150" s="287"/>
      <c r="AH150" s="287"/>
      <c r="AI150" s="287"/>
      <c r="AJ150" s="287"/>
      <c r="AK150" s="626">
        <f t="shared" si="22"/>
        <v>0</v>
      </c>
    </row>
    <row r="151" spans="1:39" x14ac:dyDescent="0.25">
      <c r="A151" s="3">
        <f t="shared" si="21"/>
        <v>122</v>
      </c>
      <c r="C151" s="59">
        <v>457</v>
      </c>
      <c r="D151" s="60"/>
      <c r="E151" s="61">
        <v>457160</v>
      </c>
      <c r="F151" s="60"/>
      <c r="G151" s="62" t="s">
        <v>151</v>
      </c>
      <c r="H151" s="14"/>
      <c r="I151" s="22"/>
      <c r="J151" s="173"/>
      <c r="K151" s="288">
        <f>'[15]WP - Revenues'!$K$149</f>
        <v>-663592.94999999995</v>
      </c>
      <c r="L151" s="46"/>
      <c r="M151" s="134">
        <v>0.83927588220572291</v>
      </c>
      <c r="N151" s="46"/>
      <c r="O151" s="289">
        <f t="shared" si="18"/>
        <v>-556937.55853674817</v>
      </c>
      <c r="P151" s="319"/>
      <c r="Q151" s="286"/>
      <c r="R151" s="287"/>
      <c r="S151" s="252"/>
      <c r="T151" s="252"/>
      <c r="U151" s="252"/>
      <c r="V151" s="287"/>
      <c r="W151" s="504">
        <f>IFERROR(VLOOKUP(E151,'[16]nVision Input'!$E:$Q,13,FALSE),0)</f>
        <v>0</v>
      </c>
      <c r="X151" s="287"/>
      <c r="Y151" s="252"/>
      <c r="Z151" s="287"/>
      <c r="AA151" s="252"/>
      <c r="AB151" s="202"/>
      <c r="AC151" s="252"/>
      <c r="AD151" s="287"/>
      <c r="AE151" s="287"/>
      <c r="AF151" s="287"/>
      <c r="AG151" s="287"/>
      <c r="AH151" s="287"/>
      <c r="AI151" s="287"/>
      <c r="AJ151" s="287"/>
      <c r="AK151" s="626">
        <f t="shared" si="22"/>
        <v>-556937.55853674817</v>
      </c>
    </row>
    <row r="152" spans="1:39" x14ac:dyDescent="0.25">
      <c r="A152" s="3">
        <f t="shared" si="21"/>
        <v>123</v>
      </c>
      <c r="C152" s="70"/>
      <c r="E152" s="6"/>
      <c r="G152" s="30" t="s">
        <v>152</v>
      </c>
      <c r="I152" s="69"/>
      <c r="K152" s="280">
        <f>SUM(K102:K151)</f>
        <v>-640519.89999999723</v>
      </c>
      <c r="L152" s="41"/>
      <c r="M152" s="135"/>
      <c r="N152" s="41"/>
      <c r="O152" s="280">
        <f>SUM(O102:O151)</f>
        <v>1500535.7496938931</v>
      </c>
      <c r="P152" s="202"/>
      <c r="Q152" s="280">
        <f>SUM(Q102:Q151)</f>
        <v>0</v>
      </c>
      <c r="R152" s="287"/>
      <c r="S152" s="280">
        <f>SUM(S102:S151)</f>
        <v>0</v>
      </c>
      <c r="T152" s="252"/>
      <c r="U152" s="280">
        <f>SUM(U102:U151)</f>
        <v>0</v>
      </c>
      <c r="V152" s="287"/>
      <c r="W152" s="280">
        <f>SUM(W102:W151)</f>
        <v>-30795.130307833489</v>
      </c>
      <c r="X152" s="287"/>
      <c r="Y152" s="280">
        <f>SUM(Y102:Y151)</f>
        <v>0</v>
      </c>
      <c r="Z152" s="287"/>
      <c r="AA152" s="280">
        <f>SUM(AA102:AA151)</f>
        <v>0</v>
      </c>
      <c r="AB152" s="202"/>
      <c r="AC152" s="280">
        <f>SUM(AC102:AC151)</f>
        <v>0</v>
      </c>
      <c r="AD152" s="287"/>
      <c r="AE152" s="280">
        <f>SUM(AE102:AE151)</f>
        <v>0</v>
      </c>
      <c r="AF152" s="269"/>
      <c r="AG152" s="280">
        <f>SUM(AG102:AG151)</f>
        <v>0</v>
      </c>
      <c r="AH152" s="269"/>
      <c r="AI152" s="280">
        <f>SUM(AI102:AI151)</f>
        <v>0</v>
      </c>
      <c r="AJ152" s="287"/>
      <c r="AK152" s="280">
        <f>SUM(AK102:AK151)</f>
        <v>1469740.6193860595</v>
      </c>
    </row>
    <row r="153" spans="1:39" x14ac:dyDescent="0.25">
      <c r="A153" s="3"/>
      <c r="C153" s="70"/>
      <c r="E153" s="6"/>
      <c r="G153" s="39"/>
      <c r="I153" s="69"/>
      <c r="K153" s="269"/>
      <c r="L153" s="41"/>
      <c r="M153" s="135"/>
      <c r="N153" s="41"/>
      <c r="O153" s="269"/>
      <c r="P153" s="202"/>
      <c r="Q153" s="286"/>
      <c r="R153" s="287"/>
      <c r="S153" s="252"/>
      <c r="T153" s="252"/>
      <c r="U153" s="252"/>
      <c r="V153" s="287"/>
      <c r="W153" s="252"/>
      <c r="X153" s="287"/>
      <c r="Y153" s="252"/>
      <c r="Z153" s="287"/>
      <c r="AA153" s="252"/>
      <c r="AB153" s="202"/>
      <c r="AC153" s="252"/>
      <c r="AD153" s="287"/>
      <c r="AE153" s="287"/>
      <c r="AF153" s="287"/>
      <c r="AG153" s="287"/>
      <c r="AH153" s="287"/>
      <c r="AI153" s="287"/>
      <c r="AJ153" s="287"/>
      <c r="AK153" s="252"/>
    </row>
    <row r="154" spans="1:39" ht="15" customHeight="1" thickBot="1" x14ac:dyDescent="0.3">
      <c r="A154" s="3">
        <f>+A152+1</f>
        <v>124</v>
      </c>
      <c r="C154" s="70"/>
      <c r="E154" s="6"/>
      <c r="G154" s="337" t="s">
        <v>153</v>
      </c>
      <c r="I154" s="69"/>
      <c r="K154" s="282">
        <f>SUM(K26,K39,K60,K73,K82,K93,K99,K152)</f>
        <v>-595108798.5200001</v>
      </c>
      <c r="L154" s="41"/>
      <c r="M154" s="135"/>
      <c r="N154" s="41"/>
      <c r="O154" s="282">
        <f>+O26+O39+O60+O73+O82+O93+O99+O152</f>
        <v>-513765949.1103062</v>
      </c>
      <c r="P154" s="202"/>
      <c r="Q154" s="282">
        <f>+Q26+Q39+Q60+Q73+Q82+Q93+Q99+Q152</f>
        <v>17047207</v>
      </c>
      <c r="R154" s="287"/>
      <c r="S154" s="282">
        <f>+S26+S39+S60+S73+S82+S93+S99+S152</f>
        <v>-1109211.0274700001</v>
      </c>
      <c r="T154" s="252"/>
      <c r="U154" s="282">
        <f>+U26+U39+U60+U73+U82+U93+U99+U152</f>
        <v>-462805.03</v>
      </c>
      <c r="V154" s="287"/>
      <c r="W154" s="282">
        <f>+W26+W39+W60+W73+W82+W93+W99+W152</f>
        <v>-30795.130307833489</v>
      </c>
      <c r="X154" s="287"/>
      <c r="Y154" s="282">
        <f>+Y26+Y39+Y60+Y73+Y82+Y93+Y99+Y152</f>
        <v>-2089779.5837948709</v>
      </c>
      <c r="Z154" s="287"/>
      <c r="AA154" s="282">
        <f>+AA26+AA39+AA60+AA73+AA82+AA93+AA99+AA152</f>
        <v>18382301.856930122</v>
      </c>
      <c r="AB154" s="202"/>
      <c r="AC154" s="282">
        <f>+AC26+AC39+AC60+AC73+AC82+AC93+AC99+AC152</f>
        <v>-160218</v>
      </c>
      <c r="AD154" s="287"/>
      <c r="AE154" s="282">
        <f>+AE26+AE39+AE60+AE73+AE82+AE93+AE99+AE152</f>
        <v>9923349.6400000043</v>
      </c>
      <c r="AF154" s="269"/>
      <c r="AG154" s="282">
        <f>+AG26+AG39+AG60+AG73+AG82+AG93+AG99+AG152</f>
        <v>1034930.2400000002</v>
      </c>
      <c r="AH154" s="269"/>
      <c r="AI154" s="282">
        <f>+AI26+AI39+AI60+AI73+AI82+AI93+AI99+AI152</f>
        <v>-3985645.2574926256</v>
      </c>
      <c r="AJ154" s="287"/>
      <c r="AK154" s="282">
        <f>+AK26+AK39+AK60+AK73+AK82+AK93+AK99+AK152</f>
        <v>-475216614.40244138</v>
      </c>
      <c r="AM154" s="489"/>
    </row>
    <row r="155" spans="1:39" ht="15" customHeight="1" x14ac:dyDescent="0.25">
      <c r="A155" s="3"/>
      <c r="C155" s="70"/>
      <c r="E155" s="6"/>
      <c r="G155" s="71"/>
      <c r="I155" s="69"/>
      <c r="K155" s="269"/>
      <c r="L155" s="41"/>
      <c r="M155" s="135"/>
      <c r="N155" s="41"/>
      <c r="O155" s="269"/>
      <c r="P155" s="202"/>
      <c r="Q155" s="286"/>
      <c r="R155" s="287"/>
      <c r="S155" s="252"/>
      <c r="T155" s="252"/>
      <c r="U155" s="252"/>
      <c r="V155" s="287"/>
      <c r="W155" s="252"/>
      <c r="X155" s="287"/>
      <c r="Y155" s="252"/>
      <c r="Z155" s="287"/>
      <c r="AA155" s="252"/>
      <c r="AB155" s="202"/>
      <c r="AC155" s="252"/>
      <c r="AD155" s="287"/>
      <c r="AE155" s="287"/>
      <c r="AF155" s="287"/>
      <c r="AG155" s="287"/>
      <c r="AH155" s="287"/>
      <c r="AI155" s="287"/>
      <c r="AJ155" s="287"/>
      <c r="AK155" s="252"/>
    </row>
    <row r="156" spans="1:39" x14ac:dyDescent="0.25">
      <c r="C156" s="70"/>
      <c r="E156" s="6"/>
      <c r="G156" s="347" t="s">
        <v>154</v>
      </c>
      <c r="I156" s="69"/>
      <c r="K156" s="288"/>
      <c r="L156" s="65"/>
      <c r="M156" s="134"/>
      <c r="N156" s="65"/>
      <c r="O156" s="288"/>
      <c r="P156" s="319"/>
      <c r="Q156" s="286"/>
      <c r="R156" s="287"/>
      <c r="S156" s="252"/>
      <c r="T156" s="252"/>
      <c r="U156" s="252"/>
      <c r="V156" s="287"/>
      <c r="W156" s="252"/>
      <c r="X156" s="287"/>
      <c r="Y156" s="252"/>
      <c r="Z156" s="287"/>
      <c r="AA156" s="252"/>
      <c r="AB156" s="202"/>
      <c r="AC156" s="252"/>
      <c r="AD156" s="287"/>
      <c r="AE156" s="287"/>
      <c r="AF156" s="287"/>
      <c r="AG156" s="287"/>
      <c r="AH156" s="287"/>
      <c r="AI156" s="287"/>
      <c r="AJ156" s="287"/>
      <c r="AK156" s="252"/>
    </row>
    <row r="157" spans="1:39" x14ac:dyDescent="0.25">
      <c r="A157" s="3">
        <f>+A154+1</f>
        <v>125</v>
      </c>
      <c r="C157" s="73">
        <v>447</v>
      </c>
      <c r="D157" s="74"/>
      <c r="E157" s="35">
        <v>447850</v>
      </c>
      <c r="F157" s="74"/>
      <c r="G157" s="36" t="s">
        <v>155</v>
      </c>
      <c r="H157" s="14"/>
      <c r="I157" s="22" t="str">
        <f>+I16</f>
        <v>TB 03-19</v>
      </c>
      <c r="J157" s="173"/>
      <c r="K157" s="289">
        <f>'[15]WP - Revenues'!$K$157</f>
        <v>-29656244.799999997</v>
      </c>
      <c r="L157" s="17"/>
      <c r="M157" s="134">
        <v>0.83511357247590212</v>
      </c>
      <c r="N157" s="17"/>
      <c r="O157" s="289">
        <f>K157*M157</f>
        <v>-24766332.541147891</v>
      </c>
      <c r="P157" s="319"/>
      <c r="Q157" s="286"/>
      <c r="R157" s="287"/>
      <c r="S157" s="252"/>
      <c r="T157" s="252"/>
      <c r="U157" s="252"/>
      <c r="V157" s="287"/>
      <c r="W157" s="504">
        <f>IFERROR(VLOOKUP(E157,'[16]nVision Input'!$E:$Q,13,FALSE),0)+'[16]nVision Input'!$Q$82</f>
        <v>-38162322.069575764</v>
      </c>
      <c r="X157" s="287"/>
      <c r="Y157" s="252"/>
      <c r="Z157" s="287"/>
      <c r="AA157" s="252"/>
      <c r="AB157" s="202"/>
      <c r="AC157" s="252"/>
      <c r="AD157" s="287"/>
      <c r="AE157" s="287"/>
      <c r="AF157" s="287"/>
      <c r="AG157" s="287"/>
      <c r="AH157" s="287"/>
      <c r="AI157" s="287"/>
      <c r="AJ157" s="287"/>
      <c r="AK157" s="626">
        <f t="shared" ref="AK157:AK158" si="23">SUM(O157:AJ157)</f>
        <v>-62928654.610723659</v>
      </c>
    </row>
    <row r="158" spans="1:39" x14ac:dyDescent="0.25">
      <c r="A158" s="3">
        <f>+A157+1</f>
        <v>126</v>
      </c>
      <c r="C158" s="73">
        <v>447</v>
      </c>
      <c r="D158" s="74"/>
      <c r="E158" s="35">
        <v>447860</v>
      </c>
      <c r="F158" s="74"/>
      <c r="G158" s="36" t="s">
        <v>156</v>
      </c>
      <c r="H158" s="14"/>
      <c r="I158" s="22"/>
      <c r="J158" s="173"/>
      <c r="K158" s="289">
        <f>'[15]WP - Revenues'!$K$158</f>
        <v>-27030.7</v>
      </c>
      <c r="L158" s="17"/>
      <c r="M158" s="134">
        <v>0.83511357247590212</v>
      </c>
      <c r="N158" s="17"/>
      <c r="O158" s="289">
        <f>K158*M158</f>
        <v>-22573.70444352437</v>
      </c>
      <c r="P158" s="319"/>
      <c r="Q158" s="286"/>
      <c r="R158" s="287"/>
      <c r="S158" s="252"/>
      <c r="T158" s="252"/>
      <c r="U158" s="252"/>
      <c r="V158" s="287"/>
      <c r="W158" s="504">
        <f>IFERROR(VLOOKUP(E158,'[16]nVision Input'!$E:$Q,13,FALSE),0)</f>
        <v>22573.70444352437</v>
      </c>
      <c r="X158" s="287"/>
      <c r="Y158" s="252"/>
      <c r="Z158" s="287"/>
      <c r="AA158" s="252"/>
      <c r="AB158" s="202"/>
      <c r="AC158" s="252"/>
      <c r="AD158" s="287"/>
      <c r="AE158" s="287"/>
      <c r="AF158" s="287"/>
      <c r="AG158" s="287"/>
      <c r="AH158" s="287"/>
      <c r="AI158" s="287"/>
      <c r="AJ158" s="287"/>
      <c r="AK158" s="626">
        <f t="shared" si="23"/>
        <v>0</v>
      </c>
    </row>
    <row r="159" spans="1:39" x14ac:dyDescent="0.25">
      <c r="A159" s="3"/>
      <c r="C159" s="1"/>
      <c r="E159" s="6"/>
      <c r="G159" s="30" t="s">
        <v>157</v>
      </c>
      <c r="I159" s="69"/>
      <c r="K159" s="280">
        <f>SUM(K157:K158)</f>
        <v>-29683275.499999996</v>
      </c>
      <c r="L159" s="41"/>
      <c r="M159" s="135"/>
      <c r="N159" s="41"/>
      <c r="O159" s="280">
        <f>SUM(O157:O158)</f>
        <v>-24788906.245591417</v>
      </c>
      <c r="P159" s="202"/>
      <c r="Q159" s="280">
        <f>SUM(Q157:Q158)</f>
        <v>0</v>
      </c>
      <c r="R159" s="287"/>
      <c r="S159" s="280">
        <f>SUM(S157:S158)</f>
        <v>0</v>
      </c>
      <c r="T159" s="252"/>
      <c r="U159" s="280">
        <f>SUM(U157:U158)</f>
        <v>0</v>
      </c>
      <c r="V159" s="287"/>
      <c r="W159" s="280">
        <f>SUM(W157:W158)</f>
        <v>-38139748.365132242</v>
      </c>
      <c r="X159" s="287"/>
      <c r="Y159" s="280">
        <f>SUM(Y157:Y158)</f>
        <v>0</v>
      </c>
      <c r="Z159" s="287"/>
      <c r="AA159" s="280">
        <f>SUM(AA157:AA158)</f>
        <v>0</v>
      </c>
      <c r="AB159" s="202"/>
      <c r="AC159" s="280">
        <f>SUM(AC157:AC158)</f>
        <v>0</v>
      </c>
      <c r="AD159" s="287"/>
      <c r="AE159" s="280">
        <f>SUM(AE157:AE158)</f>
        <v>0</v>
      </c>
      <c r="AF159" s="269"/>
      <c r="AG159" s="280">
        <f>SUM(AG157:AG158)</f>
        <v>0</v>
      </c>
      <c r="AH159" s="269"/>
      <c r="AI159" s="280">
        <f>SUM(AI157:AI158)</f>
        <v>0</v>
      </c>
      <c r="AJ159" s="287"/>
      <c r="AK159" s="280">
        <f>SUM(AK157:AK158)</f>
        <v>-62928654.610723659</v>
      </c>
      <c r="AM159" s="489"/>
    </row>
    <row r="160" spans="1:39" x14ac:dyDescent="0.25">
      <c r="A160" s="3"/>
      <c r="G160" s="42"/>
      <c r="I160" s="75"/>
      <c r="K160" s="288"/>
      <c r="L160" s="76"/>
      <c r="M160" s="134"/>
      <c r="N160" s="76"/>
      <c r="O160" s="288"/>
      <c r="P160" s="202"/>
      <c r="Q160" s="255"/>
      <c r="R160" s="202"/>
      <c r="S160" s="254"/>
      <c r="T160" s="254"/>
      <c r="U160" s="254"/>
      <c r="V160" s="202"/>
      <c r="W160" s="254"/>
      <c r="X160" s="202"/>
      <c r="Y160" s="254"/>
      <c r="Z160" s="202"/>
      <c r="AA160" s="254"/>
      <c r="AB160" s="202"/>
      <c r="AC160" s="254"/>
      <c r="AD160" s="202"/>
      <c r="AE160" s="202"/>
      <c r="AF160" s="202"/>
      <c r="AG160" s="202"/>
      <c r="AH160" s="202"/>
      <c r="AI160" s="202"/>
      <c r="AJ160" s="202"/>
      <c r="AK160" s="252"/>
    </row>
    <row r="161" spans="1:37" x14ac:dyDescent="0.25">
      <c r="C161" s="28"/>
      <c r="G161" s="77"/>
      <c r="I161" s="78"/>
      <c r="K161" s="318"/>
      <c r="L161" s="79"/>
      <c r="M161" s="136"/>
      <c r="N161" s="79"/>
      <c r="O161" s="79"/>
      <c r="Q161" s="257"/>
      <c r="AC161" s="256"/>
      <c r="AK161" s="252"/>
    </row>
    <row r="162" spans="1:37" ht="15.75" thickBot="1" x14ac:dyDescent="0.3">
      <c r="A162" s="4">
        <f>+A158+1</f>
        <v>127</v>
      </c>
      <c r="C162" s="28"/>
      <c r="G162" s="337" t="s">
        <v>158</v>
      </c>
      <c r="I162" s="75"/>
      <c r="K162" s="339">
        <f>SUM(K26,K39,K60,K73,K82,K93,K99,K152,K159)</f>
        <v>-624792074.0200001</v>
      </c>
      <c r="L162" s="348"/>
      <c r="M162" s="135"/>
      <c r="N162" s="348"/>
      <c r="O162" s="339">
        <f>+O26+O39+O60+O73+O82+O93+O99+O152+O159</f>
        <v>-538554855.35589767</v>
      </c>
      <c r="P162" s="320"/>
      <c r="Q162" s="339">
        <f>+Q26+Q39+Q60+Q73+Q82+Q93+Q99+Q152+Q159</f>
        <v>17047207</v>
      </c>
      <c r="R162" s="313"/>
      <c r="S162" s="339">
        <f>+S26+S39+S60+S73+S82+S93+S99+S152+S159</f>
        <v>-1109211.0274700001</v>
      </c>
      <c r="T162" s="349"/>
      <c r="U162" s="339">
        <f>+U26+U39+U60+U73+U82+U93+U99+U152+U159</f>
        <v>-462805.03</v>
      </c>
      <c r="V162" s="313"/>
      <c r="W162" s="339">
        <f>+W26+W39+W60+W73+W82+W93+W99+W152+W159</f>
        <v>-38170543.495440073</v>
      </c>
      <c r="X162" s="313"/>
      <c r="Y162" s="339">
        <f>+Y26+Y39+Y60+Y73+Y82+Y93+Y99+Y152+Y159</f>
        <v>-2089779.5837948709</v>
      </c>
      <c r="Z162" s="313"/>
      <c r="AA162" s="339">
        <f>+AA26+AA39+AA60+AA73+AA82+AA93+AA99+AA152+AA159</f>
        <v>18382301.856930122</v>
      </c>
      <c r="AB162" s="313"/>
      <c r="AC162" s="339">
        <f>+AC26+AC39+AC60+AC73+AC82+AC93+AC99+AC152+AC159</f>
        <v>-160218</v>
      </c>
      <c r="AD162" s="313"/>
      <c r="AE162" s="339">
        <f>+AE26+AE39+AE60+AE73+AE82+AE93+AE99+AE152+AE159</f>
        <v>9923349.6400000043</v>
      </c>
      <c r="AF162" s="141"/>
      <c r="AG162" s="339">
        <f>+AG26+AG39+AG60+AG73+AG82+AG93+AG99+AG152+AG159</f>
        <v>1034930.2400000002</v>
      </c>
      <c r="AH162" s="141"/>
      <c r="AI162" s="339">
        <f>+AI26+AI39+AI60+AI73+AI82+AI93+AI99+AI152+AI159</f>
        <v>-3985645.2574926256</v>
      </c>
      <c r="AJ162" s="313"/>
      <c r="AK162" s="339">
        <f>+AK26+AK39+AK60+AK73+AK82+AK93+AK99+AK152+AK159</f>
        <v>-538145269.013165</v>
      </c>
    </row>
    <row r="163" spans="1:37" ht="15.75" thickTop="1" x14ac:dyDescent="0.25">
      <c r="A163" s="4"/>
      <c r="C163" s="28"/>
      <c r="G163" s="71"/>
      <c r="I163" s="78"/>
      <c r="K163" s="79"/>
      <c r="L163" s="79"/>
      <c r="M163" s="136"/>
      <c r="N163" s="79"/>
      <c r="O163" s="79"/>
    </row>
    <row r="164" spans="1:37" x14ac:dyDescent="0.25">
      <c r="C164" s="28"/>
      <c r="G164" s="77"/>
      <c r="I164" s="78"/>
      <c r="K164" s="79"/>
      <c r="L164" s="79"/>
      <c r="M164" s="136"/>
      <c r="N164" s="79"/>
      <c r="O164" s="79"/>
      <c r="Q164" s="461"/>
      <c r="S164" s="482">
        <f>+S162-'[23]IS ADJ 9'!$K$17</f>
        <v>0</v>
      </c>
      <c r="U164" s="482">
        <f>+U162-'[24]IS ADJ 10'!$K$14</f>
        <v>0</v>
      </c>
      <c r="W164" s="487">
        <f>+W162-'[25]nVision Input'!$Q$147</f>
        <v>0</v>
      </c>
      <c r="Y164" s="482">
        <f>Y162+'[17]IS ADJ 14'!$I$78</f>
        <v>0</v>
      </c>
      <c r="AA164" s="487">
        <f>+AA162+'[18]IS ADJ 15'!$J$109</f>
        <v>0</v>
      </c>
      <c r="AC164" s="144">
        <f>AC162-'[22]IS ADJ 21'!$M$26</f>
        <v>0</v>
      </c>
      <c r="AE164" s="144">
        <f>+AE162-[19]Fran.Excess!$H$3143</f>
        <v>0</v>
      </c>
      <c r="AG164" s="144">
        <f>+AG162-[21]Unbilled!$S$22</f>
        <v>0</v>
      </c>
      <c r="AI164" s="144">
        <f>AI162+'[20]Tax Reform Rate Design'!$Y$24</f>
        <v>0</v>
      </c>
    </row>
    <row r="165" spans="1:37" x14ac:dyDescent="0.25">
      <c r="A165" s="67"/>
      <c r="B165" s="67"/>
      <c r="C165" s="67"/>
      <c r="D165" s="67"/>
      <c r="E165" s="67"/>
      <c r="F165" s="67"/>
      <c r="G165" s="67"/>
    </row>
    <row r="166" spans="1:37" x14ac:dyDescent="0.25">
      <c r="A166" s="72" t="s">
        <v>161</v>
      </c>
      <c r="B166" s="68" t="s">
        <v>162</v>
      </c>
      <c r="C166" s="68"/>
      <c r="D166" s="68"/>
      <c r="E166" s="80"/>
      <c r="F166" s="68"/>
      <c r="G166" s="81"/>
      <c r="H166" s="68"/>
      <c r="I166" s="68"/>
    </row>
    <row r="167" spans="1:37" x14ac:dyDescent="0.25">
      <c r="C167" s="1"/>
      <c r="D167" s="68"/>
      <c r="E167" s="80"/>
      <c r="F167" s="68"/>
      <c r="G167" s="81"/>
      <c r="H167" s="68"/>
      <c r="I167" s="68"/>
    </row>
    <row r="168" spans="1:37" x14ac:dyDescent="0.25">
      <c r="A168" s="72" t="s">
        <v>163</v>
      </c>
      <c r="B168" s="68" t="s">
        <v>164</v>
      </c>
      <c r="C168" s="68"/>
      <c r="D168" s="68"/>
      <c r="E168" s="80"/>
      <c r="F168" s="68"/>
      <c r="G168" s="81"/>
      <c r="H168" s="68"/>
      <c r="I168" s="68"/>
    </row>
  </sheetData>
  <pageMargins left="0.7" right="0.7" top="0.75" bottom="0.75" header="0.3" footer="0.3"/>
  <pageSetup scale="70" fitToWidth="9" fitToHeight="13" pageOrder="overThenDown" orientation="landscape" r:id="rId1"/>
  <headerFooter>
    <oddFooter>Page &amp;P of &amp;N</oddFooter>
  </headerFooter>
  <rowBreaks count="1" manualBreakCount="1">
    <brk id="8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</sheetPr>
  <dimension ref="A4:BP830"/>
  <sheetViews>
    <sheetView zoomScale="85" zoomScaleNormal="85" workbookViewId="0">
      <pane xSplit="7" ySplit="14" topLeftCell="H826" activePane="bottomRight" state="frozen"/>
      <selection pane="topRight" activeCell="H1" sqref="H1"/>
      <selection pane="bottomLeft" activeCell="A15" sqref="A15"/>
      <selection pane="bottomRight" activeCell="A828" sqref="A828:XFD832"/>
    </sheetView>
  </sheetViews>
  <sheetFormatPr defaultColWidth="9.140625" defaultRowHeight="15" x14ac:dyDescent="0.25"/>
  <cols>
    <col min="1" max="1" width="8.7109375" style="82" customWidth="1"/>
    <col min="2" max="2" width="2.7109375" style="82" customWidth="1"/>
    <col min="3" max="3" width="5.28515625" style="83" customWidth="1"/>
    <col min="4" max="4" width="2.7109375" style="82" customWidth="1"/>
    <col min="5" max="5" width="10.7109375" style="83" bestFit="1" customWidth="1"/>
    <col min="6" max="6" width="2.7109375" style="82" customWidth="1"/>
    <col min="7" max="7" width="52" style="82" customWidth="1"/>
    <col min="8" max="8" width="2.7109375" style="82" customWidth="1"/>
    <col min="9" max="9" width="15.7109375" style="82" customWidth="1"/>
    <col min="10" max="10" width="2.7109375" style="82" customWidth="1"/>
    <col min="11" max="11" width="16.28515625" style="82" bestFit="1" customWidth="1"/>
    <col min="12" max="12" width="2.7109375" style="82" customWidth="1"/>
    <col min="13" max="13" width="22.42578125" style="168" customWidth="1"/>
    <col min="14" max="14" width="2.7109375" style="82" customWidth="1"/>
    <col min="15" max="15" width="16.140625" style="82" bestFit="1" customWidth="1"/>
    <col min="16" max="16" width="2.7109375" style="298" customWidth="1"/>
    <col min="17" max="17" width="15" style="256" customWidth="1"/>
    <col min="18" max="18" width="2.7109375" style="279" customWidth="1"/>
    <col min="19" max="19" width="15" style="256" customWidth="1"/>
    <col min="20" max="20" width="2.7109375" style="279" customWidth="1"/>
    <col min="21" max="21" width="15" style="256" customWidth="1"/>
    <col min="22" max="22" width="2.7109375" style="279" customWidth="1"/>
    <col min="23" max="23" width="15" style="256" customWidth="1"/>
    <col min="24" max="24" width="2.7109375" style="279" customWidth="1"/>
    <col min="25" max="25" width="15" style="256" customWidth="1"/>
    <col min="26" max="26" width="2.7109375" style="279" customWidth="1"/>
    <col min="27" max="27" width="17.42578125" style="256" bestFit="1" customWidth="1"/>
    <col min="28" max="28" width="2.7109375" style="279" customWidth="1"/>
    <col min="29" max="29" width="25.5703125" style="256" bestFit="1" customWidth="1"/>
    <col min="30" max="30" width="2.7109375" style="279" customWidth="1"/>
    <col min="31" max="31" width="16.42578125" style="256" customWidth="1"/>
    <col min="32" max="32" width="2.7109375" style="279" customWidth="1"/>
    <col min="33" max="33" width="19.42578125" style="256" bestFit="1" customWidth="1"/>
    <col min="34" max="34" width="2.7109375" style="279" customWidth="1"/>
    <col min="35" max="35" width="20.140625" style="256" bestFit="1" customWidth="1"/>
    <col min="36" max="36" width="2.7109375" style="279" customWidth="1"/>
    <col min="37" max="37" width="15.7109375" style="256" customWidth="1"/>
    <col min="38" max="38" width="2.7109375" style="256" customWidth="1"/>
    <col min="39" max="39" width="16.7109375" style="256" bestFit="1" customWidth="1"/>
    <col min="40" max="40" width="2.7109375" style="279" customWidth="1"/>
    <col min="41" max="41" width="20" style="256" customWidth="1"/>
    <col min="42" max="42" width="2.7109375" style="279" customWidth="1"/>
    <col min="43" max="43" width="22.7109375" style="256" bestFit="1" customWidth="1"/>
    <col min="44" max="44" width="2.7109375" style="279" customWidth="1"/>
    <col min="45" max="45" width="13" style="256" customWidth="1"/>
    <col min="46" max="46" width="2.7109375" style="279" customWidth="1"/>
    <col min="47" max="47" width="15.28515625" style="279" customWidth="1"/>
    <col min="48" max="48" width="2.7109375" style="298" customWidth="1"/>
    <col min="49" max="49" width="16.28515625" style="256" customWidth="1"/>
    <col min="50" max="50" width="2.7109375" style="298" customWidth="1"/>
    <col min="51" max="51" width="16.28515625" style="256" customWidth="1"/>
    <col min="52" max="52" width="2.7109375" style="279" customWidth="1"/>
    <col min="53" max="53" width="16.28515625" style="256" customWidth="1"/>
    <col min="54" max="54" width="2.7109375" style="279" customWidth="1"/>
    <col min="55" max="55" width="16.5703125" style="256" customWidth="1"/>
    <col min="56" max="56" width="2.7109375" style="256" customWidth="1"/>
    <col min="57" max="57" width="16.5703125" style="256" customWidth="1"/>
    <col min="58" max="58" width="2.7109375" style="256" customWidth="1"/>
    <col min="59" max="59" width="16.5703125" style="256" customWidth="1"/>
    <col min="60" max="60" width="2.7109375" style="279" customWidth="1"/>
    <col min="61" max="61" width="21.7109375" style="82" customWidth="1"/>
    <col min="62" max="62" width="9.140625" style="82"/>
    <col min="63" max="63" width="41.140625" style="82" bestFit="1" customWidth="1"/>
    <col min="64" max="64" width="11.5703125" style="82" bestFit="1" customWidth="1"/>
    <col min="65" max="16384" width="9.140625" style="82"/>
  </cols>
  <sheetData>
    <row r="4" spans="1:61" x14ac:dyDescent="0.25">
      <c r="A4" s="330" t="s">
        <v>0</v>
      </c>
      <c r="B4" s="381"/>
      <c r="C4" s="423"/>
      <c r="D4" s="381"/>
      <c r="E4" s="423"/>
      <c r="F4" s="381"/>
      <c r="G4" s="381"/>
      <c r="H4" s="381"/>
      <c r="I4" s="381"/>
      <c r="J4" s="381"/>
      <c r="K4" s="381"/>
      <c r="L4" s="381"/>
      <c r="N4" s="381"/>
      <c r="Q4" s="345"/>
      <c r="R4" s="424"/>
      <c r="S4" s="345"/>
      <c r="T4" s="424"/>
      <c r="U4" s="345"/>
      <c r="V4" s="424"/>
      <c r="W4" s="345"/>
      <c r="X4" s="424"/>
      <c r="Y4" s="345"/>
      <c r="Z4" s="424"/>
      <c r="AA4" s="345"/>
      <c r="AB4" s="424"/>
      <c r="AC4" s="345"/>
      <c r="AD4" s="424"/>
      <c r="AE4" s="345"/>
      <c r="AF4" s="424"/>
      <c r="AG4" s="345"/>
      <c r="AH4" s="424"/>
      <c r="AI4" s="345"/>
      <c r="AJ4" s="424"/>
      <c r="AK4" s="345"/>
      <c r="AL4" s="345"/>
      <c r="AM4" s="345"/>
      <c r="AN4" s="424"/>
      <c r="AO4" s="345"/>
      <c r="AP4" s="424"/>
      <c r="AQ4" s="345"/>
      <c r="AR4" s="424"/>
      <c r="AS4" s="345"/>
      <c r="AT4" s="424"/>
      <c r="AU4" s="424"/>
      <c r="AW4" s="345"/>
      <c r="AY4" s="345"/>
      <c r="AZ4" s="424"/>
      <c r="BA4" s="345"/>
      <c r="BB4" s="424"/>
      <c r="BC4" s="345"/>
      <c r="BD4" s="345"/>
      <c r="BE4" s="345"/>
      <c r="BF4" s="345"/>
      <c r="BG4" s="345"/>
      <c r="BH4" s="424"/>
    </row>
    <row r="5" spans="1:61" x14ac:dyDescent="0.25">
      <c r="A5" s="330" t="s">
        <v>974</v>
      </c>
      <c r="B5" s="84"/>
      <c r="C5" s="85"/>
      <c r="D5" s="84"/>
      <c r="E5" s="85"/>
      <c r="F5" s="84"/>
      <c r="G5" s="84"/>
      <c r="H5" s="84"/>
      <c r="I5" s="84"/>
      <c r="J5" s="84"/>
      <c r="K5" s="84"/>
      <c r="L5" s="84"/>
      <c r="M5" s="165"/>
      <c r="N5" s="84"/>
      <c r="Q5" s="345"/>
      <c r="R5" s="424"/>
      <c r="S5" s="345"/>
      <c r="T5" s="424"/>
      <c r="U5" s="345"/>
      <c r="V5" s="424"/>
      <c r="W5" s="345"/>
      <c r="X5" s="424"/>
      <c r="Y5" s="345"/>
      <c r="Z5" s="424"/>
      <c r="AA5" s="345"/>
      <c r="AB5" s="424"/>
      <c r="AC5" s="345"/>
      <c r="AD5" s="424"/>
      <c r="AE5" s="345"/>
      <c r="AF5" s="424"/>
      <c r="AG5" s="345"/>
      <c r="AH5" s="424"/>
      <c r="AI5" s="345"/>
      <c r="AJ5" s="424"/>
      <c r="AK5" s="345"/>
      <c r="AL5" s="345"/>
      <c r="AM5" s="345"/>
      <c r="AN5" s="424"/>
      <c r="AO5" s="345"/>
      <c r="AP5" s="424"/>
      <c r="AQ5" s="345"/>
      <c r="AR5" s="424"/>
      <c r="AS5" s="345"/>
      <c r="AT5" s="424"/>
      <c r="AU5" s="424"/>
      <c r="AW5" s="345"/>
      <c r="AY5" s="345"/>
      <c r="AZ5" s="424"/>
      <c r="BA5" s="345"/>
      <c r="BB5" s="424"/>
      <c r="BC5" s="345"/>
      <c r="BD5" s="345"/>
      <c r="BE5" s="345"/>
      <c r="BF5" s="345"/>
      <c r="BG5" s="345"/>
      <c r="BH5" s="424"/>
    </row>
    <row r="6" spans="1:61" x14ac:dyDescent="0.25">
      <c r="A6" s="329" t="s">
        <v>1170</v>
      </c>
      <c r="B6" s="84"/>
      <c r="C6" s="85"/>
      <c r="D6" s="84"/>
      <c r="E6" s="85"/>
      <c r="F6" s="84"/>
      <c r="G6" s="84"/>
      <c r="H6" s="84"/>
      <c r="I6" s="84"/>
      <c r="J6" s="84"/>
      <c r="K6" s="84"/>
      <c r="L6" s="84"/>
      <c r="M6" s="165"/>
      <c r="N6" s="84"/>
    </row>
    <row r="7" spans="1:61" x14ac:dyDescent="0.25">
      <c r="A7" s="329" t="s">
        <v>1172</v>
      </c>
      <c r="B7" s="84"/>
      <c r="C7" s="85"/>
      <c r="D7" s="84"/>
      <c r="E7" s="85"/>
      <c r="F7" s="84"/>
      <c r="G7" s="84"/>
      <c r="H7" s="84"/>
      <c r="I7" s="84"/>
      <c r="J7" s="84"/>
      <c r="K7" s="84"/>
      <c r="L7" s="84"/>
      <c r="M7" s="165"/>
      <c r="N7" s="84"/>
    </row>
    <row r="8" spans="1:61" x14ac:dyDescent="0.25">
      <c r="A8" s="87"/>
      <c r="B8" s="87"/>
      <c r="C8" s="87"/>
      <c r="D8" s="87"/>
      <c r="E8" s="87"/>
      <c r="F8" s="87"/>
      <c r="G8" s="94"/>
      <c r="H8" s="87"/>
      <c r="I8" s="94"/>
      <c r="J8" s="87"/>
      <c r="K8" s="87"/>
      <c r="L8" s="87"/>
      <c r="M8" s="167"/>
      <c r="N8" s="87"/>
      <c r="O8" s="87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W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31"/>
    </row>
    <row r="9" spans="1:61" x14ac:dyDescent="0.25">
      <c r="A9" s="89"/>
      <c r="B9" s="89"/>
      <c r="C9" s="89"/>
      <c r="D9" s="89"/>
      <c r="E9" s="89"/>
      <c r="F9" s="90"/>
      <c r="G9" s="382"/>
      <c r="H9" s="86"/>
      <c r="I9" s="382"/>
      <c r="J9" s="86"/>
      <c r="K9" s="7" t="s">
        <v>1</v>
      </c>
      <c r="L9" s="66"/>
      <c r="M9" s="358" t="s">
        <v>160</v>
      </c>
      <c r="N9" s="66"/>
      <c r="O9" s="7" t="s">
        <v>160</v>
      </c>
      <c r="Q9" s="295" t="s">
        <v>1176</v>
      </c>
      <c r="R9" s="295"/>
      <c r="S9" s="150" t="s">
        <v>1125</v>
      </c>
      <c r="T9" s="295"/>
      <c r="U9" s="295" t="s">
        <v>1127</v>
      </c>
      <c r="V9" s="295"/>
      <c r="W9" s="295"/>
      <c r="X9" s="295"/>
      <c r="Y9" s="150"/>
      <c r="Z9" s="295"/>
      <c r="AA9" s="150" t="s">
        <v>1131</v>
      </c>
      <c r="AB9" s="151"/>
      <c r="AC9" s="149" t="s">
        <v>1178</v>
      </c>
      <c r="AD9" s="151"/>
      <c r="AE9" s="149" t="s">
        <v>1152</v>
      </c>
      <c r="AG9" s="151" t="s">
        <v>1154</v>
      </c>
      <c r="AI9" s="505" t="s">
        <v>1159</v>
      </c>
      <c r="AJ9" s="278"/>
      <c r="AK9" s="359" t="s">
        <v>1161</v>
      </c>
      <c r="AL9" s="359"/>
      <c r="AM9" s="359"/>
      <c r="AN9" s="278"/>
      <c r="AO9" s="151" t="s">
        <v>1163</v>
      </c>
      <c r="AP9" s="151"/>
      <c r="AQ9" s="153" t="s">
        <v>1140</v>
      </c>
      <c r="AR9" s="151"/>
      <c r="AS9" s="151" t="s">
        <v>1144</v>
      </c>
      <c r="AT9" s="151"/>
      <c r="AU9" s="151" t="s">
        <v>1224</v>
      </c>
      <c r="AW9" s="151" t="s">
        <v>1289</v>
      </c>
      <c r="AY9" s="151" t="s">
        <v>1267</v>
      </c>
      <c r="AZ9" s="151"/>
      <c r="BA9" s="151" t="s">
        <v>1282</v>
      </c>
      <c r="BB9" s="151"/>
      <c r="BC9" s="151" t="s">
        <v>1248</v>
      </c>
      <c r="BD9" s="151"/>
      <c r="BE9" s="151" t="s">
        <v>1298</v>
      </c>
      <c r="BF9" s="151"/>
      <c r="BG9" s="350" t="s">
        <v>1296</v>
      </c>
      <c r="BH9" s="151"/>
      <c r="BI9" s="350" t="s">
        <v>953</v>
      </c>
    </row>
    <row r="10" spans="1:61" x14ac:dyDescent="0.25">
      <c r="A10" s="89"/>
      <c r="B10" s="89"/>
      <c r="C10" s="89"/>
      <c r="D10" s="89"/>
      <c r="E10" s="89"/>
      <c r="F10" s="90"/>
      <c r="G10" s="382"/>
      <c r="H10" s="86"/>
      <c r="I10" s="382"/>
      <c r="J10" s="86"/>
      <c r="K10" s="7" t="s">
        <v>1222</v>
      </c>
      <c r="L10" s="66"/>
      <c r="M10" s="358" t="s">
        <v>971</v>
      </c>
      <c r="N10" s="66"/>
      <c r="O10" s="7" t="s">
        <v>1222</v>
      </c>
      <c r="Q10" s="498" t="s">
        <v>1124</v>
      </c>
      <c r="R10" s="295"/>
      <c r="S10" s="150" t="s">
        <v>1126</v>
      </c>
      <c r="T10" s="295"/>
      <c r="U10" s="295" t="s">
        <v>1128</v>
      </c>
      <c r="V10" s="295"/>
      <c r="W10" s="295" t="s">
        <v>1129</v>
      </c>
      <c r="X10" s="295"/>
      <c r="Y10" s="150" t="s">
        <v>1130</v>
      </c>
      <c r="Z10" s="295"/>
      <c r="AA10" s="150" t="s">
        <v>1132</v>
      </c>
      <c r="AB10" s="293"/>
      <c r="AC10" s="153" t="s">
        <v>1179</v>
      </c>
      <c r="AD10" s="293"/>
      <c r="AE10" s="153" t="s">
        <v>1153</v>
      </c>
      <c r="AF10" s="151"/>
      <c r="AG10" s="293" t="s">
        <v>1155</v>
      </c>
      <c r="AH10" s="151"/>
      <c r="AI10" s="151" t="s">
        <v>1160</v>
      </c>
      <c r="AJ10" s="151"/>
      <c r="AK10" s="151" t="s">
        <v>1162</v>
      </c>
      <c r="AL10" s="151"/>
      <c r="AM10" s="359" t="s">
        <v>1166</v>
      </c>
      <c r="AN10" s="151"/>
      <c r="AO10" s="293" t="s">
        <v>1164</v>
      </c>
      <c r="AP10" s="293"/>
      <c r="AQ10" s="360" t="s">
        <v>1138</v>
      </c>
      <c r="AR10" s="293"/>
      <c r="AS10" s="293" t="s">
        <v>1124</v>
      </c>
      <c r="AT10" s="293"/>
      <c r="AU10" s="293" t="s">
        <v>1165</v>
      </c>
      <c r="AW10" s="293" t="s">
        <v>1165</v>
      </c>
      <c r="AY10" s="293" t="s">
        <v>1165</v>
      </c>
      <c r="AZ10" s="293"/>
      <c r="BA10" s="293" t="s">
        <v>1124</v>
      </c>
      <c r="BB10" s="293"/>
      <c r="BC10" s="293" t="s">
        <v>1249</v>
      </c>
      <c r="BD10" s="293"/>
      <c r="BE10" s="293" t="s">
        <v>1299</v>
      </c>
      <c r="BF10" s="293"/>
      <c r="BG10" s="350" t="s">
        <v>1245</v>
      </c>
      <c r="BH10" s="293"/>
      <c r="BI10" s="332" t="s">
        <v>939</v>
      </c>
    </row>
    <row r="11" spans="1:61" x14ac:dyDescent="0.25">
      <c r="A11" s="91" t="s">
        <v>2</v>
      </c>
      <c r="B11" s="92"/>
      <c r="C11" s="91" t="s">
        <v>3</v>
      </c>
      <c r="D11" s="92"/>
      <c r="E11" s="91" t="s">
        <v>4</v>
      </c>
      <c r="F11" s="90"/>
      <c r="G11" s="414" t="s">
        <v>5</v>
      </c>
      <c r="H11" s="92"/>
      <c r="I11" s="383" t="s">
        <v>6</v>
      </c>
      <c r="J11" s="86"/>
      <c r="K11" s="355" t="s">
        <v>973</v>
      </c>
      <c r="L11" s="7"/>
      <c r="M11" s="361" t="s">
        <v>1183</v>
      </c>
      <c r="N11" s="7"/>
      <c r="O11" s="355" t="s">
        <v>973</v>
      </c>
      <c r="Q11" s="363" t="s">
        <v>1223</v>
      </c>
      <c r="R11" s="296"/>
      <c r="S11" s="362" t="s">
        <v>1188</v>
      </c>
      <c r="T11" s="297"/>
      <c r="U11" s="363" t="s">
        <v>1189</v>
      </c>
      <c r="V11" s="296"/>
      <c r="W11" s="363" t="s">
        <v>1190</v>
      </c>
      <c r="X11" s="296"/>
      <c r="Y11" s="363" t="s">
        <v>1191</v>
      </c>
      <c r="Z11" s="296"/>
      <c r="AA11" s="363" t="s">
        <v>1192</v>
      </c>
      <c r="AB11" s="294"/>
      <c r="AC11" s="363" t="s">
        <v>1194</v>
      </c>
      <c r="AD11" s="293"/>
      <c r="AE11" s="363" t="s">
        <v>1197</v>
      </c>
      <c r="AF11" s="293"/>
      <c r="AG11" s="363" t="s">
        <v>1198</v>
      </c>
      <c r="AH11" s="293"/>
      <c r="AI11" s="363" t="s">
        <v>1199</v>
      </c>
      <c r="AJ11" s="293"/>
      <c r="AK11" s="363" t="s">
        <v>1202</v>
      </c>
      <c r="AL11" s="296"/>
      <c r="AM11" s="363" t="s">
        <v>1203</v>
      </c>
      <c r="AN11" s="293"/>
      <c r="AO11" s="363" t="s">
        <v>1205</v>
      </c>
      <c r="AP11" s="294"/>
      <c r="AQ11" s="363" t="s">
        <v>1206</v>
      </c>
      <c r="AR11" s="294"/>
      <c r="AS11" s="363" t="s">
        <v>1208</v>
      </c>
      <c r="AT11" s="294"/>
      <c r="AU11" s="363" t="s">
        <v>1209</v>
      </c>
      <c r="AV11" s="131"/>
      <c r="AW11" s="363" t="s">
        <v>1286</v>
      </c>
      <c r="AX11" s="131"/>
      <c r="AY11" s="363" t="s">
        <v>1211</v>
      </c>
      <c r="AZ11" s="294"/>
      <c r="BA11" s="363" t="s">
        <v>1212</v>
      </c>
      <c r="BB11" s="293"/>
      <c r="BC11" s="363" t="s">
        <v>1185</v>
      </c>
      <c r="BD11" s="296"/>
      <c r="BE11" s="363" t="s">
        <v>1250</v>
      </c>
      <c r="BF11" s="296"/>
      <c r="BG11" s="470" t="s">
        <v>1295</v>
      </c>
      <c r="BH11" s="294"/>
      <c r="BI11" s="364" t="s">
        <v>7</v>
      </c>
    </row>
    <row r="12" spans="1:61" x14ac:dyDescent="0.25">
      <c r="A12" s="88"/>
      <c r="B12" s="86"/>
      <c r="C12" s="93" t="s">
        <v>9</v>
      </c>
      <c r="D12" s="93"/>
      <c r="E12" s="93" t="s">
        <v>10</v>
      </c>
      <c r="F12" s="94"/>
      <c r="G12" s="94" t="s">
        <v>11</v>
      </c>
      <c r="H12" s="94"/>
      <c r="I12" s="95" t="s">
        <v>12</v>
      </c>
      <c r="J12" s="94"/>
      <c r="K12" s="96" t="s">
        <v>13</v>
      </c>
      <c r="L12" s="96"/>
      <c r="M12" s="96" t="s">
        <v>14</v>
      </c>
      <c r="N12" s="96"/>
      <c r="O12" s="96" t="s">
        <v>15</v>
      </c>
      <c r="Q12" s="312" t="s">
        <v>16</v>
      </c>
      <c r="S12" s="312" t="s">
        <v>17</v>
      </c>
      <c r="T12" s="278"/>
      <c r="U12" s="312" t="s">
        <v>18</v>
      </c>
      <c r="W12" s="312" t="s">
        <v>19</v>
      </c>
      <c r="X12" s="278"/>
      <c r="Y12" s="312" t="s">
        <v>20</v>
      </c>
      <c r="Z12" s="278"/>
      <c r="AA12" s="322" t="s">
        <v>21</v>
      </c>
      <c r="AB12" s="278"/>
      <c r="AC12" s="365" t="s">
        <v>22</v>
      </c>
      <c r="AD12" s="82"/>
      <c r="AE12" s="312" t="s">
        <v>23</v>
      </c>
      <c r="AF12" s="278"/>
      <c r="AG12" s="312" t="s">
        <v>942</v>
      </c>
      <c r="AI12" s="312" t="s">
        <v>943</v>
      </c>
      <c r="AK12" s="597" t="s">
        <v>944</v>
      </c>
      <c r="AL12" s="312"/>
      <c r="AM12" s="597" t="s">
        <v>945</v>
      </c>
      <c r="AN12" s="278"/>
      <c r="AO12" s="597" t="s">
        <v>946</v>
      </c>
      <c r="AP12" s="278"/>
      <c r="AQ12" s="365" t="s">
        <v>947</v>
      </c>
      <c r="AR12" s="82"/>
      <c r="AS12" s="597" t="s">
        <v>948</v>
      </c>
      <c r="AT12" s="278"/>
      <c r="AU12" s="597" t="s">
        <v>1148</v>
      </c>
      <c r="AV12" s="278"/>
      <c r="AW12" s="598" t="s">
        <v>1149</v>
      </c>
      <c r="AX12" s="278"/>
      <c r="AY12" s="312" t="s">
        <v>1150</v>
      </c>
      <c r="AZ12" s="298"/>
      <c r="BA12" s="312" t="s">
        <v>1151</v>
      </c>
      <c r="BB12" s="298"/>
      <c r="BC12" s="488" t="s">
        <v>1174</v>
      </c>
      <c r="BD12" s="488"/>
      <c r="BE12" s="488" t="s">
        <v>1234</v>
      </c>
      <c r="BF12" s="488"/>
      <c r="BG12" s="499" t="s">
        <v>1251</v>
      </c>
      <c r="BH12" s="278"/>
      <c r="BI12" s="243" t="s">
        <v>1300</v>
      </c>
    </row>
    <row r="13" spans="1:61" x14ac:dyDescent="0.25">
      <c r="A13" s="88"/>
      <c r="B13" s="86"/>
      <c r="C13" s="88"/>
      <c r="D13" s="88"/>
      <c r="E13" s="88"/>
      <c r="F13" s="86"/>
      <c r="G13" s="384"/>
      <c r="H13" s="86"/>
      <c r="I13" s="384"/>
      <c r="J13" s="86"/>
      <c r="K13" s="92"/>
      <c r="L13" s="92"/>
      <c r="M13" s="321"/>
      <c r="N13" s="92"/>
      <c r="O13" s="92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W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</row>
    <row r="14" spans="1:61" x14ac:dyDescent="0.25">
      <c r="B14" s="86"/>
      <c r="C14" s="88"/>
      <c r="D14" s="86"/>
      <c r="E14" s="88"/>
      <c r="F14" s="86"/>
      <c r="G14" s="366" t="s">
        <v>165</v>
      </c>
      <c r="H14" s="86"/>
      <c r="I14" s="367"/>
      <c r="J14" s="86"/>
      <c r="K14" s="86"/>
      <c r="L14" s="86"/>
      <c r="M14" s="166"/>
      <c r="N14" s="86"/>
      <c r="O14" s="86"/>
      <c r="Q14" s="262"/>
      <c r="R14" s="278"/>
      <c r="S14" s="262"/>
      <c r="T14" s="278"/>
      <c r="U14" s="262"/>
      <c r="V14" s="278"/>
      <c r="W14" s="273"/>
      <c r="X14" s="278"/>
      <c r="Y14" s="262"/>
      <c r="Z14" s="278"/>
      <c r="AA14" s="262"/>
      <c r="AB14" s="278"/>
      <c r="AC14" s="262"/>
      <c r="AD14" s="278"/>
      <c r="AE14" s="262"/>
      <c r="AF14" s="278"/>
      <c r="AG14" s="262"/>
      <c r="AH14" s="278"/>
      <c r="AI14" s="262"/>
      <c r="AJ14" s="278"/>
      <c r="AK14" s="262"/>
      <c r="AL14" s="262"/>
      <c r="AM14" s="262"/>
      <c r="AN14" s="278"/>
      <c r="AO14" s="262"/>
      <c r="AP14" s="278"/>
      <c r="AQ14" s="262"/>
      <c r="AR14" s="278"/>
      <c r="AS14" s="262"/>
      <c r="AT14" s="278"/>
      <c r="AU14" s="278"/>
      <c r="AW14" s="262"/>
      <c r="AY14" s="262"/>
      <c r="AZ14" s="278"/>
      <c r="BA14" s="262"/>
      <c r="BB14" s="278"/>
      <c r="BC14" s="262"/>
      <c r="BD14" s="262"/>
      <c r="BE14" s="262"/>
      <c r="BF14" s="262"/>
      <c r="BG14" s="262"/>
      <c r="BH14" s="278"/>
    </row>
    <row r="15" spans="1:61" x14ac:dyDescent="0.25">
      <c r="A15" s="88">
        <v>1</v>
      </c>
      <c r="B15" s="86"/>
      <c r="C15" s="88"/>
      <c r="D15" s="86"/>
      <c r="E15" s="88"/>
      <c r="F15" s="86"/>
      <c r="G15" s="367" t="s">
        <v>166</v>
      </c>
      <c r="H15" s="86"/>
      <c r="I15" s="367"/>
      <c r="J15" s="86"/>
      <c r="K15" s="86"/>
      <c r="L15" s="86"/>
      <c r="M15" s="166"/>
      <c r="N15" s="86"/>
      <c r="O15" s="86"/>
      <c r="Q15" s="262"/>
      <c r="R15" s="278"/>
      <c r="S15" s="262"/>
      <c r="T15" s="278"/>
      <c r="U15" s="262"/>
      <c r="V15" s="278"/>
      <c r="W15" s="273"/>
      <c r="X15" s="278"/>
      <c r="Y15" s="262"/>
      <c r="Z15" s="278"/>
      <c r="AA15" s="262"/>
      <c r="AB15" s="278"/>
      <c r="AC15" s="262"/>
      <c r="AD15" s="278"/>
      <c r="AE15" s="262"/>
      <c r="AF15" s="278"/>
      <c r="AG15" s="262"/>
      <c r="AH15" s="278"/>
      <c r="AI15" s="262"/>
      <c r="AJ15" s="278"/>
      <c r="AK15" s="262"/>
      <c r="AL15" s="262"/>
      <c r="AM15" s="262"/>
      <c r="AN15" s="278"/>
      <c r="AO15" s="262"/>
      <c r="AP15" s="278"/>
      <c r="AQ15" s="262"/>
      <c r="AR15" s="278"/>
      <c r="AS15" s="262"/>
      <c r="AT15" s="278"/>
      <c r="AU15" s="278"/>
      <c r="AW15" s="262"/>
      <c r="AY15" s="262"/>
      <c r="AZ15" s="278"/>
      <c r="BA15" s="262"/>
      <c r="BB15" s="278"/>
      <c r="BC15" s="262"/>
      <c r="BD15" s="262"/>
      <c r="BE15" s="262"/>
      <c r="BF15" s="262"/>
      <c r="BG15" s="262"/>
      <c r="BH15" s="278"/>
      <c r="BI15" s="252"/>
    </row>
    <row r="16" spans="1:61" x14ac:dyDescent="0.25">
      <c r="A16" s="88">
        <f>+A15+1</f>
        <v>2</v>
      </c>
      <c r="B16" s="86"/>
      <c r="C16" s="88">
        <v>421</v>
      </c>
      <c r="D16" s="86"/>
      <c r="E16" s="97">
        <v>421022</v>
      </c>
      <c r="F16" s="86"/>
      <c r="G16" s="98" t="s">
        <v>167</v>
      </c>
      <c r="H16" s="86"/>
      <c r="I16" s="385" t="str">
        <f>+'WP 4.1 - Revenue Detail'!I16</f>
        <v>TB 03-19</v>
      </c>
      <c r="J16" s="86"/>
      <c r="K16" s="349">
        <f>'[15]WP - Expenses'!$K$15</f>
        <v>37686.870000000003</v>
      </c>
      <c r="L16" s="391"/>
      <c r="M16" s="168">
        <v>1</v>
      </c>
      <c r="N16" s="391"/>
      <c r="O16" s="349">
        <f>K16*M16</f>
        <v>37686.870000000003</v>
      </c>
      <c r="P16" s="221"/>
      <c r="Q16" s="323"/>
      <c r="R16" s="324"/>
      <c r="S16" s="323"/>
      <c r="T16" s="324"/>
      <c r="U16" s="323">
        <f>IFERROR(VLOOKUP(E16,'[26]IS ADJ 3'!$E:$O,11,FALSE),0)</f>
        <v>0</v>
      </c>
      <c r="V16" s="324"/>
      <c r="W16" s="325">
        <f>IFERROR(VLOOKUP(E16,'[27]IS ADJ 4'!$E:$Q,13,FALSE),0)</f>
        <v>0</v>
      </c>
      <c r="X16" s="324"/>
      <c r="Y16" s="323">
        <f>IFERROR(VLOOKUP(E16,'[28]WP IS ADJ 5'!$E$17:$U$315,17,FALSE),0)</f>
        <v>0</v>
      </c>
      <c r="Z16" s="324"/>
      <c r="AA16" s="323"/>
      <c r="AB16" s="392"/>
      <c r="AC16" s="323"/>
      <c r="AD16" s="392"/>
      <c r="AE16" s="323"/>
      <c r="AF16" s="392"/>
      <c r="AG16" s="393">
        <f>IFERROR(VLOOKUP(E16,'[16]nVision Input'!$E:$Q,13,FALSE),0)</f>
        <v>0</v>
      </c>
      <c r="AH16" s="392"/>
      <c r="AI16" s="393"/>
      <c r="AJ16" s="392"/>
      <c r="AK16" s="393"/>
      <c r="AL16" s="393"/>
      <c r="AM16" s="393"/>
      <c r="AN16" s="392"/>
      <c r="AO16" s="393"/>
      <c r="AP16" s="392"/>
      <c r="AQ16" s="323"/>
      <c r="AR16" s="392"/>
      <c r="AS16" s="323"/>
      <c r="AT16" s="392"/>
      <c r="AU16" s="392"/>
      <c r="AV16" s="221"/>
      <c r="AW16" s="323"/>
      <c r="AX16" s="221"/>
      <c r="AY16" s="323"/>
      <c r="AZ16" s="324"/>
      <c r="BA16" s="323"/>
      <c r="BB16" s="392"/>
      <c r="BC16" s="323"/>
      <c r="BD16" s="323"/>
      <c r="BE16" s="323"/>
      <c r="BF16" s="323"/>
      <c r="BG16" s="323"/>
      <c r="BH16" s="392"/>
      <c r="BI16" s="326">
        <f>SUM(O16:BH16)</f>
        <v>37686.870000000003</v>
      </c>
    </row>
    <row r="17" spans="1:63" x14ac:dyDescent="0.25">
      <c r="A17" s="88">
        <f>+A16+1</f>
        <v>3</v>
      </c>
      <c r="B17" s="86"/>
      <c r="C17" s="88">
        <v>421</v>
      </c>
      <c r="D17" s="86"/>
      <c r="E17" s="97">
        <v>421027</v>
      </c>
      <c r="F17" s="86"/>
      <c r="G17" s="98" t="s">
        <v>168</v>
      </c>
      <c r="H17" s="86"/>
      <c r="I17" s="367"/>
      <c r="J17" s="86"/>
      <c r="K17" s="394">
        <f>'[15]WP - Expenses'!$K$16</f>
        <v>82690.960000000006</v>
      </c>
      <c r="L17" s="395"/>
      <c r="M17" s="168">
        <v>1</v>
      </c>
      <c r="N17" s="395"/>
      <c r="O17" s="394">
        <f>K17*M17</f>
        <v>82690.960000000006</v>
      </c>
      <c r="P17" s="217"/>
      <c r="Q17" s="290"/>
      <c r="R17" s="281"/>
      <c r="S17" s="290"/>
      <c r="T17" s="281"/>
      <c r="U17" s="290">
        <f>IFERROR(VLOOKUP(E17,'[26]IS ADJ 3'!$E:$O,11,FALSE),0)</f>
        <v>0</v>
      </c>
      <c r="V17" s="281"/>
      <c r="W17" s="291">
        <f>IFERROR(VLOOKUP(E17,'[27]IS ADJ 4'!$E:$Q,13,FALSE),0)</f>
        <v>0</v>
      </c>
      <c r="X17" s="281"/>
      <c r="Y17" s="290">
        <f>IFERROR(VLOOKUP(E17,'[28]WP IS ADJ 5'!$E$17:$U$315,17,FALSE),0)</f>
        <v>0</v>
      </c>
      <c r="Z17" s="281"/>
      <c r="AA17" s="290"/>
      <c r="AB17" s="396"/>
      <c r="AC17" s="290"/>
      <c r="AD17" s="396"/>
      <c r="AE17" s="290"/>
      <c r="AF17" s="396"/>
      <c r="AG17" s="397">
        <f>IFERROR(VLOOKUP(E17,'[16]nVision Input'!$E:$Q,13,FALSE),0)</f>
        <v>0</v>
      </c>
      <c r="AH17" s="396"/>
      <c r="AI17" s="397"/>
      <c r="AJ17" s="396"/>
      <c r="AK17" s="397"/>
      <c r="AL17" s="397"/>
      <c r="AM17" s="397"/>
      <c r="AN17" s="396"/>
      <c r="AO17" s="397"/>
      <c r="AP17" s="396"/>
      <c r="AQ17" s="290"/>
      <c r="AR17" s="396"/>
      <c r="AS17" s="290"/>
      <c r="AT17" s="396"/>
      <c r="AU17" s="396"/>
      <c r="AV17" s="217"/>
      <c r="AW17" s="290"/>
      <c r="AX17" s="217"/>
      <c r="AY17" s="290"/>
      <c r="AZ17" s="281"/>
      <c r="BA17" s="290"/>
      <c r="BB17" s="396"/>
      <c r="BC17" s="290"/>
      <c r="BD17" s="290"/>
      <c r="BE17" s="290"/>
      <c r="BF17" s="290"/>
      <c r="BG17" s="290"/>
      <c r="BH17" s="396"/>
      <c r="BI17" s="252">
        <f>SUM(O17:BH17)</f>
        <v>82690.960000000006</v>
      </c>
      <c r="BK17" s="493"/>
    </row>
    <row r="18" spans="1:63" x14ac:dyDescent="0.25">
      <c r="A18" s="88">
        <f>+A17+1</f>
        <v>4</v>
      </c>
      <c r="B18" s="86"/>
      <c r="C18" s="88">
        <v>421</v>
      </c>
      <c r="D18" s="86"/>
      <c r="E18" s="97">
        <v>421029</v>
      </c>
      <c r="F18" s="86"/>
      <c r="G18" s="98" t="s">
        <v>169</v>
      </c>
      <c r="H18" s="86"/>
      <c r="I18" s="367"/>
      <c r="J18" s="86"/>
      <c r="K18" s="394">
        <f>'[15]WP - Expenses'!$K$17</f>
        <v>1313.71</v>
      </c>
      <c r="L18" s="376"/>
      <c r="M18" s="168">
        <v>1</v>
      </c>
      <c r="N18" s="376"/>
      <c r="O18" s="394">
        <f>K18*M18</f>
        <v>1313.71</v>
      </c>
      <c r="P18" s="217"/>
      <c r="Q18" s="290"/>
      <c r="R18" s="281"/>
      <c r="S18" s="290"/>
      <c r="T18" s="281"/>
      <c r="U18" s="290">
        <f>IFERROR(VLOOKUP(E18,'[26]IS ADJ 3'!$E:$O,11,FALSE),0)</f>
        <v>0</v>
      </c>
      <c r="V18" s="281"/>
      <c r="W18" s="291">
        <f>IFERROR(VLOOKUP(E18,'[27]IS ADJ 4'!$E:$Q,13,FALSE),0)</f>
        <v>0</v>
      </c>
      <c r="X18" s="281"/>
      <c r="Y18" s="290">
        <f>IFERROR(VLOOKUP(E18,'[28]WP IS ADJ 5'!$E$17:$U$315,17,FALSE),0)</f>
        <v>0</v>
      </c>
      <c r="Z18" s="281"/>
      <c r="AA18" s="281"/>
      <c r="AB18" s="396"/>
      <c r="AC18" s="281"/>
      <c r="AD18" s="396"/>
      <c r="AE18" s="281"/>
      <c r="AF18" s="396"/>
      <c r="AG18" s="397">
        <f>IFERROR(VLOOKUP(E18,'[16]nVision Input'!$E:$Q,13,FALSE),0)</f>
        <v>0</v>
      </c>
      <c r="AH18" s="396"/>
      <c r="AI18" s="396"/>
      <c r="AJ18" s="396"/>
      <c r="AK18" s="396"/>
      <c r="AL18" s="396"/>
      <c r="AM18" s="396"/>
      <c r="AN18" s="396"/>
      <c r="AO18" s="396"/>
      <c r="AP18" s="396"/>
      <c r="AQ18" s="281"/>
      <c r="AR18" s="396"/>
      <c r="AS18" s="281"/>
      <c r="AT18" s="396"/>
      <c r="AU18" s="396"/>
      <c r="AV18" s="217"/>
      <c r="AW18" s="281"/>
      <c r="AX18" s="217"/>
      <c r="AY18" s="281"/>
      <c r="AZ18" s="281"/>
      <c r="BA18" s="281"/>
      <c r="BB18" s="396"/>
      <c r="BC18" s="281"/>
      <c r="BD18" s="281"/>
      <c r="BE18" s="281"/>
      <c r="BF18" s="281"/>
      <c r="BG18" s="281"/>
      <c r="BH18" s="396"/>
      <c r="BI18" s="275">
        <f>SUM(O18:BH18)</f>
        <v>1313.71</v>
      </c>
      <c r="BK18" s="493"/>
    </row>
    <row r="19" spans="1:63" x14ac:dyDescent="0.25">
      <c r="A19" s="88">
        <f>+A18+1</f>
        <v>5</v>
      </c>
      <c r="B19" s="86"/>
      <c r="C19" s="88"/>
      <c r="D19" s="86"/>
      <c r="E19" s="97"/>
      <c r="F19" s="86"/>
      <c r="G19" s="367" t="s">
        <v>170</v>
      </c>
      <c r="H19" s="86"/>
      <c r="I19" s="367"/>
      <c r="J19" s="86"/>
      <c r="K19" s="398">
        <f>SUM(K16:K18)</f>
        <v>121691.54000000002</v>
      </c>
      <c r="L19" s="395"/>
      <c r="M19" s="399"/>
      <c r="N19" s="395"/>
      <c r="O19" s="398">
        <f>SUM(O16:O18)</f>
        <v>121691.54000000002</v>
      </c>
      <c r="P19" s="217"/>
      <c r="Q19" s="398">
        <f>SUM(Q16:Q18)</f>
        <v>0</v>
      </c>
      <c r="R19" s="281"/>
      <c r="S19" s="398">
        <f>SUM(S16:S18)</f>
        <v>0</v>
      </c>
      <c r="T19" s="281"/>
      <c r="U19" s="398">
        <f>SUM(U16:U18)</f>
        <v>0</v>
      </c>
      <c r="V19" s="281"/>
      <c r="W19" s="398">
        <f>SUM(W16:W18)</f>
        <v>0</v>
      </c>
      <c r="X19" s="281"/>
      <c r="Y19" s="398">
        <f>SUM(Y16:Y18)</f>
        <v>0</v>
      </c>
      <c r="Z19" s="281"/>
      <c r="AA19" s="398">
        <f>SUM(AA16:AA18)</f>
        <v>0</v>
      </c>
      <c r="AB19" s="396"/>
      <c r="AC19" s="398">
        <f>SUM(AC16:AC18)</f>
        <v>0</v>
      </c>
      <c r="AD19" s="396"/>
      <c r="AE19" s="398">
        <f>SUM(AE16:AE18)</f>
        <v>0</v>
      </c>
      <c r="AF19" s="396"/>
      <c r="AG19" s="398">
        <f>SUM(AG16:AG18)</f>
        <v>0</v>
      </c>
      <c r="AH19" s="396"/>
      <c r="AI19" s="398">
        <v>0</v>
      </c>
      <c r="AJ19" s="396"/>
      <c r="AK19" s="398">
        <f>SUM(AK16:AK18)</f>
        <v>0</v>
      </c>
      <c r="AL19" s="400"/>
      <c r="AM19" s="398">
        <f>SUM(AM16:AM18)</f>
        <v>0</v>
      </c>
      <c r="AN19" s="396"/>
      <c r="AO19" s="398">
        <f>SUM(AO16:AO18)</f>
        <v>0</v>
      </c>
      <c r="AP19" s="396"/>
      <c r="AQ19" s="398">
        <f>SUM(AQ16:AQ18)</f>
        <v>0</v>
      </c>
      <c r="AR19" s="396"/>
      <c r="AS19" s="398">
        <f>SUM(AS16:AS18)</f>
        <v>0</v>
      </c>
      <c r="AT19" s="396"/>
      <c r="AU19" s="398">
        <f>SUM(AU16:AU18)</f>
        <v>0</v>
      </c>
      <c r="AV19" s="217"/>
      <c r="AW19" s="398">
        <f>SUM(AW16:AW18)</f>
        <v>0</v>
      </c>
      <c r="AX19" s="217"/>
      <c r="AY19" s="398">
        <f>SUM(AY16:AY18)</f>
        <v>0</v>
      </c>
      <c r="AZ19" s="281"/>
      <c r="BA19" s="398">
        <f>SUM(BA16:BA18)</f>
        <v>0</v>
      </c>
      <c r="BB19" s="396"/>
      <c r="BC19" s="398">
        <f>SUM(BC16:BC18)</f>
        <v>0</v>
      </c>
      <c r="BD19" s="400"/>
      <c r="BE19" s="398">
        <f>SUM(BE16:BE18)</f>
        <v>0</v>
      </c>
      <c r="BF19" s="400"/>
      <c r="BG19" s="398">
        <f>SUM(BG16:BG18)</f>
        <v>0</v>
      </c>
      <c r="BH19" s="396"/>
      <c r="BI19" s="398">
        <f>SUM(BI16:BI18)</f>
        <v>121691.54000000002</v>
      </c>
      <c r="BK19" s="494"/>
    </row>
    <row r="20" spans="1:63" x14ac:dyDescent="0.25">
      <c r="A20" s="86"/>
      <c r="B20" s="86"/>
      <c r="C20" s="88"/>
      <c r="D20" s="86"/>
      <c r="E20" s="97"/>
      <c r="F20" s="86"/>
      <c r="G20" s="98"/>
      <c r="H20" s="86"/>
      <c r="I20" s="367"/>
      <c r="J20" s="86"/>
      <c r="K20" s="394"/>
      <c r="L20" s="395"/>
      <c r="M20" s="399"/>
      <c r="N20" s="395"/>
      <c r="O20" s="397"/>
      <c r="P20" s="217"/>
      <c r="Q20" s="281"/>
      <c r="R20" s="281"/>
      <c r="S20" s="281"/>
      <c r="T20" s="281"/>
      <c r="U20" s="281"/>
      <c r="V20" s="281"/>
      <c r="W20" s="291"/>
      <c r="X20" s="281"/>
      <c r="Y20" s="281"/>
      <c r="Z20" s="281"/>
      <c r="AA20" s="281"/>
      <c r="AB20" s="396"/>
      <c r="AC20" s="281"/>
      <c r="AD20" s="396"/>
      <c r="AE20" s="281"/>
      <c r="AF20" s="396"/>
      <c r="AG20" s="396"/>
      <c r="AH20" s="396"/>
      <c r="AI20" s="396"/>
      <c r="AJ20" s="396"/>
      <c r="AK20" s="396"/>
      <c r="AL20" s="396"/>
      <c r="AM20" s="396"/>
      <c r="AN20" s="396"/>
      <c r="AO20" s="396"/>
      <c r="AP20" s="396"/>
      <c r="AQ20" s="281"/>
      <c r="AR20" s="396"/>
      <c r="AS20" s="281"/>
      <c r="AT20" s="396"/>
      <c r="AU20" s="281"/>
      <c r="AV20" s="217"/>
      <c r="AW20" s="281"/>
      <c r="AX20" s="217"/>
      <c r="AY20" s="281"/>
      <c r="AZ20" s="281"/>
      <c r="BA20" s="281"/>
      <c r="BB20" s="396"/>
      <c r="BC20" s="281"/>
      <c r="BD20" s="281"/>
      <c r="BE20" s="281"/>
      <c r="BF20" s="281"/>
      <c r="BG20" s="281"/>
      <c r="BH20" s="396"/>
      <c r="BI20" s="252"/>
      <c r="BK20" s="494"/>
    </row>
    <row r="21" spans="1:63" x14ac:dyDescent="0.25">
      <c r="A21" s="88">
        <f>+A19+1</f>
        <v>6</v>
      </c>
      <c r="B21" s="86"/>
      <c r="C21" s="88"/>
      <c r="D21" s="86"/>
      <c r="E21" s="97"/>
      <c r="F21" s="86"/>
      <c r="G21" s="98" t="s">
        <v>171</v>
      </c>
      <c r="H21" s="86"/>
      <c r="I21" s="367"/>
      <c r="J21" s="86"/>
      <c r="K21" s="394"/>
      <c r="L21" s="395"/>
      <c r="M21" s="399"/>
      <c r="N21" s="395"/>
      <c r="O21" s="397"/>
      <c r="P21" s="217"/>
      <c r="Q21" s="281"/>
      <c r="R21" s="281"/>
      <c r="S21" s="281"/>
      <c r="T21" s="281"/>
      <c r="U21" s="281"/>
      <c r="V21" s="281"/>
      <c r="W21" s="291"/>
      <c r="X21" s="281"/>
      <c r="Y21" s="281"/>
      <c r="Z21" s="281"/>
      <c r="AA21" s="281"/>
      <c r="AB21" s="396"/>
      <c r="AC21" s="281"/>
      <c r="AD21" s="396"/>
      <c r="AE21" s="281"/>
      <c r="AF21" s="396"/>
      <c r="AG21" s="396"/>
      <c r="AH21" s="396"/>
      <c r="AI21" s="396"/>
      <c r="AJ21" s="396"/>
      <c r="AK21" s="396"/>
      <c r="AL21" s="396"/>
      <c r="AM21" s="396"/>
      <c r="AN21" s="396"/>
      <c r="AO21" s="396"/>
      <c r="AP21" s="396"/>
      <c r="AQ21" s="281"/>
      <c r="AR21" s="396"/>
      <c r="AS21" s="281"/>
      <c r="AT21" s="396"/>
      <c r="AU21" s="281"/>
      <c r="AV21" s="217"/>
      <c r="AW21" s="281"/>
      <c r="AX21" s="217"/>
      <c r="AY21" s="281"/>
      <c r="AZ21" s="281"/>
      <c r="BA21" s="281"/>
      <c r="BB21" s="396"/>
      <c r="BC21" s="281"/>
      <c r="BD21" s="281"/>
      <c r="BE21" s="281"/>
      <c r="BF21" s="281"/>
      <c r="BG21" s="281"/>
      <c r="BH21" s="396"/>
      <c r="BI21" s="252"/>
      <c r="BK21" s="494"/>
    </row>
    <row r="22" spans="1:63" x14ac:dyDescent="0.25">
      <c r="A22" s="88">
        <f>+A21+1</f>
        <v>7</v>
      </c>
      <c r="B22" s="86"/>
      <c r="C22" s="88">
        <v>501</v>
      </c>
      <c r="D22" s="86"/>
      <c r="E22" s="97">
        <v>501001</v>
      </c>
      <c r="F22" s="86"/>
      <c r="G22" s="100" t="s">
        <v>172</v>
      </c>
      <c r="H22" s="86"/>
      <c r="I22" s="385" t="str">
        <f>+I16</f>
        <v>TB 03-19</v>
      </c>
      <c r="J22" s="86"/>
      <c r="K22" s="400">
        <f>'[15]WP - Expenses'!$K$21</f>
        <v>-591979.64000000013</v>
      </c>
      <c r="L22" s="395"/>
      <c r="M22" s="168">
        <v>0</v>
      </c>
      <c r="N22" s="395"/>
      <c r="O22" s="394">
        <f t="shared" ref="O22:O39" si="0">K22*M22</f>
        <v>0</v>
      </c>
      <c r="P22" s="217"/>
      <c r="Q22" s="281"/>
      <c r="R22" s="281"/>
      <c r="S22" s="281"/>
      <c r="T22" s="281"/>
      <c r="U22" s="290">
        <f>IFERROR(VLOOKUP(E22,'[26]IS ADJ 3'!$E:$O,11,FALSE),0)</f>
        <v>0</v>
      </c>
      <c r="V22" s="281"/>
      <c r="W22" s="291">
        <f>IFERROR(VLOOKUP(E22,'[27]IS ADJ 4'!$E:$Q,13,FALSE),0)</f>
        <v>0</v>
      </c>
      <c r="X22" s="281"/>
      <c r="Y22" s="290">
        <f>IFERROR(VLOOKUP(E22,'[28]WP IS ADJ 5'!$E$17:$U$315,17,FALSE),0)</f>
        <v>0</v>
      </c>
      <c r="Z22" s="281"/>
      <c r="AA22" s="281"/>
      <c r="AB22" s="396"/>
      <c r="AC22" s="281"/>
      <c r="AD22" s="396"/>
      <c r="AE22" s="281"/>
      <c r="AF22" s="396"/>
      <c r="AG22" s="397">
        <f>IFERROR(VLOOKUP(E22,'[16]nVision Input'!$E:$Q,13,FALSE),0)</f>
        <v>0</v>
      </c>
      <c r="AH22" s="396"/>
      <c r="AI22" s="396"/>
      <c r="AJ22" s="396"/>
      <c r="AK22" s="396"/>
      <c r="AL22" s="396"/>
      <c r="AM22" s="396"/>
      <c r="AN22" s="396"/>
      <c r="AO22" s="396"/>
      <c r="AP22" s="396"/>
      <c r="AQ22" s="281"/>
      <c r="AR22" s="396"/>
      <c r="AS22" s="281"/>
      <c r="AT22" s="396"/>
      <c r="AU22" s="281"/>
      <c r="AV22" s="217"/>
      <c r="AW22" s="281"/>
      <c r="AX22" s="217"/>
      <c r="AY22" s="281"/>
      <c r="AZ22" s="281"/>
      <c r="BA22" s="281"/>
      <c r="BB22" s="396"/>
      <c r="BC22" s="281"/>
      <c r="BD22" s="281"/>
      <c r="BE22" s="281"/>
      <c r="BF22" s="281"/>
      <c r="BG22" s="281"/>
      <c r="BH22" s="396"/>
      <c r="BI22" s="252">
        <f t="shared" ref="BI22:BI39" si="1">SUM(O22:BH22)</f>
        <v>0</v>
      </c>
      <c r="BK22" s="494"/>
    </row>
    <row r="23" spans="1:63" x14ac:dyDescent="0.25">
      <c r="A23" s="88">
        <f t="shared" ref="A23:A40" si="2">+A22+1</f>
        <v>8</v>
      </c>
      <c r="B23" s="86"/>
      <c r="C23" s="88">
        <v>501</v>
      </c>
      <c r="D23" s="86"/>
      <c r="E23" s="97">
        <v>501002</v>
      </c>
      <c r="F23" s="86"/>
      <c r="G23" s="100" t="s">
        <v>173</v>
      </c>
      <c r="H23" s="86"/>
      <c r="I23" s="367"/>
      <c r="J23" s="86"/>
      <c r="K23" s="400">
        <f>'[15]WP - Expenses'!$K$22</f>
        <v>-6150166</v>
      </c>
      <c r="L23" s="395"/>
      <c r="M23" s="168">
        <v>1</v>
      </c>
      <c r="N23" s="395"/>
      <c r="O23" s="394">
        <f t="shared" si="0"/>
        <v>-6150166</v>
      </c>
      <c r="P23" s="217"/>
      <c r="Q23" s="281"/>
      <c r="R23" s="281"/>
      <c r="S23" s="281"/>
      <c r="T23" s="281"/>
      <c r="U23" s="290">
        <f>IFERROR(VLOOKUP(E23,'[26]IS ADJ 3'!$E:$O,11,FALSE),0)</f>
        <v>0</v>
      </c>
      <c r="V23" s="281"/>
      <c r="W23" s="291">
        <f>IFERROR(VLOOKUP(E23,'[27]IS ADJ 4'!$E:$Q,13,FALSE),0)</f>
        <v>0</v>
      </c>
      <c r="X23" s="281"/>
      <c r="Y23" s="290">
        <f>IFERROR(VLOOKUP(E23,'[28]WP IS ADJ 5'!$E$17:$U$315,17,FALSE),0)</f>
        <v>0</v>
      </c>
      <c r="Z23" s="281"/>
      <c r="AA23" s="281"/>
      <c r="AB23" s="396"/>
      <c r="AC23" s="281"/>
      <c r="AD23" s="396"/>
      <c r="AE23" s="281"/>
      <c r="AF23" s="396"/>
      <c r="AG23" s="397">
        <f>IFERROR(VLOOKUP(E23,'[16]nVision Input'!$E:$Q,13,FALSE),0)</f>
        <v>6150166</v>
      </c>
      <c r="AH23" s="396"/>
      <c r="AI23" s="396"/>
      <c r="AJ23" s="396"/>
      <c r="AK23" s="396"/>
      <c r="AL23" s="396"/>
      <c r="AM23" s="396"/>
      <c r="AN23" s="396"/>
      <c r="AO23" s="281"/>
      <c r="AP23" s="396"/>
      <c r="AQ23" s="281"/>
      <c r="AR23" s="396"/>
      <c r="AS23" s="281"/>
      <c r="AT23" s="396"/>
      <c r="AU23" s="281"/>
      <c r="AV23" s="217"/>
      <c r="AW23" s="281"/>
      <c r="AX23" s="217"/>
      <c r="AY23" s="281"/>
      <c r="AZ23" s="281"/>
      <c r="BA23" s="281"/>
      <c r="BB23" s="396"/>
      <c r="BC23" s="281"/>
      <c r="BD23" s="281"/>
      <c r="BE23" s="281"/>
      <c r="BF23" s="281"/>
      <c r="BG23" s="281"/>
      <c r="BH23" s="396"/>
      <c r="BI23" s="252">
        <f t="shared" si="1"/>
        <v>0</v>
      </c>
      <c r="BK23" s="494"/>
    </row>
    <row r="24" spans="1:63" x14ac:dyDescent="0.25">
      <c r="A24" s="88">
        <f t="shared" si="2"/>
        <v>9</v>
      </c>
      <c r="B24" s="86"/>
      <c r="C24" s="88">
        <v>501</v>
      </c>
      <c r="D24" s="86"/>
      <c r="E24" s="97">
        <v>501003</v>
      </c>
      <c r="F24" s="86"/>
      <c r="G24" s="100" t="s">
        <v>174</v>
      </c>
      <c r="H24" s="86"/>
      <c r="I24" s="367"/>
      <c r="J24" s="86"/>
      <c r="K24" s="400">
        <f>'[15]WP - Expenses'!$K$23</f>
        <v>17047207</v>
      </c>
      <c r="L24" s="395"/>
      <c r="M24" s="168">
        <v>1</v>
      </c>
      <c r="N24" s="395"/>
      <c r="O24" s="394">
        <f t="shared" si="0"/>
        <v>17047207</v>
      </c>
      <c r="P24" s="217"/>
      <c r="Q24" s="281"/>
      <c r="R24" s="396"/>
      <c r="S24" s="281"/>
      <c r="T24" s="396"/>
      <c r="U24" s="290">
        <f>IFERROR(VLOOKUP(E24,'[26]IS ADJ 3'!$E:$O,11,FALSE),0)</f>
        <v>0</v>
      </c>
      <c r="V24" s="396"/>
      <c r="W24" s="291">
        <f>IFERROR(VLOOKUP(E24,'[27]IS ADJ 4'!$E:$Q,13,FALSE),0)</f>
        <v>0</v>
      </c>
      <c r="X24" s="396"/>
      <c r="Y24" s="290">
        <f>IFERROR(VLOOKUP(E24,'[28]WP IS ADJ 5'!$E$17:$U$315,17,FALSE),0)</f>
        <v>0</v>
      </c>
      <c r="Z24" s="396"/>
      <c r="AA24" s="281"/>
      <c r="AB24" s="396"/>
      <c r="AC24" s="281"/>
      <c r="AD24" s="396"/>
      <c r="AE24" s="281"/>
      <c r="AF24" s="396"/>
      <c r="AG24" s="397">
        <f>IFERROR(VLOOKUP(E24,'[16]nVision Input'!$E:$Q,13,FALSE),0)</f>
        <v>-17047207</v>
      </c>
      <c r="AH24" s="396"/>
      <c r="AI24" s="281"/>
      <c r="AJ24" s="396"/>
      <c r="AK24" s="281"/>
      <c r="AL24" s="281"/>
      <c r="AM24" s="281"/>
      <c r="AN24" s="396"/>
      <c r="AO24" s="281"/>
      <c r="AP24" s="396"/>
      <c r="AQ24" s="281"/>
      <c r="AR24" s="396"/>
      <c r="AS24" s="281"/>
      <c r="AT24" s="396"/>
      <c r="AU24" s="281"/>
      <c r="AV24" s="217"/>
      <c r="AW24" s="281"/>
      <c r="AX24" s="217"/>
      <c r="AY24" s="281"/>
      <c r="AZ24" s="281"/>
      <c r="BA24" s="281"/>
      <c r="BB24" s="396"/>
      <c r="BC24" s="281"/>
      <c r="BD24" s="281"/>
      <c r="BE24" s="281"/>
      <c r="BF24" s="281"/>
      <c r="BG24" s="281"/>
      <c r="BH24" s="396"/>
      <c r="BI24" s="252">
        <f t="shared" si="1"/>
        <v>0</v>
      </c>
      <c r="BK24" s="494"/>
    </row>
    <row r="25" spans="1:63" x14ac:dyDescent="0.25">
      <c r="A25" s="88">
        <f t="shared" si="2"/>
        <v>10</v>
      </c>
      <c r="B25" s="86"/>
      <c r="C25" s="88">
        <v>501</v>
      </c>
      <c r="D25" s="86"/>
      <c r="E25" s="97">
        <v>501004</v>
      </c>
      <c r="F25" s="86"/>
      <c r="G25" s="100" t="s">
        <v>175</v>
      </c>
      <c r="H25" s="86"/>
      <c r="I25" s="367"/>
      <c r="J25" s="86"/>
      <c r="K25" s="400">
        <f>'[15]WP - Expenses'!$K$24</f>
        <v>-171195.78</v>
      </c>
      <c r="L25" s="395"/>
      <c r="M25" s="168">
        <v>1</v>
      </c>
      <c r="N25" s="395"/>
      <c r="O25" s="394">
        <f t="shared" si="0"/>
        <v>-171195.78</v>
      </c>
      <c r="P25" s="217"/>
      <c r="Q25" s="396"/>
      <c r="R25" s="396"/>
      <c r="S25" s="396"/>
      <c r="T25" s="396"/>
      <c r="U25" s="290">
        <f>IFERROR(VLOOKUP(E25,'[26]IS ADJ 3'!$E:$O,11,FALSE),0)</f>
        <v>0</v>
      </c>
      <c r="V25" s="396"/>
      <c r="W25" s="291">
        <f>IFERROR(VLOOKUP(E25,'[27]IS ADJ 4'!$E:$Q,13,FALSE),0)</f>
        <v>0</v>
      </c>
      <c r="X25" s="396"/>
      <c r="Y25" s="290">
        <f>IFERROR(VLOOKUP(E25,'[28]WP IS ADJ 5'!$E$17:$U$315,17,FALSE),0)</f>
        <v>0</v>
      </c>
      <c r="Z25" s="396"/>
      <c r="AA25" s="396"/>
      <c r="AB25" s="396"/>
      <c r="AC25" s="281"/>
      <c r="AD25" s="396"/>
      <c r="AE25" s="281"/>
      <c r="AF25" s="396"/>
      <c r="AG25" s="397">
        <f>IFERROR(VLOOKUP(E25,'[16]nVision Input'!$E:$Q,13,FALSE),0)</f>
        <v>0</v>
      </c>
      <c r="AH25" s="396"/>
      <c r="AI25" s="396"/>
      <c r="AJ25" s="396"/>
      <c r="AK25" s="396"/>
      <c r="AL25" s="396"/>
      <c r="AM25" s="396"/>
      <c r="AN25" s="396"/>
      <c r="AO25" s="281"/>
      <c r="AP25" s="396"/>
      <c r="AQ25" s="281"/>
      <c r="AR25" s="396"/>
      <c r="AS25" s="281"/>
      <c r="AT25" s="396"/>
      <c r="AU25" s="281"/>
      <c r="AV25" s="217"/>
      <c r="AW25" s="281"/>
      <c r="AX25" s="217"/>
      <c r="AY25" s="281"/>
      <c r="AZ25" s="281"/>
      <c r="BA25" s="281"/>
      <c r="BB25" s="396"/>
      <c r="BC25" s="281"/>
      <c r="BD25" s="281"/>
      <c r="BE25" s="281"/>
      <c r="BF25" s="281"/>
      <c r="BG25" s="281"/>
      <c r="BH25" s="396"/>
      <c r="BI25" s="252">
        <f t="shared" si="1"/>
        <v>-171195.78</v>
      </c>
      <c r="BK25" s="494"/>
    </row>
    <row r="26" spans="1:63" x14ac:dyDescent="0.25">
      <c r="A26" s="88">
        <f t="shared" si="2"/>
        <v>11</v>
      </c>
      <c r="B26" s="86"/>
      <c r="C26" s="88">
        <v>501</v>
      </c>
      <c r="D26" s="86"/>
      <c r="E26" s="97">
        <v>501005</v>
      </c>
      <c r="F26" s="86"/>
      <c r="G26" s="100" t="s">
        <v>176</v>
      </c>
      <c r="H26" s="86"/>
      <c r="I26" s="367"/>
      <c r="J26" s="86"/>
      <c r="K26" s="400">
        <f>'[15]WP - Expenses'!$K$25</f>
        <v>-71662.679999999993</v>
      </c>
      <c r="L26" s="395"/>
      <c r="M26" s="168">
        <v>0</v>
      </c>
      <c r="N26" s="395"/>
      <c r="O26" s="394">
        <f t="shared" si="0"/>
        <v>0</v>
      </c>
      <c r="P26" s="217"/>
      <c r="Q26" s="281"/>
      <c r="R26" s="281"/>
      <c r="S26" s="281"/>
      <c r="T26" s="281"/>
      <c r="U26" s="290">
        <f>IFERROR(VLOOKUP(E26,'[26]IS ADJ 3'!$E:$O,11,FALSE),0)</f>
        <v>0</v>
      </c>
      <c r="V26" s="281"/>
      <c r="W26" s="291">
        <f>IFERROR(VLOOKUP(E26,'[27]IS ADJ 4'!$E:$Q,13,FALSE),0)</f>
        <v>0</v>
      </c>
      <c r="X26" s="281"/>
      <c r="Y26" s="290">
        <f>IFERROR(VLOOKUP(E26,'[28]WP IS ADJ 5'!$E$17:$U$315,17,FALSE),0)</f>
        <v>0</v>
      </c>
      <c r="Z26" s="281"/>
      <c r="AA26" s="281"/>
      <c r="AB26" s="396"/>
      <c r="AC26" s="281"/>
      <c r="AD26" s="396"/>
      <c r="AE26" s="281"/>
      <c r="AF26" s="396"/>
      <c r="AG26" s="397">
        <f>IFERROR(VLOOKUP(E26,'[16]nVision Input'!$E:$Q,13,FALSE),0)</f>
        <v>0</v>
      </c>
      <c r="AH26" s="396"/>
      <c r="AI26" s="396"/>
      <c r="AJ26" s="396"/>
      <c r="AK26" s="396"/>
      <c r="AL26" s="396"/>
      <c r="AM26" s="396"/>
      <c r="AN26" s="396"/>
      <c r="AO26" s="281"/>
      <c r="AP26" s="396"/>
      <c r="AQ26" s="281"/>
      <c r="AR26" s="396"/>
      <c r="AS26" s="281"/>
      <c r="AT26" s="396"/>
      <c r="AU26" s="281"/>
      <c r="AV26" s="217"/>
      <c r="AW26" s="281"/>
      <c r="AX26" s="217"/>
      <c r="AY26" s="281"/>
      <c r="AZ26" s="281"/>
      <c r="BA26" s="281"/>
      <c r="BB26" s="396"/>
      <c r="BC26" s="281"/>
      <c r="BD26" s="281"/>
      <c r="BE26" s="281"/>
      <c r="BF26" s="281"/>
      <c r="BG26" s="281"/>
      <c r="BH26" s="396"/>
      <c r="BI26" s="252">
        <f t="shared" si="1"/>
        <v>0</v>
      </c>
      <c r="BK26" s="494"/>
    </row>
    <row r="27" spans="1:63" x14ac:dyDescent="0.25">
      <c r="A27" s="88">
        <f t="shared" si="2"/>
        <v>12</v>
      </c>
      <c r="B27" s="86"/>
      <c r="C27" s="88">
        <v>501</v>
      </c>
      <c r="D27" s="86"/>
      <c r="E27" s="97">
        <v>501042</v>
      </c>
      <c r="F27" s="86"/>
      <c r="G27" s="100" t="s">
        <v>177</v>
      </c>
      <c r="H27" s="86"/>
      <c r="I27" s="367"/>
      <c r="J27" s="86"/>
      <c r="K27" s="400">
        <f>'[15]WP - Expenses'!$K$26</f>
        <v>45360186.700000003</v>
      </c>
      <c r="L27" s="395"/>
      <c r="M27" s="399">
        <v>0.82465535281045732</v>
      </c>
      <c r="N27" s="395"/>
      <c r="O27" s="394">
        <f t="shared" si="0"/>
        <v>37406520.766636714</v>
      </c>
      <c r="P27" s="217"/>
      <c r="Q27" s="396"/>
      <c r="R27" s="396"/>
      <c r="S27" s="396"/>
      <c r="T27" s="396"/>
      <c r="U27" s="290">
        <f>IFERROR(VLOOKUP(E27,'[26]IS ADJ 3'!$E:$O,11,FALSE),0)</f>
        <v>0</v>
      </c>
      <c r="V27" s="396"/>
      <c r="W27" s="291">
        <f>IFERROR(VLOOKUP(E27,'[27]IS ADJ 4'!$E:$Q,13,FALSE),0)</f>
        <v>0</v>
      </c>
      <c r="X27" s="396"/>
      <c r="Y27" s="290">
        <f>IFERROR(VLOOKUP(E27,'[28]WP IS ADJ 5'!$E$17:$U$315,17,FALSE),0)</f>
        <v>0</v>
      </c>
      <c r="Z27" s="396"/>
      <c r="AA27" s="396"/>
      <c r="AB27" s="396"/>
      <c r="AC27" s="396"/>
      <c r="AD27" s="396"/>
      <c r="AE27" s="396"/>
      <c r="AF27" s="396"/>
      <c r="AG27" s="397">
        <f>IFERROR(VLOOKUP(E27,'[16]nVision Input'!$E:$Q,13,FALSE),0)</f>
        <v>-80529.758312048114</v>
      </c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6"/>
      <c r="AV27" s="217"/>
      <c r="AW27" s="396"/>
      <c r="AX27" s="217"/>
      <c r="AY27" s="396"/>
      <c r="AZ27" s="396"/>
      <c r="BA27" s="396"/>
      <c r="BB27" s="396"/>
      <c r="BC27" s="396"/>
      <c r="BD27" s="396"/>
      <c r="BE27" s="396"/>
      <c r="BF27" s="396"/>
      <c r="BG27" s="396"/>
      <c r="BH27" s="396"/>
      <c r="BI27" s="252">
        <f t="shared" si="1"/>
        <v>37325991.008324668</v>
      </c>
      <c r="BK27" s="494"/>
    </row>
    <row r="28" spans="1:63" x14ac:dyDescent="0.25">
      <c r="A28" s="88">
        <f t="shared" si="2"/>
        <v>13</v>
      </c>
      <c r="B28" s="86"/>
      <c r="C28" s="88">
        <v>501</v>
      </c>
      <c r="D28" s="86"/>
      <c r="E28" s="97">
        <v>501045</v>
      </c>
      <c r="F28" s="86"/>
      <c r="G28" s="100" t="s">
        <v>178</v>
      </c>
      <c r="H28" s="86"/>
      <c r="I28" s="367"/>
      <c r="J28" s="86"/>
      <c r="K28" s="400">
        <f>'[15]WP - Expenses'!$K$27</f>
        <v>1317921.58</v>
      </c>
      <c r="L28" s="395"/>
      <c r="M28" s="399">
        <v>0.82465535281045732</v>
      </c>
      <c r="N28" s="395"/>
      <c r="O28" s="394">
        <f t="shared" si="0"/>
        <v>1086831.0855314154</v>
      </c>
      <c r="P28" s="217"/>
      <c r="Q28" s="396"/>
      <c r="R28" s="396"/>
      <c r="S28" s="396"/>
      <c r="T28" s="396"/>
      <c r="U28" s="290">
        <f>IFERROR(VLOOKUP(E28,'[26]IS ADJ 3'!$E:$O,11,FALSE),0)</f>
        <v>0</v>
      </c>
      <c r="V28" s="396"/>
      <c r="W28" s="291">
        <f>IFERROR(VLOOKUP(E28,'[27]IS ADJ 4'!$E:$Q,13,FALSE),0)</f>
        <v>0</v>
      </c>
      <c r="X28" s="396"/>
      <c r="Y28" s="290">
        <f>IFERROR(VLOOKUP(E28,'[28]WP IS ADJ 5'!$E$17:$U$315,17,FALSE),0)</f>
        <v>0</v>
      </c>
      <c r="Z28" s="396"/>
      <c r="AA28" s="396"/>
      <c r="AB28" s="396"/>
      <c r="AC28" s="396"/>
      <c r="AD28" s="396"/>
      <c r="AE28" s="396"/>
      <c r="AF28" s="396"/>
      <c r="AG28" s="397">
        <f>IFERROR(VLOOKUP(E28,'[16]nVision Input'!$E:$Q,13,FALSE),0)</f>
        <v>-2339.759027306593</v>
      </c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  <c r="AT28" s="396"/>
      <c r="AU28" s="396"/>
      <c r="AV28" s="217"/>
      <c r="AW28" s="396"/>
      <c r="AX28" s="217"/>
      <c r="AY28" s="396"/>
      <c r="AZ28" s="396"/>
      <c r="BA28" s="396"/>
      <c r="BB28" s="396"/>
      <c r="BC28" s="396"/>
      <c r="BD28" s="396"/>
      <c r="BE28" s="396"/>
      <c r="BF28" s="396"/>
      <c r="BG28" s="396"/>
      <c r="BH28" s="396"/>
      <c r="BI28" s="252">
        <f t="shared" si="1"/>
        <v>1084491.3265041087</v>
      </c>
      <c r="BK28" s="494"/>
    </row>
    <row r="29" spans="1:63" x14ac:dyDescent="0.25">
      <c r="A29" s="88">
        <f t="shared" si="2"/>
        <v>14</v>
      </c>
      <c r="B29" s="86"/>
      <c r="C29" s="88">
        <v>501</v>
      </c>
      <c r="D29" s="86"/>
      <c r="E29" s="97">
        <v>501183</v>
      </c>
      <c r="F29" s="86"/>
      <c r="G29" s="100" t="s">
        <v>179</v>
      </c>
      <c r="H29" s="86"/>
      <c r="I29" s="367"/>
      <c r="J29" s="86"/>
      <c r="K29" s="400">
        <f>'[15]WP - Expenses'!$K$28</f>
        <v>-43878.76</v>
      </c>
      <c r="L29" s="395"/>
      <c r="M29" s="399">
        <v>0.82465535281045732</v>
      </c>
      <c r="N29" s="395"/>
      <c r="O29" s="394">
        <f t="shared" si="0"/>
        <v>-36184.854308685382</v>
      </c>
      <c r="P29" s="217"/>
      <c r="Q29" s="396"/>
      <c r="R29" s="396"/>
      <c r="S29" s="396"/>
      <c r="T29" s="396"/>
      <c r="U29" s="290">
        <f>IFERROR(VLOOKUP(E29,'[26]IS ADJ 3'!$E:$O,11,FALSE),0)</f>
        <v>0</v>
      </c>
      <c r="V29" s="396"/>
      <c r="W29" s="291">
        <f>IFERROR(VLOOKUP(E29,'[27]IS ADJ 4'!$E:$Q,13,FALSE),0)</f>
        <v>0</v>
      </c>
      <c r="X29" s="396"/>
      <c r="Y29" s="290">
        <f>IFERROR(VLOOKUP(E29,'[28]WP IS ADJ 5'!$E$17:$U$315,17,FALSE),0)</f>
        <v>0</v>
      </c>
      <c r="Z29" s="396"/>
      <c r="AA29" s="396"/>
      <c r="AB29" s="396"/>
      <c r="AC29" s="396"/>
      <c r="AD29" s="396"/>
      <c r="AE29" s="396"/>
      <c r="AF29" s="396"/>
      <c r="AG29" s="397">
        <f>IFERROR(VLOOKUP(E29,'[16]nVision Input'!$E:$Q,13,FALSE),0)</f>
        <v>77.899722088946191</v>
      </c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  <c r="AT29" s="396"/>
      <c r="AU29" s="396"/>
      <c r="AV29" s="217"/>
      <c r="AW29" s="396"/>
      <c r="AX29" s="217"/>
      <c r="AY29" s="396"/>
      <c r="AZ29" s="396"/>
      <c r="BA29" s="396"/>
      <c r="BB29" s="396"/>
      <c r="BC29" s="396"/>
      <c r="BD29" s="396"/>
      <c r="BE29" s="396"/>
      <c r="BF29" s="396"/>
      <c r="BG29" s="396"/>
      <c r="BH29" s="396"/>
      <c r="BI29" s="252">
        <f t="shared" si="1"/>
        <v>-36106.954586596439</v>
      </c>
      <c r="BK29" s="494"/>
    </row>
    <row r="30" spans="1:63" x14ac:dyDescent="0.25">
      <c r="A30" s="88">
        <f t="shared" si="2"/>
        <v>15</v>
      </c>
      <c r="B30" s="86"/>
      <c r="C30" s="88">
        <v>501</v>
      </c>
      <c r="D30" s="86"/>
      <c r="E30" s="97">
        <v>501300</v>
      </c>
      <c r="F30" s="86"/>
      <c r="G30" s="100" t="s">
        <v>180</v>
      </c>
      <c r="H30" s="86"/>
      <c r="I30" s="367"/>
      <c r="J30" s="86"/>
      <c r="K30" s="400">
        <f>'[15]WP - Expenses'!$K$29</f>
        <v>-0.01</v>
      </c>
      <c r="L30" s="395"/>
      <c r="M30" s="399">
        <v>0.82465535281045732</v>
      </c>
      <c r="N30" s="395"/>
      <c r="O30" s="394">
        <f t="shared" si="0"/>
        <v>-8.2465535281045742E-3</v>
      </c>
      <c r="P30" s="217"/>
      <c r="Q30" s="396"/>
      <c r="R30" s="396"/>
      <c r="S30" s="396"/>
      <c r="T30" s="396"/>
      <c r="U30" s="290">
        <f>IFERROR(VLOOKUP(E30,'[26]IS ADJ 3'!$E:$O,11,FALSE),0)</f>
        <v>0</v>
      </c>
      <c r="V30" s="396"/>
      <c r="W30" s="291">
        <f>IFERROR(VLOOKUP(E30,'[27]IS ADJ 4'!$E:$Q,13,FALSE),0)</f>
        <v>0</v>
      </c>
      <c r="X30" s="396"/>
      <c r="Y30" s="290">
        <f>IFERROR(VLOOKUP(E30,'[28]WP IS ADJ 5'!$E$17:$U$315,17,FALSE),0)</f>
        <v>0</v>
      </c>
      <c r="Z30" s="396"/>
      <c r="AA30" s="396"/>
      <c r="AB30" s="396"/>
      <c r="AC30" s="396"/>
      <c r="AD30" s="396"/>
      <c r="AE30" s="396"/>
      <c r="AF30" s="396"/>
      <c r="AG30" s="397">
        <f>IFERROR(VLOOKUP(E30,'[16]nVision Input'!$E:$Q,13,FALSE),0)</f>
        <v>1.7753400982376092E-5</v>
      </c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  <c r="AT30" s="396"/>
      <c r="AU30" s="396"/>
      <c r="AV30" s="217"/>
      <c r="AW30" s="396"/>
      <c r="AX30" s="217"/>
      <c r="AY30" s="396"/>
      <c r="AZ30" s="396"/>
      <c r="BA30" s="396"/>
      <c r="BB30" s="396"/>
      <c r="BC30" s="396"/>
      <c r="BD30" s="396"/>
      <c r="BE30" s="396"/>
      <c r="BF30" s="396"/>
      <c r="BG30" s="396"/>
      <c r="BH30" s="396"/>
      <c r="BI30" s="252">
        <f t="shared" si="1"/>
        <v>-8.2288001271221978E-3</v>
      </c>
      <c r="BK30" s="494"/>
    </row>
    <row r="31" spans="1:63" x14ac:dyDescent="0.25">
      <c r="A31" s="88">
        <f t="shared" si="2"/>
        <v>16</v>
      </c>
      <c r="B31" s="86"/>
      <c r="C31" s="88">
        <v>501</v>
      </c>
      <c r="D31" s="86"/>
      <c r="E31" s="97">
        <v>501400</v>
      </c>
      <c r="F31" s="86"/>
      <c r="G31" s="100" t="s">
        <v>181</v>
      </c>
      <c r="H31" s="86"/>
      <c r="I31" s="367"/>
      <c r="J31" s="86"/>
      <c r="K31" s="400">
        <f>'[15]WP - Expenses'!$K$30</f>
        <v>130781.26000000001</v>
      </c>
      <c r="L31" s="395"/>
      <c r="M31" s="399">
        <v>0.82465535281045732</v>
      </c>
      <c r="N31" s="395"/>
      <c r="O31" s="394">
        <f t="shared" si="0"/>
        <v>107849.46610629615</v>
      </c>
      <c r="P31" s="217"/>
      <c r="Q31" s="217"/>
      <c r="R31" s="217"/>
      <c r="S31" s="217"/>
      <c r="T31" s="217"/>
      <c r="U31" s="290">
        <f>IFERROR(VLOOKUP(E31,'[26]IS ADJ 3'!$E:$O,11,FALSE),0)</f>
        <v>0</v>
      </c>
      <c r="V31" s="217"/>
      <c r="W31" s="291">
        <f>IFERROR(VLOOKUP(E31,'[27]IS ADJ 4'!$E:$Q,13,FALSE),0)</f>
        <v>0</v>
      </c>
      <c r="X31" s="217"/>
      <c r="Y31" s="290">
        <f>IFERROR(VLOOKUP(E31,'[28]WP IS ADJ 5'!$E$17:$U$315,17,FALSE),0)</f>
        <v>0</v>
      </c>
      <c r="Z31" s="217"/>
      <c r="AA31" s="217"/>
      <c r="AB31" s="217"/>
      <c r="AC31" s="217"/>
      <c r="AD31" s="217"/>
      <c r="AE31" s="217"/>
      <c r="AF31" s="217"/>
      <c r="AG31" s="397">
        <f>IFERROR(VLOOKUP(E31,'[16]nVision Input'!$E:$Q,13,FALSE),0)</f>
        <v>-1886.1755625630533</v>
      </c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52">
        <f t="shared" si="1"/>
        <v>105963.29054373311</v>
      </c>
      <c r="BK31" s="494"/>
    </row>
    <row r="32" spans="1:63" x14ac:dyDescent="0.25">
      <c r="A32" s="88">
        <f t="shared" si="2"/>
        <v>17</v>
      </c>
      <c r="B32" s="86"/>
      <c r="C32" s="88">
        <v>501</v>
      </c>
      <c r="D32" s="86"/>
      <c r="E32" s="97">
        <v>501401</v>
      </c>
      <c r="F32" s="86"/>
      <c r="G32" s="100" t="s">
        <v>182</v>
      </c>
      <c r="H32" s="86"/>
      <c r="I32" s="367"/>
      <c r="J32" s="86"/>
      <c r="K32" s="400">
        <f>'[15]WP - Expenses'!$K$31</f>
        <v>109492.8</v>
      </c>
      <c r="L32" s="395"/>
      <c r="M32" s="399">
        <v>0.82465535281045732</v>
      </c>
      <c r="N32" s="395"/>
      <c r="O32" s="394">
        <f t="shared" si="0"/>
        <v>90293.823614204841</v>
      </c>
      <c r="P32" s="217"/>
      <c r="Q32" s="217"/>
      <c r="R32" s="217"/>
      <c r="S32" s="217"/>
      <c r="T32" s="217"/>
      <c r="U32" s="290">
        <f>IFERROR(VLOOKUP(E32,'[26]IS ADJ 3'!$E:$O,11,FALSE),0)</f>
        <v>0</v>
      </c>
      <c r="V32" s="217"/>
      <c r="W32" s="291">
        <f>IFERROR(VLOOKUP(E32,'[27]IS ADJ 4'!$E:$Q,13,FALSE),0)</f>
        <v>0</v>
      </c>
      <c r="X32" s="217"/>
      <c r="Y32" s="290">
        <f>IFERROR(VLOOKUP(E32,'[28]WP IS ADJ 5'!$E$17:$U$315,17,FALSE),0)</f>
        <v>0</v>
      </c>
      <c r="Z32" s="217"/>
      <c r="AA32" s="217"/>
      <c r="AB32" s="217"/>
      <c r="AC32" s="217"/>
      <c r="AD32" s="217"/>
      <c r="AE32" s="217"/>
      <c r="AF32" s="217"/>
      <c r="AG32" s="397">
        <f>IFERROR(VLOOKUP(E32,'[16]nVision Input'!$E:$Q,13,FALSE),0)</f>
        <v>-194.38695830830252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52">
        <f t="shared" si="1"/>
        <v>90099.436655896541</v>
      </c>
      <c r="BK32" s="494"/>
    </row>
    <row r="33" spans="1:68" x14ac:dyDescent="0.25">
      <c r="A33" s="88">
        <f t="shared" si="2"/>
        <v>18</v>
      </c>
      <c r="B33" s="86"/>
      <c r="C33" s="88">
        <v>501</v>
      </c>
      <c r="D33" s="86"/>
      <c r="E33" s="97">
        <v>501601</v>
      </c>
      <c r="F33" s="86"/>
      <c r="G33" s="100" t="s">
        <v>183</v>
      </c>
      <c r="H33" s="86"/>
      <c r="I33" s="367"/>
      <c r="J33" s="86"/>
      <c r="K33" s="400">
        <f>'[15]WP - Expenses'!$K$32</f>
        <v>46640.11</v>
      </c>
      <c r="L33" s="395"/>
      <c r="M33" s="399">
        <v>0.82465535281045732</v>
      </c>
      <c r="N33" s="395"/>
      <c r="O33" s="394">
        <f t="shared" si="0"/>
        <v>38462.016367168537</v>
      </c>
      <c r="P33" s="217"/>
      <c r="Q33" s="217"/>
      <c r="R33" s="217"/>
      <c r="S33" s="217"/>
      <c r="T33" s="217"/>
      <c r="U33" s="290">
        <f>IFERROR(VLOOKUP(E33,'[26]IS ADJ 3'!$E:$O,11,FALSE),0)</f>
        <v>540.36155243506721</v>
      </c>
      <c r="V33" s="217"/>
      <c r="W33" s="291">
        <f>IFERROR(VLOOKUP(E33,'[27]IS ADJ 4'!$E:$Q,13,FALSE),0)</f>
        <v>233.33028161420521</v>
      </c>
      <c r="X33" s="217"/>
      <c r="Y33" s="290">
        <f>IFERROR(VLOOKUP(E33,'[28]WP IS ADJ 5'!$E$17:$U$315,17,FALSE),0)</f>
        <v>293.37825556822645</v>
      </c>
      <c r="Z33" s="217"/>
      <c r="AA33" s="217"/>
      <c r="AB33" s="217"/>
      <c r="AC33" s="217"/>
      <c r="AD33" s="217"/>
      <c r="AE33" s="217"/>
      <c r="AF33" s="217"/>
      <c r="AG33" s="397">
        <f>IFERROR(VLOOKUP(E33,'[16]nVision Input'!$E:$Q,13,FALSE),0)</f>
        <v>-672.66086683407366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52">
        <f t="shared" si="1"/>
        <v>38856.425589951963</v>
      </c>
      <c r="BK33" s="493"/>
    </row>
    <row r="34" spans="1:68" x14ac:dyDescent="0.25">
      <c r="A34" s="88">
        <f t="shared" si="2"/>
        <v>19</v>
      </c>
      <c r="B34" s="86"/>
      <c r="C34" s="88">
        <v>501</v>
      </c>
      <c r="D34" s="86"/>
      <c r="E34" s="97">
        <v>501604</v>
      </c>
      <c r="F34" s="86"/>
      <c r="G34" s="100" t="s">
        <v>184</v>
      </c>
      <c r="H34" s="86"/>
      <c r="I34" s="367"/>
      <c r="J34" s="86"/>
      <c r="K34" s="400">
        <f>'[15]WP - Expenses'!$K$33</f>
        <v>770.15000000000009</v>
      </c>
      <c r="L34" s="395"/>
      <c r="M34" s="399">
        <v>0.82465535281045732</v>
      </c>
      <c r="N34" s="395"/>
      <c r="O34" s="394">
        <f t="shared" si="0"/>
        <v>635.1083199669738</v>
      </c>
      <c r="P34" s="217"/>
      <c r="Q34" s="380"/>
      <c r="R34" s="217"/>
      <c r="S34" s="217"/>
      <c r="T34" s="217"/>
      <c r="U34" s="290">
        <f>IFERROR(VLOOKUP(E34,'[26]IS ADJ 3'!$E:$O,11,FALSE),0)</f>
        <v>0</v>
      </c>
      <c r="V34" s="217"/>
      <c r="W34" s="291">
        <f>IFERROR(VLOOKUP(E34,'[27]IS ADJ 4'!$E:$Q,13,FALSE),0)</f>
        <v>0</v>
      </c>
      <c r="X34" s="217"/>
      <c r="Y34" s="290">
        <f>IFERROR(VLOOKUP(E34,'[28]WP IS ADJ 5'!$E$17:$U$315,17,FALSE),0)</f>
        <v>0</v>
      </c>
      <c r="Z34" s="217"/>
      <c r="AA34" s="217"/>
      <c r="AB34" s="217"/>
      <c r="AC34" s="217"/>
      <c r="AD34" s="217"/>
      <c r="AE34" s="217"/>
      <c r="AF34" s="217"/>
      <c r="AG34" s="397">
        <f>IFERROR(VLOOKUP(E34,'[16]nVision Input'!$E:$Q,13,FALSE),0)</f>
        <v>-11.107387323749117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52">
        <f t="shared" si="1"/>
        <v>624.0009326432247</v>
      </c>
      <c r="BK34" s="494"/>
    </row>
    <row r="35" spans="1:68" x14ac:dyDescent="0.25">
      <c r="A35" s="88">
        <f t="shared" si="2"/>
        <v>20</v>
      </c>
      <c r="B35" s="86"/>
      <c r="C35" s="88">
        <v>501</v>
      </c>
      <c r="D35" s="86"/>
      <c r="E35" s="97">
        <v>501605</v>
      </c>
      <c r="F35" s="86"/>
      <c r="G35" s="100" t="s">
        <v>185</v>
      </c>
      <c r="H35" s="86"/>
      <c r="I35" s="367"/>
      <c r="J35" s="86"/>
      <c r="K35" s="400">
        <f>'[15]WP - Expenses'!$K$34</f>
        <v>101238.54000000001</v>
      </c>
      <c r="L35" s="395"/>
      <c r="M35" s="399">
        <v>0.82465535281045732</v>
      </c>
      <c r="N35" s="395"/>
      <c r="O35" s="394">
        <f t="shared" si="0"/>
        <v>83486.90392171561</v>
      </c>
      <c r="P35" s="217"/>
      <c r="Q35" s="217"/>
      <c r="R35" s="217"/>
      <c r="S35" s="217"/>
      <c r="T35" s="217"/>
      <c r="U35" s="290">
        <f>IFERROR(VLOOKUP(E35,'[26]IS ADJ 3'!$E:$O,11,FALSE),0)</f>
        <v>0</v>
      </c>
      <c r="V35" s="217"/>
      <c r="W35" s="291">
        <f>IFERROR(VLOOKUP(E35,'[27]IS ADJ 4'!$E:$Q,13,FALSE),0)</f>
        <v>0</v>
      </c>
      <c r="X35" s="217"/>
      <c r="Y35" s="290">
        <f>IFERROR(VLOOKUP(E35,'[28]WP IS ADJ 5'!$E$17:$U$315,17,FALSE),0)</f>
        <v>0</v>
      </c>
      <c r="Z35" s="217"/>
      <c r="AA35" s="217"/>
      <c r="AB35" s="217"/>
      <c r="AC35" s="217"/>
      <c r="AD35" s="217"/>
      <c r="AE35" s="217"/>
      <c r="AF35" s="217"/>
      <c r="AG35" s="397">
        <f>IFERROR(VLOOKUP(E35,'[16]nVision Input'!$E:$Q,13,FALSE),0)</f>
        <v>-1460.0995596583318</v>
      </c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52">
        <f t="shared" si="1"/>
        <v>82026.804362057272</v>
      </c>
      <c r="BK35" s="493"/>
    </row>
    <row r="36" spans="1:68" x14ac:dyDescent="0.25">
      <c r="A36" s="88">
        <f t="shared" si="2"/>
        <v>21</v>
      </c>
      <c r="B36" s="86"/>
      <c r="C36" s="88">
        <v>501</v>
      </c>
      <c r="D36" s="86"/>
      <c r="E36" s="97">
        <v>501910</v>
      </c>
      <c r="F36" s="86"/>
      <c r="G36" s="100" t="s">
        <v>186</v>
      </c>
      <c r="H36" s="86"/>
      <c r="I36" s="367"/>
      <c r="J36" s="86"/>
      <c r="K36" s="400">
        <f>'[15]WP - Expenses'!$K$35</f>
        <v>-14653.56</v>
      </c>
      <c r="L36" s="395"/>
      <c r="M36" s="168">
        <v>0</v>
      </c>
      <c r="N36" s="395"/>
      <c r="O36" s="394">
        <f t="shared" si="0"/>
        <v>0</v>
      </c>
      <c r="P36" s="217"/>
      <c r="Q36" s="217"/>
      <c r="R36" s="217"/>
      <c r="S36" s="217"/>
      <c r="T36" s="217"/>
      <c r="U36" s="290">
        <f>IFERROR(VLOOKUP(E36,'[26]IS ADJ 3'!$E:$O,11,FALSE),0)</f>
        <v>0</v>
      </c>
      <c r="V36" s="217"/>
      <c r="W36" s="291">
        <f>IFERROR(VLOOKUP(E36,'[27]IS ADJ 4'!$E:$Q,13,FALSE),0)</f>
        <v>0</v>
      </c>
      <c r="X36" s="217"/>
      <c r="Y36" s="290">
        <f>IFERROR(VLOOKUP(E36,'[28]WP IS ADJ 5'!$E$17:$U$315,17,FALSE),0)</f>
        <v>0</v>
      </c>
      <c r="Z36" s="217"/>
      <c r="AA36" s="217"/>
      <c r="AB36" s="217"/>
      <c r="AC36" s="217"/>
      <c r="AD36" s="217"/>
      <c r="AE36" s="217"/>
      <c r="AF36" s="217"/>
      <c r="AG36" s="397">
        <f>IFERROR(VLOOKUP(E36,'[16]nVision Input'!$E:$Q,13,FALSE),0)</f>
        <v>0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52">
        <f t="shared" si="1"/>
        <v>0</v>
      </c>
      <c r="BK36" s="494"/>
    </row>
    <row r="37" spans="1:68" x14ac:dyDescent="0.25">
      <c r="A37" s="88">
        <f t="shared" si="2"/>
        <v>22</v>
      </c>
      <c r="B37" s="86"/>
      <c r="C37" s="88">
        <v>501</v>
      </c>
      <c r="D37" s="86"/>
      <c r="E37" s="97">
        <v>501920</v>
      </c>
      <c r="F37" s="86"/>
      <c r="G37" s="100" t="s">
        <v>187</v>
      </c>
      <c r="H37" s="86"/>
      <c r="I37" s="367"/>
      <c r="J37" s="86"/>
      <c r="K37" s="400">
        <f>'[15]WP - Expenses'!$K$36</f>
        <v>-125260.20000000001</v>
      </c>
      <c r="L37" s="395"/>
      <c r="M37" s="168">
        <v>0</v>
      </c>
      <c r="N37" s="395"/>
      <c r="O37" s="394">
        <f t="shared" si="0"/>
        <v>0</v>
      </c>
      <c r="P37" s="217"/>
      <c r="Q37" s="217"/>
      <c r="R37" s="217"/>
      <c r="S37" s="217"/>
      <c r="T37" s="217"/>
      <c r="U37" s="290">
        <f>IFERROR(VLOOKUP(E37,'[26]IS ADJ 3'!$E:$O,11,FALSE),0)</f>
        <v>0</v>
      </c>
      <c r="V37" s="217"/>
      <c r="W37" s="291">
        <f>IFERROR(VLOOKUP(E37,'[27]IS ADJ 4'!$E:$Q,13,FALSE),0)</f>
        <v>0</v>
      </c>
      <c r="X37" s="217"/>
      <c r="Y37" s="290">
        <f>IFERROR(VLOOKUP(E37,'[28]WP IS ADJ 5'!$E$17:$U$315,17,FALSE),0)</f>
        <v>0</v>
      </c>
      <c r="Z37" s="217"/>
      <c r="AA37" s="217"/>
      <c r="AB37" s="217"/>
      <c r="AC37" s="217"/>
      <c r="AD37" s="217"/>
      <c r="AE37" s="217"/>
      <c r="AF37" s="217"/>
      <c r="AG37" s="397">
        <f>IFERROR(VLOOKUP(E37,'[16]nVision Input'!$E:$Q,13,FALSE),0)</f>
        <v>0</v>
      </c>
      <c r="AH37" s="217"/>
      <c r="AI37" s="217"/>
      <c r="AJ37" s="217"/>
      <c r="AK37" s="217"/>
      <c r="AL37" s="217"/>
      <c r="AM37" s="217"/>
      <c r="AN37" s="217"/>
      <c r="AO37" s="380"/>
      <c r="AP37" s="380"/>
      <c r="AQ37" s="380"/>
      <c r="AR37" s="380"/>
      <c r="AS37" s="217"/>
      <c r="AT37" s="217"/>
      <c r="AU37" s="217"/>
      <c r="AV37" s="217"/>
      <c r="AW37" s="380"/>
      <c r="AX37" s="217"/>
      <c r="AY37" s="380"/>
      <c r="AZ37" s="380"/>
      <c r="BA37" s="380"/>
      <c r="BB37" s="380"/>
      <c r="BC37" s="380"/>
      <c r="BD37" s="380"/>
      <c r="BE37" s="380"/>
      <c r="BF37" s="380"/>
      <c r="BG37" s="380"/>
      <c r="BH37" s="217"/>
      <c r="BI37" s="252">
        <f t="shared" si="1"/>
        <v>0</v>
      </c>
      <c r="BK37" s="494"/>
    </row>
    <row r="38" spans="1:68" x14ac:dyDescent="0.25">
      <c r="A38" s="88">
        <f t="shared" si="2"/>
        <v>23</v>
      </c>
      <c r="B38" s="86"/>
      <c r="C38" s="88">
        <v>501</v>
      </c>
      <c r="D38" s="86"/>
      <c r="E38" s="97">
        <v>501930</v>
      </c>
      <c r="F38" s="86"/>
      <c r="G38" s="100" t="s">
        <v>188</v>
      </c>
      <c r="H38" s="86"/>
      <c r="I38" s="367"/>
      <c r="J38" s="86"/>
      <c r="K38" s="400">
        <f>'[15]WP - Expenses'!$K$37</f>
        <v>-2322775.69</v>
      </c>
      <c r="L38" s="395"/>
      <c r="M38" s="168">
        <v>1</v>
      </c>
      <c r="N38" s="395"/>
      <c r="O38" s="394">
        <f t="shared" si="0"/>
        <v>-2322775.69</v>
      </c>
      <c r="P38" s="217"/>
      <c r="Q38" s="217"/>
      <c r="R38" s="217"/>
      <c r="S38" s="217"/>
      <c r="T38" s="217"/>
      <c r="U38" s="290">
        <f>IFERROR(VLOOKUP(E38,'[26]IS ADJ 3'!$E:$O,11,FALSE),0)</f>
        <v>0</v>
      </c>
      <c r="V38" s="217"/>
      <c r="W38" s="291">
        <f>IFERROR(VLOOKUP(E38,'[27]IS ADJ 4'!$E:$Q,13,FALSE),0)</f>
        <v>0</v>
      </c>
      <c r="X38" s="217"/>
      <c r="Y38" s="290">
        <f>IFERROR(VLOOKUP(E38,'[28]WP IS ADJ 5'!$E$17:$U$315,17,FALSE),0)</f>
        <v>0</v>
      </c>
      <c r="Z38" s="217"/>
      <c r="AA38" s="217"/>
      <c r="AB38" s="217"/>
      <c r="AC38" s="217"/>
      <c r="AD38" s="217"/>
      <c r="AE38" s="217"/>
      <c r="AF38" s="217"/>
      <c r="AG38" s="397">
        <f>IFERROR(VLOOKUP(E38,'[16]nVision Input'!$E:$Q,13,FALSE),0)</f>
        <v>0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52">
        <f t="shared" si="1"/>
        <v>-2322775.69</v>
      </c>
      <c r="BK38" s="494"/>
    </row>
    <row r="39" spans="1:68" x14ac:dyDescent="0.25">
      <c r="A39" s="88">
        <f t="shared" si="2"/>
        <v>24</v>
      </c>
      <c r="B39" s="86"/>
      <c r="C39" s="88">
        <v>501</v>
      </c>
      <c r="D39" s="86"/>
      <c r="E39" s="97">
        <v>501940</v>
      </c>
      <c r="F39" s="86"/>
      <c r="G39" s="100" t="s">
        <v>189</v>
      </c>
      <c r="H39" s="86"/>
      <c r="I39" s="367"/>
      <c r="J39" s="86"/>
      <c r="K39" s="400">
        <f>'[15]WP - Expenses'!$K$38</f>
        <v>-69036.240000000005</v>
      </c>
      <c r="L39" s="395"/>
      <c r="M39" s="168">
        <v>0</v>
      </c>
      <c r="N39" s="395"/>
      <c r="O39" s="394">
        <f t="shared" si="0"/>
        <v>0</v>
      </c>
      <c r="P39" s="217"/>
      <c r="Q39" s="217"/>
      <c r="R39" s="217"/>
      <c r="S39" s="217"/>
      <c r="T39" s="217"/>
      <c r="U39" s="290">
        <f>IFERROR(VLOOKUP(E39,'[26]IS ADJ 3'!$E:$O,11,FALSE),0)</f>
        <v>0</v>
      </c>
      <c r="V39" s="217"/>
      <c r="W39" s="291">
        <f>IFERROR(VLOOKUP(E39,'[27]IS ADJ 4'!$E:$Q,13,FALSE),0)</f>
        <v>0</v>
      </c>
      <c r="X39" s="217"/>
      <c r="Y39" s="290">
        <f>IFERROR(VLOOKUP(E39,'[28]WP IS ADJ 5'!$E$17:$U$315,17,FALSE),0)</f>
        <v>0</v>
      </c>
      <c r="Z39" s="217"/>
      <c r="AA39" s="217"/>
      <c r="AB39" s="217"/>
      <c r="AC39" s="217"/>
      <c r="AD39" s="217"/>
      <c r="AE39" s="217"/>
      <c r="AF39" s="217"/>
      <c r="AG39" s="397">
        <f>IFERROR(VLOOKUP(E39,'[16]nVision Input'!$E:$Q,13,FALSE),0)</f>
        <v>0</v>
      </c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75">
        <f t="shared" si="1"/>
        <v>0</v>
      </c>
      <c r="BK39" s="495"/>
    </row>
    <row r="40" spans="1:68" x14ac:dyDescent="0.25">
      <c r="A40" s="88">
        <f t="shared" si="2"/>
        <v>25</v>
      </c>
      <c r="B40" s="86"/>
      <c r="C40" s="88"/>
      <c r="D40" s="86"/>
      <c r="E40" s="97"/>
      <c r="F40" s="86"/>
      <c r="G40" s="98" t="s">
        <v>190</v>
      </c>
      <c r="H40" s="86"/>
      <c r="I40" s="367"/>
      <c r="J40" s="86"/>
      <c r="K40" s="398">
        <f>SUM(K22:K39)</f>
        <v>54553629.579999991</v>
      </c>
      <c r="L40" s="395"/>
      <c r="M40" s="399"/>
      <c r="N40" s="395"/>
      <c r="O40" s="398">
        <f>SUM(O22:O39)</f>
        <v>47180963.837942235</v>
      </c>
      <c r="P40" s="217"/>
      <c r="Q40" s="398">
        <f>SUM(Q22:Q39)</f>
        <v>0</v>
      </c>
      <c r="R40" s="217"/>
      <c r="S40" s="398">
        <f>SUM(S22:S39)</f>
        <v>0</v>
      </c>
      <c r="T40" s="217"/>
      <c r="U40" s="398">
        <f>SUM(U22:U39)</f>
        <v>540.36155243506721</v>
      </c>
      <c r="V40" s="217"/>
      <c r="W40" s="398">
        <f>SUM(W22:W39)</f>
        <v>233.33028161420521</v>
      </c>
      <c r="X40" s="217"/>
      <c r="Y40" s="398">
        <f>SUM(Y22:Y39)</f>
        <v>293.37825556822645</v>
      </c>
      <c r="Z40" s="217"/>
      <c r="AA40" s="398">
        <f>SUM(AA22:AA39)</f>
        <v>0</v>
      </c>
      <c r="AB40" s="217"/>
      <c r="AC40" s="398">
        <f>SUM(AC22:AC39)</f>
        <v>0</v>
      </c>
      <c r="AD40" s="217"/>
      <c r="AE40" s="398">
        <f>SUM(AE22:AE39)</f>
        <v>0</v>
      </c>
      <c r="AF40" s="217"/>
      <c r="AG40" s="398">
        <f>SUM(AG22:AG39)</f>
        <v>-10984057.047934201</v>
      </c>
      <c r="AH40" s="217"/>
      <c r="AI40" s="398">
        <f>SUM(AI22:AI39)</f>
        <v>0</v>
      </c>
      <c r="AJ40" s="217"/>
      <c r="AK40" s="398">
        <f>SUM(AK22:AK39)</f>
        <v>0</v>
      </c>
      <c r="AL40" s="400"/>
      <c r="AM40" s="398">
        <f>SUM(AM22:AM39)</f>
        <v>0</v>
      </c>
      <c r="AN40" s="217"/>
      <c r="AO40" s="398">
        <f>SUM(AO22:AO39)</f>
        <v>0</v>
      </c>
      <c r="AP40" s="217"/>
      <c r="AQ40" s="398">
        <f>SUM(AQ22:AQ39)</f>
        <v>0</v>
      </c>
      <c r="AR40" s="217"/>
      <c r="AS40" s="398">
        <f>SUM(AS22:AS39)</f>
        <v>0</v>
      </c>
      <c r="AT40" s="217"/>
      <c r="AU40" s="398">
        <f>SUM(AU22:AU39)</f>
        <v>0</v>
      </c>
      <c r="AV40" s="217"/>
      <c r="AW40" s="398">
        <f>SUM(AW22:AW39)</f>
        <v>0</v>
      </c>
      <c r="AX40" s="217"/>
      <c r="AY40" s="398">
        <f>SUM(AY22:AY39)</f>
        <v>0</v>
      </c>
      <c r="AZ40" s="217"/>
      <c r="BA40" s="398">
        <f>SUM(BA22:BA39)</f>
        <v>0</v>
      </c>
      <c r="BB40" s="217"/>
      <c r="BC40" s="398">
        <f>SUM(BC37:BC39)</f>
        <v>0</v>
      </c>
      <c r="BD40" s="400"/>
      <c r="BE40" s="398">
        <f>SUM(BE37:BE39)</f>
        <v>0</v>
      </c>
      <c r="BF40" s="400"/>
      <c r="BG40" s="398">
        <f>SUM(BG22:BG39)</f>
        <v>0</v>
      </c>
      <c r="BH40" s="217"/>
      <c r="BI40" s="398">
        <f>SUM(BI22:BI39)</f>
        <v>36197973.860097662</v>
      </c>
      <c r="BJ40" s="102"/>
      <c r="BK40" s="495"/>
      <c r="BL40" s="102"/>
      <c r="BM40" s="102"/>
      <c r="BN40" s="102"/>
      <c r="BO40" s="102"/>
      <c r="BP40" s="102"/>
    </row>
    <row r="41" spans="1:68" x14ac:dyDescent="0.25">
      <c r="A41" s="86"/>
      <c r="B41" s="86"/>
      <c r="C41" s="88"/>
      <c r="D41" s="86"/>
      <c r="E41" s="97"/>
      <c r="F41" s="86"/>
      <c r="G41" s="100"/>
      <c r="H41" s="86"/>
      <c r="I41" s="367"/>
      <c r="J41" s="86"/>
      <c r="K41" s="394"/>
      <c r="L41" s="395"/>
      <c r="M41" s="399"/>
      <c r="N41" s="395"/>
      <c r="O41" s="397"/>
      <c r="P41" s="217"/>
      <c r="Q41" s="217"/>
      <c r="R41" s="217"/>
      <c r="S41" s="217"/>
      <c r="T41" s="217"/>
      <c r="U41" s="217"/>
      <c r="V41" s="217"/>
      <c r="W41" s="216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52"/>
    </row>
    <row r="42" spans="1:68" x14ac:dyDescent="0.25">
      <c r="A42" s="88">
        <f>+A40+1</f>
        <v>26</v>
      </c>
      <c r="B42" s="86"/>
      <c r="C42" s="88"/>
      <c r="D42" s="86"/>
      <c r="E42" s="97"/>
      <c r="F42" s="86"/>
      <c r="G42" s="368" t="s">
        <v>191</v>
      </c>
      <c r="H42" s="86"/>
      <c r="I42" s="367"/>
      <c r="J42" s="86"/>
      <c r="K42" s="394"/>
      <c r="L42" s="395"/>
      <c r="M42" s="399"/>
      <c r="N42" s="395"/>
      <c r="O42" s="397"/>
      <c r="P42" s="217"/>
      <c r="Q42" s="217"/>
      <c r="R42" s="217"/>
      <c r="S42" s="217"/>
      <c r="T42" s="217"/>
      <c r="U42" s="217"/>
      <c r="V42" s="217"/>
      <c r="W42" s="216"/>
      <c r="X42" s="217"/>
      <c r="Y42" s="21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52"/>
    </row>
    <row r="43" spans="1:68" x14ac:dyDescent="0.25">
      <c r="A43" s="88">
        <f>+A42+1</f>
        <v>27</v>
      </c>
      <c r="B43" s="86"/>
      <c r="C43" s="88">
        <v>502</v>
      </c>
      <c r="D43" s="86"/>
      <c r="E43" s="97">
        <v>502084</v>
      </c>
      <c r="F43" s="86"/>
      <c r="G43" s="98" t="s">
        <v>192</v>
      </c>
      <c r="H43" s="86"/>
      <c r="I43" s="385" t="str">
        <f>+I16</f>
        <v>TB 03-19</v>
      </c>
      <c r="J43" s="86"/>
      <c r="K43" s="394">
        <f>'[15]WP - Expenses'!$K$42</f>
        <v>1324.6100000000001</v>
      </c>
      <c r="L43" s="395"/>
      <c r="M43" s="399">
        <v>0.82465535281045732</v>
      </c>
      <c r="N43" s="395"/>
      <c r="O43" s="394">
        <f t="shared" ref="O43:O52" si="3">K43*M43</f>
        <v>1092.3467268862601</v>
      </c>
      <c r="P43" s="217"/>
      <c r="Q43" s="401"/>
      <c r="R43" s="401"/>
      <c r="S43" s="401"/>
      <c r="T43" s="401"/>
      <c r="U43" s="290">
        <f>IFERROR(VLOOKUP(E43,'[26]IS ADJ 3'!$E:$O,11,FALSE),0)</f>
        <v>27.757390558566314</v>
      </c>
      <c r="V43" s="401"/>
      <c r="W43" s="291">
        <f>IFERROR(VLOOKUP(E43,'[27]IS ADJ 4'!$E:$Q,13,FALSE),0)</f>
        <v>11.985752366576872</v>
      </c>
      <c r="X43" s="401"/>
      <c r="Y43" s="290">
        <f>IFERROR(VLOOKUP(E43,'[28]WP IS ADJ 5'!$E$17:$U$315,17,FALSE),0)</f>
        <v>15.070307619964751</v>
      </c>
      <c r="Z43" s="401"/>
      <c r="AA43" s="401"/>
      <c r="AB43" s="401"/>
      <c r="AC43" s="401"/>
      <c r="AD43" s="401"/>
      <c r="AE43" s="401"/>
      <c r="AF43" s="380"/>
      <c r="AG43" s="397">
        <f>IFERROR(VLOOKUP(E43,'[16]nVision Input'!$E:$Q,13,FALSE),0)</f>
        <v>0</v>
      </c>
      <c r="AH43" s="380"/>
      <c r="AI43" s="401"/>
      <c r="AJ43" s="380"/>
      <c r="AK43" s="401"/>
      <c r="AL43" s="401"/>
      <c r="AM43" s="401"/>
      <c r="AN43" s="380"/>
      <c r="AO43" s="401"/>
      <c r="AP43" s="401"/>
      <c r="AQ43" s="401"/>
      <c r="AR43" s="401"/>
      <c r="AS43" s="401"/>
      <c r="AT43" s="401"/>
      <c r="AU43" s="401"/>
      <c r="AV43" s="217"/>
      <c r="AW43" s="401"/>
      <c r="AX43" s="217"/>
      <c r="AY43" s="401"/>
      <c r="AZ43" s="401"/>
      <c r="BA43" s="401"/>
      <c r="BB43" s="401"/>
      <c r="BC43" s="401"/>
      <c r="BD43" s="401"/>
      <c r="BE43" s="401"/>
      <c r="BF43" s="401"/>
      <c r="BG43" s="401"/>
      <c r="BH43" s="401"/>
      <c r="BI43" s="252">
        <f t="shared" ref="BI43:BI52" si="4">SUM(O43:BH43)</f>
        <v>1147.1601774313681</v>
      </c>
    </row>
    <row r="44" spans="1:68" x14ac:dyDescent="0.25">
      <c r="A44" s="88">
        <f t="shared" ref="A44:A53" si="5">+A43+1</f>
        <v>28</v>
      </c>
      <c r="B44" s="86"/>
      <c r="C44" s="88">
        <v>502</v>
      </c>
      <c r="D44" s="86"/>
      <c r="E44" s="97">
        <v>502093</v>
      </c>
      <c r="F44" s="86"/>
      <c r="G44" s="98" t="s">
        <v>193</v>
      </c>
      <c r="H44" s="86"/>
      <c r="I44" s="367"/>
      <c r="J44" s="86"/>
      <c r="K44" s="394">
        <f>'[15]WP - Expenses'!$K$43</f>
        <v>47899.97</v>
      </c>
      <c r="L44" s="395"/>
      <c r="M44" s="399">
        <v>0.82465535281045732</v>
      </c>
      <c r="N44" s="395"/>
      <c r="O44" s="394">
        <f t="shared" si="3"/>
        <v>39500.966659960322</v>
      </c>
      <c r="P44" s="217"/>
      <c r="Q44" s="402"/>
      <c r="R44" s="402"/>
      <c r="S44" s="402"/>
      <c r="T44" s="402"/>
      <c r="U44" s="290">
        <f>IFERROR(VLOOKUP(E44,'[26]IS ADJ 3'!$E:$O,11,FALSE),0)</f>
        <v>0</v>
      </c>
      <c r="V44" s="402"/>
      <c r="W44" s="291">
        <f>IFERROR(VLOOKUP(E44,'[27]IS ADJ 4'!$E:$Q,13,FALSE),0)</f>
        <v>0</v>
      </c>
      <c r="X44" s="402"/>
      <c r="Y44" s="290">
        <f>IFERROR(VLOOKUP(E44,'[28]WP IS ADJ 5'!$E$17:$U$315,17,FALSE),0)</f>
        <v>0</v>
      </c>
      <c r="Z44" s="402"/>
      <c r="AA44" s="402"/>
      <c r="AB44" s="402"/>
      <c r="AC44" s="402"/>
      <c r="AD44" s="402"/>
      <c r="AE44" s="402"/>
      <c r="AF44" s="380"/>
      <c r="AG44" s="397">
        <f>IFERROR(VLOOKUP(E44,'[16]nVision Input'!$E:$Q,13,FALSE),0)</f>
        <v>0</v>
      </c>
      <c r="AH44" s="380"/>
      <c r="AI44" s="380"/>
      <c r="AJ44" s="380"/>
      <c r="AK44" s="380"/>
      <c r="AL44" s="380"/>
      <c r="AM44" s="380"/>
      <c r="AN44" s="380"/>
      <c r="AO44" s="402"/>
      <c r="AP44" s="402"/>
      <c r="AQ44" s="402"/>
      <c r="AR44" s="402"/>
      <c r="AS44" s="402"/>
      <c r="AT44" s="402"/>
      <c r="AU44" s="402"/>
      <c r="AV44" s="217"/>
      <c r="AW44" s="402"/>
      <c r="AX44" s="217"/>
      <c r="AY44" s="402"/>
      <c r="AZ44" s="402"/>
      <c r="BA44" s="402"/>
      <c r="BB44" s="402"/>
      <c r="BC44" s="402"/>
      <c r="BD44" s="402"/>
      <c r="BE44" s="402"/>
      <c r="BF44" s="402"/>
      <c r="BG44" s="402"/>
      <c r="BH44" s="402"/>
      <c r="BI44" s="252">
        <f t="shared" si="4"/>
        <v>39500.966659960322</v>
      </c>
    </row>
    <row r="45" spans="1:68" x14ac:dyDescent="0.25">
      <c r="A45" s="88">
        <f t="shared" si="5"/>
        <v>29</v>
      </c>
      <c r="B45" s="86"/>
      <c r="C45" s="88">
        <v>502</v>
      </c>
      <c r="D45" s="86"/>
      <c r="E45" s="97">
        <v>502096</v>
      </c>
      <c r="F45" s="86"/>
      <c r="G45" s="98" t="s">
        <v>194</v>
      </c>
      <c r="H45" s="86"/>
      <c r="I45" s="367"/>
      <c r="J45" s="86"/>
      <c r="K45" s="394">
        <f>'[15]WP - Expenses'!$K$44</f>
        <v>207472.46000000002</v>
      </c>
      <c r="L45" s="395"/>
      <c r="M45" s="399">
        <v>0.82465535281045732</v>
      </c>
      <c r="N45" s="395"/>
      <c r="O45" s="394">
        <f t="shared" si="3"/>
        <v>171093.2746997535</v>
      </c>
      <c r="P45" s="217"/>
      <c r="Q45" s="394"/>
      <c r="R45" s="380"/>
      <c r="S45" s="394"/>
      <c r="T45" s="380"/>
      <c r="U45" s="290">
        <f>IFERROR(VLOOKUP(E45,'[26]IS ADJ 3'!$E:$O,11,FALSE),0)</f>
        <v>0</v>
      </c>
      <c r="V45" s="380"/>
      <c r="W45" s="291">
        <f>IFERROR(VLOOKUP(E45,'[27]IS ADJ 4'!$E:$Q,13,FALSE),0)</f>
        <v>0</v>
      </c>
      <c r="X45" s="380"/>
      <c r="Y45" s="290">
        <f>IFERROR(VLOOKUP(E45,'[28]WP IS ADJ 5'!$E$17:$U$315,17,FALSE),0)</f>
        <v>0</v>
      </c>
      <c r="Z45" s="380"/>
      <c r="AA45" s="380"/>
      <c r="AB45" s="380"/>
      <c r="AC45" s="380"/>
      <c r="AD45" s="380"/>
      <c r="AE45" s="380"/>
      <c r="AF45" s="380"/>
      <c r="AG45" s="397">
        <f>IFERROR(VLOOKUP(E45,'[16]nVision Input'!$E:$Q,13,FALSE),0)</f>
        <v>0</v>
      </c>
      <c r="AH45" s="380"/>
      <c r="AI45" s="380"/>
      <c r="AJ45" s="380"/>
      <c r="AK45" s="380"/>
      <c r="AL45" s="380"/>
      <c r="AM45" s="380"/>
      <c r="AN45" s="380"/>
      <c r="AO45" s="380"/>
      <c r="AP45" s="380"/>
      <c r="AQ45" s="380"/>
      <c r="AR45" s="380"/>
      <c r="AS45" s="380"/>
      <c r="AT45" s="380"/>
      <c r="AU45" s="380"/>
      <c r="AV45" s="217"/>
      <c r="AW45" s="380"/>
      <c r="AX45" s="217"/>
      <c r="AY45" s="380"/>
      <c r="AZ45" s="380"/>
      <c r="BA45" s="380"/>
      <c r="BB45" s="380"/>
      <c r="BC45" s="380"/>
      <c r="BD45" s="380"/>
      <c r="BE45" s="380"/>
      <c r="BF45" s="380"/>
      <c r="BG45" s="380"/>
      <c r="BH45" s="380"/>
      <c r="BI45" s="252">
        <f t="shared" si="4"/>
        <v>171093.2746997535</v>
      </c>
    </row>
    <row r="46" spans="1:68" x14ac:dyDescent="0.25">
      <c r="A46" s="88">
        <f t="shared" si="5"/>
        <v>30</v>
      </c>
      <c r="B46" s="86"/>
      <c r="C46" s="88">
        <v>502</v>
      </c>
      <c r="D46" s="86"/>
      <c r="E46" s="97">
        <v>502099</v>
      </c>
      <c r="F46" s="86"/>
      <c r="G46" s="98" t="s">
        <v>195</v>
      </c>
      <c r="H46" s="86"/>
      <c r="I46" s="367"/>
      <c r="J46" s="86"/>
      <c r="K46" s="394">
        <f>'[15]WP - Expenses'!$K$45</f>
        <v>15032.86</v>
      </c>
      <c r="L46" s="395"/>
      <c r="M46" s="399">
        <v>0.82465535281045732</v>
      </c>
      <c r="N46" s="395"/>
      <c r="O46" s="394">
        <f t="shared" si="3"/>
        <v>12396.928467050211</v>
      </c>
      <c r="P46" s="217"/>
      <c r="Q46" s="394"/>
      <c r="R46" s="380"/>
      <c r="S46" s="394"/>
      <c r="T46" s="380"/>
      <c r="U46" s="290">
        <f>IFERROR(VLOOKUP(E46,'[26]IS ADJ 3'!$E:$O,11,FALSE),0)</f>
        <v>484.47227430876956</v>
      </c>
      <c r="V46" s="380"/>
      <c r="W46" s="291">
        <f>IFERROR(VLOOKUP(E46,'[27]IS ADJ 4'!$E:$Q,13,FALSE),0)</f>
        <v>209.19706757324013</v>
      </c>
      <c r="X46" s="380"/>
      <c r="Y46" s="290">
        <f>IFERROR(VLOOKUP(E46,'[28]WP IS ADJ 5'!$E$17:$U$315,17,FALSE),0)</f>
        <v>263.03431483489476</v>
      </c>
      <c r="Z46" s="380"/>
      <c r="AA46" s="380"/>
      <c r="AB46" s="380"/>
      <c r="AC46" s="380"/>
      <c r="AD46" s="380"/>
      <c r="AE46" s="380"/>
      <c r="AF46" s="380"/>
      <c r="AG46" s="397">
        <f>IFERROR(VLOOKUP(E46,'[16]nVision Input'!$E:$Q,13,FALSE),0)</f>
        <v>0</v>
      </c>
      <c r="AH46" s="380"/>
      <c r="AI46" s="380"/>
      <c r="AJ46" s="380"/>
      <c r="AK46" s="380"/>
      <c r="AL46" s="380"/>
      <c r="AM46" s="380"/>
      <c r="AN46" s="380"/>
      <c r="AO46" s="380"/>
      <c r="AP46" s="380"/>
      <c r="AQ46" s="380"/>
      <c r="AR46" s="380"/>
      <c r="AS46" s="380"/>
      <c r="AT46" s="380"/>
      <c r="AU46" s="380"/>
      <c r="AV46" s="217"/>
      <c r="AW46" s="380"/>
      <c r="AX46" s="217"/>
      <c r="AY46" s="380"/>
      <c r="AZ46" s="380"/>
      <c r="BA46" s="380"/>
      <c r="BB46" s="380"/>
      <c r="BC46" s="380"/>
      <c r="BD46" s="380"/>
      <c r="BE46" s="380"/>
      <c r="BF46" s="380"/>
      <c r="BG46" s="380"/>
      <c r="BH46" s="380"/>
      <c r="BI46" s="252">
        <f t="shared" si="4"/>
        <v>13353.632123767116</v>
      </c>
    </row>
    <row r="47" spans="1:68" x14ac:dyDescent="0.25">
      <c r="A47" s="88">
        <f t="shared" si="5"/>
        <v>31</v>
      </c>
      <c r="B47" s="86"/>
      <c r="C47" s="88">
        <v>502</v>
      </c>
      <c r="D47" s="86"/>
      <c r="E47" s="97">
        <v>502102</v>
      </c>
      <c r="F47" s="86"/>
      <c r="G47" s="98" t="s">
        <v>196</v>
      </c>
      <c r="H47" s="86"/>
      <c r="I47" s="367"/>
      <c r="J47" s="86"/>
      <c r="K47" s="394">
        <f>'[15]WP - Expenses'!$K$46</f>
        <v>58123.64</v>
      </c>
      <c r="L47" s="395"/>
      <c r="M47" s="399">
        <v>0.82465535281045732</v>
      </c>
      <c r="N47" s="395"/>
      <c r="O47" s="394">
        <f t="shared" si="3"/>
        <v>47931.970850828009</v>
      </c>
      <c r="P47" s="217"/>
      <c r="Q47" s="394"/>
      <c r="R47" s="380"/>
      <c r="S47" s="394"/>
      <c r="T47" s="380"/>
      <c r="U47" s="290">
        <f>IFERROR(VLOOKUP(E47,'[26]IS ADJ 3'!$E:$O,11,FALSE),0)</f>
        <v>192.52514923277397</v>
      </c>
      <c r="V47" s="380"/>
      <c r="W47" s="291">
        <f>IFERROR(VLOOKUP(E47,'[27]IS ADJ 4'!$E:$Q,13,FALSE),0)</f>
        <v>83.133130190083435</v>
      </c>
      <c r="X47" s="380"/>
      <c r="Y47" s="290">
        <f>IFERROR(VLOOKUP(E47,'[28]WP IS ADJ 5'!$E$17:$U$315,17,FALSE),0)</f>
        <v>104.52759301692004</v>
      </c>
      <c r="Z47" s="380"/>
      <c r="AA47" s="380"/>
      <c r="AB47" s="380"/>
      <c r="AC47" s="380"/>
      <c r="AD47" s="380"/>
      <c r="AE47" s="380"/>
      <c r="AF47" s="380"/>
      <c r="AG47" s="397">
        <f>IFERROR(VLOOKUP(E47,'[16]nVision Input'!$E:$Q,13,FALSE),0)</f>
        <v>0</v>
      </c>
      <c r="AH47" s="380"/>
      <c r="AI47" s="380"/>
      <c r="AJ47" s="380"/>
      <c r="AK47" s="380"/>
      <c r="AL47" s="380"/>
      <c r="AM47" s="380"/>
      <c r="AN47" s="380"/>
      <c r="AO47" s="380"/>
      <c r="AP47" s="380"/>
      <c r="AQ47" s="380"/>
      <c r="AR47" s="380"/>
      <c r="AS47" s="380"/>
      <c r="AT47" s="380"/>
      <c r="AU47" s="380"/>
      <c r="AV47" s="217"/>
      <c r="AW47" s="380"/>
      <c r="AX47" s="217"/>
      <c r="AY47" s="380"/>
      <c r="AZ47" s="380"/>
      <c r="BA47" s="380"/>
      <c r="BB47" s="380"/>
      <c r="BC47" s="380"/>
      <c r="BD47" s="380"/>
      <c r="BE47" s="380"/>
      <c r="BF47" s="380"/>
      <c r="BG47" s="380"/>
      <c r="BH47" s="380"/>
      <c r="BI47" s="252">
        <f t="shared" si="4"/>
        <v>48312.156723267792</v>
      </c>
    </row>
    <row r="48" spans="1:68" x14ac:dyDescent="0.25">
      <c r="A48" s="88">
        <f t="shared" si="5"/>
        <v>32</v>
      </c>
      <c r="B48" s="86"/>
      <c r="C48" s="88">
        <v>502</v>
      </c>
      <c r="D48" s="86"/>
      <c r="E48" s="97">
        <v>502103</v>
      </c>
      <c r="F48" s="86"/>
      <c r="G48" s="98" t="s">
        <v>197</v>
      </c>
      <c r="H48" s="86"/>
      <c r="I48" s="367"/>
      <c r="J48" s="86"/>
      <c r="K48" s="394">
        <f>'[15]WP - Expenses'!$K$47</f>
        <v>43373.33</v>
      </c>
      <c r="L48" s="395"/>
      <c r="M48" s="399">
        <v>0.82465535281045732</v>
      </c>
      <c r="N48" s="395"/>
      <c r="O48" s="394">
        <f t="shared" si="3"/>
        <v>35768.048753714393</v>
      </c>
      <c r="P48" s="217"/>
      <c r="Q48" s="394"/>
      <c r="R48" s="380"/>
      <c r="S48" s="394"/>
      <c r="T48" s="380"/>
      <c r="U48" s="290">
        <f>IFERROR(VLOOKUP(E48,'[26]IS ADJ 3'!$E:$O,11,FALSE),0)</f>
        <v>0</v>
      </c>
      <c r="V48" s="380"/>
      <c r="W48" s="291">
        <f>IFERROR(VLOOKUP(E48,'[27]IS ADJ 4'!$E:$Q,13,FALSE),0)</f>
        <v>0</v>
      </c>
      <c r="X48" s="380"/>
      <c r="Y48" s="290">
        <f>IFERROR(VLOOKUP(E48,'[28]WP IS ADJ 5'!$E$17:$U$315,17,FALSE),0)</f>
        <v>0</v>
      </c>
      <c r="Z48" s="380"/>
      <c r="AA48" s="380"/>
      <c r="AB48" s="380"/>
      <c r="AC48" s="380"/>
      <c r="AD48" s="380"/>
      <c r="AE48" s="380"/>
      <c r="AF48" s="380"/>
      <c r="AG48" s="397">
        <f>IFERROR(VLOOKUP(E48,'[16]nVision Input'!$E:$Q,13,FALSE),0)</f>
        <v>0</v>
      </c>
      <c r="AH48" s="380"/>
      <c r="AI48" s="380"/>
      <c r="AJ48" s="380"/>
      <c r="AK48" s="380"/>
      <c r="AL48" s="380"/>
      <c r="AM48" s="380"/>
      <c r="AN48" s="380"/>
      <c r="AO48" s="380"/>
      <c r="AP48" s="380"/>
      <c r="AQ48" s="380"/>
      <c r="AR48" s="380"/>
      <c r="AS48" s="380"/>
      <c r="AT48" s="380"/>
      <c r="AU48" s="380"/>
      <c r="AV48" s="217"/>
      <c r="AW48" s="380"/>
      <c r="AX48" s="217"/>
      <c r="AY48" s="380"/>
      <c r="AZ48" s="380"/>
      <c r="BA48" s="380"/>
      <c r="BB48" s="380"/>
      <c r="BC48" s="380"/>
      <c r="BD48" s="380"/>
      <c r="BE48" s="380"/>
      <c r="BF48" s="380"/>
      <c r="BG48" s="380"/>
      <c r="BH48" s="380"/>
      <c r="BI48" s="252">
        <f t="shared" si="4"/>
        <v>35768.048753714393</v>
      </c>
    </row>
    <row r="49" spans="1:61" x14ac:dyDescent="0.25">
      <c r="A49" s="88">
        <f t="shared" si="5"/>
        <v>33</v>
      </c>
      <c r="B49" s="86"/>
      <c r="C49" s="88">
        <v>502</v>
      </c>
      <c r="D49" s="86"/>
      <c r="E49" s="97">
        <v>502105</v>
      </c>
      <c r="F49" s="86"/>
      <c r="G49" s="98" t="s">
        <v>198</v>
      </c>
      <c r="H49" s="86"/>
      <c r="I49" s="367"/>
      <c r="J49" s="86"/>
      <c r="K49" s="394">
        <f>'[15]WP - Expenses'!$K$48</f>
        <v>715</v>
      </c>
      <c r="L49" s="395"/>
      <c r="M49" s="399">
        <v>0.82465535281045732</v>
      </c>
      <c r="N49" s="395"/>
      <c r="O49" s="394">
        <f t="shared" si="3"/>
        <v>589.62857725947697</v>
      </c>
      <c r="P49" s="217"/>
      <c r="Q49" s="394"/>
      <c r="R49" s="380"/>
      <c r="S49" s="394"/>
      <c r="T49" s="380"/>
      <c r="U49" s="290">
        <f>IFERROR(VLOOKUP(E49,'[26]IS ADJ 3'!$E:$O,11,FALSE),0)</f>
        <v>9.9784940529575916</v>
      </c>
      <c r="V49" s="380"/>
      <c r="W49" s="291">
        <f>IFERROR(VLOOKUP(E49,'[27]IS ADJ 4'!$E:$Q,13,FALSE),0)</f>
        <v>4.3087536797726678</v>
      </c>
      <c r="X49" s="380"/>
      <c r="Y49" s="290">
        <f>IFERROR(VLOOKUP(E49,'[28]WP IS ADJ 5'!$E$17:$U$315,17,FALSE),0)</f>
        <v>5.4176193055600379</v>
      </c>
      <c r="Z49" s="380"/>
      <c r="AA49" s="380"/>
      <c r="AB49" s="380"/>
      <c r="AC49" s="380"/>
      <c r="AD49" s="380"/>
      <c r="AE49" s="380"/>
      <c r="AF49" s="380"/>
      <c r="AG49" s="397">
        <f>IFERROR(VLOOKUP(E49,'[16]nVision Input'!$E:$Q,13,FALSE),0)</f>
        <v>0</v>
      </c>
      <c r="AH49" s="380"/>
      <c r="AI49" s="380"/>
      <c r="AJ49" s="380"/>
      <c r="AK49" s="380"/>
      <c r="AL49" s="380"/>
      <c r="AM49" s="380"/>
      <c r="AN49" s="380"/>
      <c r="AO49" s="380"/>
      <c r="AP49" s="380"/>
      <c r="AQ49" s="380"/>
      <c r="AR49" s="380"/>
      <c r="AS49" s="380"/>
      <c r="AT49" s="380"/>
      <c r="AU49" s="380"/>
      <c r="AV49" s="217"/>
      <c r="AW49" s="380"/>
      <c r="AX49" s="217"/>
      <c r="AY49" s="380"/>
      <c r="AZ49" s="380"/>
      <c r="BA49" s="380"/>
      <c r="BB49" s="380"/>
      <c r="BC49" s="380"/>
      <c r="BD49" s="380"/>
      <c r="BE49" s="380"/>
      <c r="BF49" s="380"/>
      <c r="BG49" s="380"/>
      <c r="BH49" s="380"/>
      <c r="BI49" s="252">
        <f t="shared" si="4"/>
        <v>609.33344429776719</v>
      </c>
    </row>
    <row r="50" spans="1:61" x14ac:dyDescent="0.25">
      <c r="A50" s="88">
        <f t="shared" si="5"/>
        <v>34</v>
      </c>
      <c r="B50" s="86"/>
      <c r="C50" s="88">
        <v>502</v>
      </c>
      <c r="D50" s="86"/>
      <c r="E50" s="97">
        <v>502108</v>
      </c>
      <c r="F50" s="86"/>
      <c r="G50" s="98" t="s">
        <v>199</v>
      </c>
      <c r="H50" s="86"/>
      <c r="I50" s="386"/>
      <c r="J50" s="86"/>
      <c r="K50" s="394">
        <f>'[15]WP - Expenses'!$K$49</f>
        <v>261184.14</v>
      </c>
      <c r="L50" s="395"/>
      <c r="M50" s="399">
        <v>0.82465535281045732</v>
      </c>
      <c r="N50" s="395"/>
      <c r="O50" s="394">
        <f t="shared" si="3"/>
        <v>215386.89912019589</v>
      </c>
      <c r="P50" s="217"/>
      <c r="Q50" s="394"/>
      <c r="R50" s="380"/>
      <c r="S50" s="394"/>
      <c r="T50" s="380"/>
      <c r="U50" s="290">
        <f>IFERROR(VLOOKUP(E50,'[26]IS ADJ 3'!$E:$O,11,FALSE),0)</f>
        <v>4702.2002281507603</v>
      </c>
      <c r="V50" s="380"/>
      <c r="W50" s="291">
        <f>IFERROR(VLOOKUP(E50,'[27]IS ADJ 4'!$E:$Q,13,FALSE),0)</f>
        <v>2030.4288832108173</v>
      </c>
      <c r="X50" s="380"/>
      <c r="Y50" s="290">
        <f>IFERROR(VLOOKUP(E50,'[28]WP IS ADJ 5'!$E$17:$U$315,17,FALSE),0)</f>
        <v>2552.9634631678491</v>
      </c>
      <c r="Z50" s="380"/>
      <c r="AA50" s="380"/>
      <c r="AB50" s="380"/>
      <c r="AC50" s="380"/>
      <c r="AD50" s="380"/>
      <c r="AE50" s="380"/>
      <c r="AF50" s="380"/>
      <c r="AG50" s="397">
        <f>IFERROR(VLOOKUP(E50,'[16]nVision Input'!$E:$Q,13,FALSE),0)</f>
        <v>0</v>
      </c>
      <c r="AH50" s="380"/>
      <c r="AI50" s="380"/>
      <c r="AJ50" s="380"/>
      <c r="AK50" s="380"/>
      <c r="AL50" s="380"/>
      <c r="AM50" s="380"/>
      <c r="AN50" s="380"/>
      <c r="AO50" s="380"/>
      <c r="AP50" s="380"/>
      <c r="AQ50" s="380"/>
      <c r="AR50" s="380"/>
      <c r="AS50" s="380"/>
      <c r="AT50" s="380"/>
      <c r="AU50" s="380"/>
      <c r="AV50" s="217"/>
      <c r="AW50" s="380"/>
      <c r="AX50" s="217"/>
      <c r="AY50" s="380"/>
      <c r="AZ50" s="380"/>
      <c r="BA50" s="380"/>
      <c r="BB50" s="380"/>
      <c r="BC50" s="380"/>
      <c r="BD50" s="380"/>
      <c r="BE50" s="380"/>
      <c r="BF50" s="380"/>
      <c r="BG50" s="380"/>
      <c r="BH50" s="380"/>
      <c r="BI50" s="252">
        <f t="shared" si="4"/>
        <v>224672.49169472529</v>
      </c>
    </row>
    <row r="51" spans="1:61" x14ac:dyDescent="0.25">
      <c r="A51" s="88">
        <f t="shared" si="5"/>
        <v>35</v>
      </c>
      <c r="B51" s="86"/>
      <c r="C51" s="88">
        <v>502</v>
      </c>
      <c r="D51" s="86"/>
      <c r="E51" s="97">
        <v>502109</v>
      </c>
      <c r="F51" s="86"/>
      <c r="G51" s="98" t="s">
        <v>200</v>
      </c>
      <c r="H51" s="86"/>
      <c r="I51" s="367"/>
      <c r="J51" s="86"/>
      <c r="K51" s="394">
        <f>'[15]WP - Expenses'!$K$50</f>
        <v>182188.91</v>
      </c>
      <c r="L51" s="395"/>
      <c r="M51" s="399">
        <v>0.82465535281045732</v>
      </c>
      <c r="N51" s="395"/>
      <c r="O51" s="394">
        <f t="shared" si="3"/>
        <v>150243.05985420267</v>
      </c>
      <c r="P51" s="217"/>
      <c r="Q51" s="394"/>
      <c r="R51" s="380"/>
      <c r="S51" s="394"/>
      <c r="T51" s="380"/>
      <c r="U51" s="290">
        <f>IFERROR(VLOOKUP(E51,'[26]IS ADJ 3'!$E:$O,11,FALSE),0)</f>
        <v>0</v>
      </c>
      <c r="V51" s="380"/>
      <c r="W51" s="291">
        <f>IFERROR(VLOOKUP(E51,'[27]IS ADJ 4'!$E:$Q,13,FALSE),0)</f>
        <v>0</v>
      </c>
      <c r="X51" s="380"/>
      <c r="Y51" s="290">
        <f>IFERROR(VLOOKUP(E51,'[28]WP IS ADJ 5'!$E$17:$U$315,17,FALSE),0)</f>
        <v>0</v>
      </c>
      <c r="Z51" s="380"/>
      <c r="AA51" s="380"/>
      <c r="AB51" s="380"/>
      <c r="AC51" s="380"/>
      <c r="AD51" s="380"/>
      <c r="AE51" s="380"/>
      <c r="AF51" s="380"/>
      <c r="AG51" s="397">
        <f>IFERROR(VLOOKUP(E51,'[16]nVision Input'!$E:$Q,13,FALSE),0)</f>
        <v>0</v>
      </c>
      <c r="AH51" s="380"/>
      <c r="AI51" s="380"/>
      <c r="AJ51" s="380"/>
      <c r="AK51" s="380"/>
      <c r="AL51" s="380"/>
      <c r="AM51" s="380"/>
      <c r="AN51" s="380"/>
      <c r="AO51" s="380"/>
      <c r="AP51" s="380"/>
      <c r="AQ51" s="380"/>
      <c r="AR51" s="380"/>
      <c r="AS51" s="380"/>
      <c r="AT51" s="380"/>
      <c r="AU51" s="380"/>
      <c r="AV51" s="217"/>
      <c r="AW51" s="380"/>
      <c r="AX51" s="217"/>
      <c r="AY51" s="380"/>
      <c r="AZ51" s="380"/>
      <c r="BA51" s="380"/>
      <c r="BB51" s="380"/>
      <c r="BC51" s="380"/>
      <c r="BD51" s="380"/>
      <c r="BE51" s="380"/>
      <c r="BF51" s="380"/>
      <c r="BG51" s="380"/>
      <c r="BH51" s="380"/>
      <c r="BI51" s="252">
        <f t="shared" si="4"/>
        <v>150243.05985420267</v>
      </c>
    </row>
    <row r="52" spans="1:61" x14ac:dyDescent="0.25">
      <c r="A52" s="88">
        <f t="shared" si="5"/>
        <v>36</v>
      </c>
      <c r="B52" s="86"/>
      <c r="C52" s="88">
        <v>502</v>
      </c>
      <c r="D52" s="86"/>
      <c r="E52" s="97">
        <v>502114</v>
      </c>
      <c r="F52" s="86"/>
      <c r="G52" s="98" t="s">
        <v>201</v>
      </c>
      <c r="H52" s="86"/>
      <c r="I52" s="367"/>
      <c r="J52" s="86"/>
      <c r="K52" s="394">
        <f>'[15]WP - Expenses'!$K$51</f>
        <v>1356197.58</v>
      </c>
      <c r="L52" s="395"/>
      <c r="M52" s="399">
        <v>0.82465535281045732</v>
      </c>
      <c r="N52" s="395"/>
      <c r="O52" s="394">
        <f t="shared" si="3"/>
        <v>1118395.5938155884</v>
      </c>
      <c r="P52" s="217"/>
      <c r="Q52" s="394"/>
      <c r="R52" s="380"/>
      <c r="S52" s="394"/>
      <c r="T52" s="380"/>
      <c r="U52" s="290">
        <f>IFERROR(VLOOKUP(E52,'[26]IS ADJ 3'!$E:$O,11,FALSE),0)</f>
        <v>0</v>
      </c>
      <c r="V52" s="380"/>
      <c r="W52" s="291">
        <f>IFERROR(VLOOKUP(E52,'[27]IS ADJ 4'!$E:$Q,13,FALSE),0)</f>
        <v>0</v>
      </c>
      <c r="X52" s="380"/>
      <c r="Y52" s="290">
        <f>IFERROR(VLOOKUP(E52,'[28]WP IS ADJ 5'!$E$17:$U$315,17,FALSE),0)</f>
        <v>0</v>
      </c>
      <c r="Z52" s="380"/>
      <c r="AA52" s="380"/>
      <c r="AB52" s="380"/>
      <c r="AC52" s="380"/>
      <c r="AD52" s="380"/>
      <c r="AE52" s="380"/>
      <c r="AF52" s="380"/>
      <c r="AG52" s="397">
        <f>IFERROR(VLOOKUP(E52,'[16]nVision Input'!$E:$Q,13,FALSE),0)</f>
        <v>0</v>
      </c>
      <c r="AH52" s="380"/>
      <c r="AI52" s="380"/>
      <c r="AJ52" s="380"/>
      <c r="AK52" s="380"/>
      <c r="AL52" s="380"/>
      <c r="AM52" s="380"/>
      <c r="AN52" s="380"/>
      <c r="AO52" s="380"/>
      <c r="AP52" s="380"/>
      <c r="AQ52" s="380"/>
      <c r="AR52" s="380"/>
      <c r="AS52" s="380"/>
      <c r="AT52" s="380"/>
      <c r="AU52" s="380"/>
      <c r="AV52" s="217"/>
      <c r="AW52" s="380"/>
      <c r="AX52" s="217"/>
      <c r="AY52" s="380"/>
      <c r="AZ52" s="380"/>
      <c r="BA52" s="380"/>
      <c r="BB52" s="380"/>
      <c r="BC52" s="380"/>
      <c r="BD52" s="380"/>
      <c r="BE52" s="380"/>
      <c r="BF52" s="380"/>
      <c r="BG52" s="380"/>
      <c r="BH52" s="380"/>
      <c r="BI52" s="275">
        <f t="shared" si="4"/>
        <v>1118395.5938155884</v>
      </c>
    </row>
    <row r="53" spans="1:61" x14ac:dyDescent="0.25">
      <c r="A53" s="88">
        <f t="shared" si="5"/>
        <v>37</v>
      </c>
      <c r="B53" s="86"/>
      <c r="C53" s="88"/>
      <c r="D53" s="86"/>
      <c r="E53" s="97"/>
      <c r="F53" s="86"/>
      <c r="G53" s="368" t="s">
        <v>202</v>
      </c>
      <c r="H53" s="86"/>
      <c r="I53" s="367"/>
      <c r="J53" s="86"/>
      <c r="K53" s="398">
        <f>SUM(K43:K52)</f>
        <v>2173512.5</v>
      </c>
      <c r="L53" s="395"/>
      <c r="M53" s="399"/>
      <c r="N53" s="395"/>
      <c r="O53" s="398">
        <f>SUM(O43:O52)</f>
        <v>1792398.7175254391</v>
      </c>
      <c r="P53" s="217"/>
      <c r="Q53" s="398">
        <f>SUM(Q43:Q52)</f>
        <v>0</v>
      </c>
      <c r="R53" s="380"/>
      <c r="S53" s="398">
        <f>SUM(S43:S52)</f>
        <v>0</v>
      </c>
      <c r="T53" s="380"/>
      <c r="U53" s="398">
        <f>SUM(U43:U52)</f>
        <v>5416.9335363038281</v>
      </c>
      <c r="V53" s="380"/>
      <c r="W53" s="398">
        <f>SUM(W43:W52)</f>
        <v>2339.0535870204903</v>
      </c>
      <c r="X53" s="380"/>
      <c r="Y53" s="398">
        <f>SUM(Y43:Y52)</f>
        <v>2941.0132979451887</v>
      </c>
      <c r="Z53" s="380"/>
      <c r="AA53" s="398">
        <f>SUM(AA43:AA52)</f>
        <v>0</v>
      </c>
      <c r="AB53" s="380"/>
      <c r="AC53" s="398">
        <f>SUM(AC43:AC52)</f>
        <v>0</v>
      </c>
      <c r="AD53" s="380"/>
      <c r="AE53" s="398">
        <f>SUM(AE43:AE52)</f>
        <v>0</v>
      </c>
      <c r="AF53" s="380"/>
      <c r="AG53" s="398">
        <f>SUM(AG43:AG52)</f>
        <v>0</v>
      </c>
      <c r="AH53" s="380"/>
      <c r="AI53" s="398">
        <f>SUM(AI43:AI52)</f>
        <v>0</v>
      </c>
      <c r="AJ53" s="380"/>
      <c r="AK53" s="398">
        <f>SUM(AK43:AK52)</f>
        <v>0</v>
      </c>
      <c r="AL53" s="400"/>
      <c r="AM53" s="398">
        <f>SUM(AM43:AM52)</f>
        <v>0</v>
      </c>
      <c r="AN53" s="380"/>
      <c r="AO53" s="398">
        <f>SUM(AO43:AO52)</f>
        <v>0</v>
      </c>
      <c r="AP53" s="380"/>
      <c r="AQ53" s="398">
        <f>SUM(AQ43:AQ52)</f>
        <v>0</v>
      </c>
      <c r="AR53" s="380"/>
      <c r="AS53" s="398">
        <f>SUM(AS43:AS52)</f>
        <v>0</v>
      </c>
      <c r="AT53" s="380"/>
      <c r="AU53" s="398">
        <f>SUM(AU43:AU52)</f>
        <v>0</v>
      </c>
      <c r="AV53" s="217"/>
      <c r="AW53" s="398">
        <f>SUM(AW43:AW52)</f>
        <v>0</v>
      </c>
      <c r="AX53" s="217"/>
      <c r="AY53" s="398">
        <f>SUM(AY43:AY52)</f>
        <v>0</v>
      </c>
      <c r="AZ53" s="380"/>
      <c r="BA53" s="398">
        <f>SUM(BA43:BA52)</f>
        <v>0</v>
      </c>
      <c r="BB53" s="380"/>
      <c r="BC53" s="398">
        <f>SUM(BC50:BC52)</f>
        <v>0</v>
      </c>
      <c r="BD53" s="400"/>
      <c r="BE53" s="398">
        <f>SUM(BE50:BE52)</f>
        <v>0</v>
      </c>
      <c r="BF53" s="400"/>
      <c r="BG53" s="398">
        <f>SUM(BG43:BG52)</f>
        <v>0</v>
      </c>
      <c r="BH53" s="380"/>
      <c r="BI53" s="398">
        <f>SUM(BI43:BI52)</f>
        <v>1803095.7179467087</v>
      </c>
    </row>
    <row r="54" spans="1:61" x14ac:dyDescent="0.25">
      <c r="A54" s="86"/>
      <c r="B54" s="86"/>
      <c r="C54" s="88"/>
      <c r="D54" s="86"/>
      <c r="E54" s="97"/>
      <c r="F54" s="86"/>
      <c r="G54" s="98"/>
      <c r="H54" s="86"/>
      <c r="I54" s="367"/>
      <c r="J54" s="86"/>
      <c r="K54" s="394"/>
      <c r="L54" s="395"/>
      <c r="M54" s="399"/>
      <c r="N54" s="395"/>
      <c r="O54" s="397"/>
      <c r="P54" s="217"/>
      <c r="Q54" s="394"/>
      <c r="R54" s="380"/>
      <c r="S54" s="394"/>
      <c r="T54" s="380"/>
      <c r="U54" s="394"/>
      <c r="V54" s="380"/>
      <c r="W54" s="394"/>
      <c r="X54" s="380"/>
      <c r="Y54" s="380"/>
      <c r="Z54" s="380"/>
      <c r="AA54" s="380"/>
      <c r="AB54" s="380"/>
      <c r="AC54" s="380"/>
      <c r="AD54" s="380"/>
      <c r="AE54" s="380"/>
      <c r="AF54" s="380"/>
      <c r="AG54" s="380"/>
      <c r="AH54" s="380"/>
      <c r="AI54" s="380"/>
      <c r="AJ54" s="380"/>
      <c r="AK54" s="380"/>
      <c r="AL54" s="380"/>
      <c r="AM54" s="380"/>
      <c r="AN54" s="380"/>
      <c r="AO54" s="380"/>
      <c r="AP54" s="380"/>
      <c r="AQ54" s="380"/>
      <c r="AR54" s="380"/>
      <c r="AS54" s="380"/>
      <c r="AT54" s="380"/>
      <c r="AU54" s="380"/>
      <c r="AV54" s="217"/>
      <c r="AW54" s="380"/>
      <c r="AX54" s="217"/>
      <c r="AY54" s="380"/>
      <c r="AZ54" s="380"/>
      <c r="BA54" s="380"/>
      <c r="BB54" s="380"/>
      <c r="BC54" s="380"/>
      <c r="BD54" s="380"/>
      <c r="BE54" s="380"/>
      <c r="BF54" s="380"/>
      <c r="BG54" s="380"/>
      <c r="BH54" s="380"/>
      <c r="BI54" s="252"/>
    </row>
    <row r="55" spans="1:61" x14ac:dyDescent="0.25">
      <c r="A55" s="88">
        <f>+A53+1</f>
        <v>38</v>
      </c>
      <c r="B55" s="86"/>
      <c r="C55" s="88"/>
      <c r="D55" s="86"/>
      <c r="E55" s="97"/>
      <c r="F55" s="86"/>
      <c r="G55" s="98" t="s">
        <v>203</v>
      </c>
      <c r="H55" s="86"/>
      <c r="I55" s="367"/>
      <c r="J55" s="86"/>
      <c r="K55" s="394"/>
      <c r="L55" s="395"/>
      <c r="M55" s="399"/>
      <c r="N55" s="395"/>
      <c r="O55" s="397"/>
      <c r="P55" s="217"/>
      <c r="Q55" s="394"/>
      <c r="R55" s="380"/>
      <c r="S55" s="394"/>
      <c r="T55" s="380"/>
      <c r="U55" s="394"/>
      <c r="V55" s="380"/>
      <c r="W55" s="394"/>
      <c r="X55" s="380"/>
      <c r="Y55" s="380"/>
      <c r="Z55" s="380"/>
      <c r="AA55" s="380"/>
      <c r="AB55" s="380"/>
      <c r="AC55" s="380"/>
      <c r="AD55" s="380"/>
      <c r="AE55" s="380"/>
      <c r="AF55" s="380"/>
      <c r="AG55" s="397">
        <f>IFERROR(VLOOKUP(E55,'[16]nVision Input'!$E:$Q,13,FALSE),0)</f>
        <v>0</v>
      </c>
      <c r="AH55" s="380"/>
      <c r="AI55" s="380"/>
      <c r="AJ55" s="380"/>
      <c r="AK55" s="380"/>
      <c r="AL55" s="380"/>
      <c r="AM55" s="380"/>
      <c r="AN55" s="380"/>
      <c r="AO55" s="380"/>
      <c r="AP55" s="380"/>
      <c r="AQ55" s="380"/>
      <c r="AR55" s="380"/>
      <c r="AS55" s="380"/>
      <c r="AT55" s="380"/>
      <c r="AU55" s="380"/>
      <c r="AV55" s="217"/>
      <c r="AW55" s="380"/>
      <c r="AX55" s="217"/>
      <c r="AY55" s="380"/>
      <c r="AZ55" s="380"/>
      <c r="BA55" s="380"/>
      <c r="BB55" s="380"/>
      <c r="BC55" s="380"/>
      <c r="BD55" s="380"/>
      <c r="BE55" s="380"/>
      <c r="BF55" s="380"/>
      <c r="BG55" s="380"/>
      <c r="BH55" s="380"/>
      <c r="BI55" s="252"/>
    </row>
    <row r="56" spans="1:61" x14ac:dyDescent="0.25">
      <c r="A56" s="88">
        <f>+A55+1</f>
        <v>39</v>
      </c>
      <c r="B56" s="86"/>
      <c r="C56" s="88">
        <v>510</v>
      </c>
      <c r="D56" s="86"/>
      <c r="E56" s="97">
        <v>510030</v>
      </c>
      <c r="F56" s="86"/>
      <c r="G56" s="100" t="s">
        <v>204</v>
      </c>
      <c r="H56" s="86"/>
      <c r="I56" s="385" t="str">
        <f>+I16</f>
        <v>TB 03-19</v>
      </c>
      <c r="J56" s="86"/>
      <c r="K56" s="394">
        <f>'[15]WP - Expenses'!$K$55</f>
        <v>1120780.04</v>
      </c>
      <c r="L56" s="395"/>
      <c r="M56" s="399">
        <v>0.82465535281045732</v>
      </c>
      <c r="N56" s="395"/>
      <c r="O56" s="394">
        <f>K56*M56</f>
        <v>924257.2593091185</v>
      </c>
      <c r="P56" s="217"/>
      <c r="Q56" s="394"/>
      <c r="R56" s="380"/>
      <c r="S56" s="394"/>
      <c r="T56" s="380"/>
      <c r="U56" s="290">
        <f>IFERROR(VLOOKUP(E56,'[26]IS ADJ 3'!$E:$O,11,FALSE),0)</f>
        <v>15282.540109125941</v>
      </c>
      <c r="V56" s="380"/>
      <c r="W56" s="291">
        <f>IFERROR(VLOOKUP(E56,'[27]IS ADJ 4'!$E:$Q,13,FALSE),0)</f>
        <v>6599.062000939155</v>
      </c>
      <c r="X56" s="380"/>
      <c r="Y56" s="290">
        <f>IFERROR(VLOOKUP(E56,'[28]WP IS ADJ 5'!$E$17:$U$315,17,FALSE),0)</f>
        <v>8297.3426544916583</v>
      </c>
      <c r="Z56" s="380"/>
      <c r="AA56" s="380"/>
      <c r="AB56" s="380"/>
      <c r="AC56" s="380"/>
      <c r="AD56" s="380"/>
      <c r="AE56" s="380"/>
      <c r="AF56" s="380"/>
      <c r="AG56" s="397">
        <f>IFERROR(VLOOKUP(E56,'[16]nVision Input'!$E:$Q,13,FALSE),0)</f>
        <v>0</v>
      </c>
      <c r="AH56" s="380"/>
      <c r="AI56" s="380"/>
      <c r="AJ56" s="380"/>
      <c r="AK56" s="380"/>
      <c r="AL56" s="380"/>
      <c r="AM56" s="380"/>
      <c r="AN56" s="380"/>
      <c r="AO56" s="380"/>
      <c r="AP56" s="380"/>
      <c r="AQ56" s="380"/>
      <c r="AR56" s="380"/>
      <c r="AS56" s="380"/>
      <c r="AT56" s="380"/>
      <c r="AU56" s="380"/>
      <c r="AV56" s="217"/>
      <c r="AW56" s="380"/>
      <c r="AX56" s="217"/>
      <c r="AY56" s="380"/>
      <c r="AZ56" s="380"/>
      <c r="BA56" s="380"/>
      <c r="BB56" s="380"/>
      <c r="BC56" s="380"/>
      <c r="BD56" s="380"/>
      <c r="BE56" s="380"/>
      <c r="BF56" s="380"/>
      <c r="BG56" s="380"/>
      <c r="BH56" s="380"/>
      <c r="BI56" s="252">
        <f>SUM(O56:BH56)</f>
        <v>954436.20407367521</v>
      </c>
    </row>
    <row r="57" spans="1:61" x14ac:dyDescent="0.25">
      <c r="A57" s="88">
        <f>+A56+1</f>
        <v>40</v>
      </c>
      <c r="B57" s="86"/>
      <c r="C57" s="88">
        <v>510</v>
      </c>
      <c r="D57" s="86"/>
      <c r="E57" s="97">
        <v>510994</v>
      </c>
      <c r="F57" s="86"/>
      <c r="G57" s="100" t="s">
        <v>205</v>
      </c>
      <c r="H57" s="86"/>
      <c r="I57" s="367"/>
      <c r="J57" s="86"/>
      <c r="K57" s="394">
        <f>'[15]WP - Expenses'!$K$56</f>
        <v>-32736.84</v>
      </c>
      <c r="L57" s="395"/>
      <c r="M57" s="399">
        <v>1</v>
      </c>
      <c r="N57" s="395"/>
      <c r="O57" s="394">
        <f>K57*M57</f>
        <v>-32736.84</v>
      </c>
      <c r="P57" s="217"/>
      <c r="Q57" s="394"/>
      <c r="R57" s="380"/>
      <c r="S57" s="394"/>
      <c r="T57" s="380"/>
      <c r="U57" s="290">
        <f>IFERROR(VLOOKUP(E57,'[26]IS ADJ 3'!$E:$O,11,FALSE),0)</f>
        <v>0</v>
      </c>
      <c r="V57" s="380"/>
      <c r="W57" s="291">
        <f>IFERROR(VLOOKUP(E57,'[27]IS ADJ 4'!$E:$Q,13,FALSE),0)</f>
        <v>0</v>
      </c>
      <c r="X57" s="380"/>
      <c r="Y57" s="290">
        <f>IFERROR(VLOOKUP(E57,'[28]WP IS ADJ 5'!$E$17:$U$315,17,FALSE),0)</f>
        <v>0</v>
      </c>
      <c r="Z57" s="380"/>
      <c r="AA57" s="380"/>
      <c r="AB57" s="380"/>
      <c r="AC57" s="380"/>
      <c r="AD57" s="380"/>
      <c r="AE57" s="380"/>
      <c r="AF57" s="380"/>
      <c r="AG57" s="397">
        <f>IFERROR(VLOOKUP(E57,'[16]nVision Input'!$E:$Q,13,FALSE),0)</f>
        <v>0</v>
      </c>
      <c r="AH57" s="380"/>
      <c r="AI57" s="380"/>
      <c r="AJ57" s="380"/>
      <c r="AK57" s="380"/>
      <c r="AL57" s="380"/>
      <c r="AM57" s="380"/>
      <c r="AN57" s="380"/>
      <c r="AO57" s="380"/>
      <c r="AP57" s="380"/>
      <c r="AQ57" s="380"/>
      <c r="AR57" s="380"/>
      <c r="AS57" s="380"/>
      <c r="AT57" s="380"/>
      <c r="AU57" s="380"/>
      <c r="AV57" s="217"/>
      <c r="AW57" s="380"/>
      <c r="AX57" s="217"/>
      <c r="AY57" s="380"/>
      <c r="AZ57" s="380"/>
      <c r="BA57" s="380">
        <f>+'[29]IS ADJ 27 Reg Asset Exp Removal'!$O$16</f>
        <v>32736.84</v>
      </c>
      <c r="BB57" s="380"/>
      <c r="BC57" s="380"/>
      <c r="BD57" s="380"/>
      <c r="BE57" s="380"/>
      <c r="BF57" s="380"/>
      <c r="BG57" s="380"/>
      <c r="BH57" s="380"/>
      <c r="BI57" s="252">
        <f>SUM(O57:BH57)</f>
        <v>0</v>
      </c>
    </row>
    <row r="58" spans="1:61" x14ac:dyDescent="0.25">
      <c r="A58" s="88">
        <f>+A57+1</f>
        <v>41</v>
      </c>
      <c r="B58" s="86"/>
      <c r="C58" s="88">
        <v>510</v>
      </c>
      <c r="D58" s="86"/>
      <c r="E58" s="97">
        <v>510995</v>
      </c>
      <c r="F58" s="86"/>
      <c r="G58" s="100" t="s">
        <v>206</v>
      </c>
      <c r="H58" s="86"/>
      <c r="I58" s="367"/>
      <c r="J58" s="86"/>
      <c r="K58" s="394">
        <f>'[15]WP - Expenses'!$K$57</f>
        <v>126513.36</v>
      </c>
      <c r="L58" s="395"/>
      <c r="M58" s="399">
        <v>1</v>
      </c>
      <c r="N58" s="395"/>
      <c r="O58" s="394">
        <f>K58*M58</f>
        <v>126513.36</v>
      </c>
      <c r="P58" s="217"/>
      <c r="Q58" s="394"/>
      <c r="R58" s="380"/>
      <c r="S58" s="394"/>
      <c r="T58" s="380"/>
      <c r="U58" s="290">
        <f>IFERROR(VLOOKUP(E58,'[26]IS ADJ 3'!$E:$O,11,FALSE),0)</f>
        <v>0</v>
      </c>
      <c r="V58" s="380"/>
      <c r="W58" s="291">
        <f>IFERROR(VLOOKUP(E58,'[27]IS ADJ 4'!$E:$Q,13,FALSE),0)</f>
        <v>0</v>
      </c>
      <c r="X58" s="380"/>
      <c r="Y58" s="290">
        <f>IFERROR(VLOOKUP(E58,'[28]WP IS ADJ 5'!$E$17:$U$315,17,FALSE),0)</f>
        <v>0</v>
      </c>
      <c r="Z58" s="380"/>
      <c r="AA58" s="380"/>
      <c r="AB58" s="380"/>
      <c r="AC58" s="380"/>
      <c r="AD58" s="380"/>
      <c r="AE58" s="380"/>
      <c r="AF58" s="380"/>
      <c r="AG58" s="397">
        <f>IFERROR(VLOOKUP(E58,'[16]nVision Input'!$E:$Q,13,FALSE),0)</f>
        <v>0</v>
      </c>
      <c r="AH58" s="380"/>
      <c r="AI58" s="380"/>
      <c r="AJ58" s="380"/>
      <c r="AK58" s="380"/>
      <c r="AL58" s="380"/>
      <c r="AM58" s="380"/>
      <c r="AN58" s="380"/>
      <c r="AO58" s="380"/>
      <c r="AP58" s="380"/>
      <c r="AQ58" s="380"/>
      <c r="AR58" s="380"/>
      <c r="AS58" s="380"/>
      <c r="AT58" s="380"/>
      <c r="AU58" s="380"/>
      <c r="AV58" s="217"/>
      <c r="AW58" s="380"/>
      <c r="AX58" s="217"/>
      <c r="AY58" s="380"/>
      <c r="AZ58" s="380"/>
      <c r="BA58" s="380">
        <f>+'[29]IS ADJ 27 Reg Asset Exp Removal'!$O$17</f>
        <v>-126513.36</v>
      </c>
      <c r="BB58" s="380"/>
      <c r="BC58" s="380"/>
      <c r="BD58" s="380"/>
      <c r="BE58" s="380"/>
      <c r="BF58" s="380"/>
      <c r="BG58" s="380"/>
      <c r="BH58" s="380"/>
      <c r="BI58" s="252">
        <f>SUM(O58:BH58)</f>
        <v>0</v>
      </c>
    </row>
    <row r="59" spans="1:61" x14ac:dyDescent="0.25">
      <c r="A59" s="88">
        <f>+A58+1</f>
        <v>42</v>
      </c>
      <c r="B59" s="86"/>
      <c r="C59" s="88">
        <v>510</v>
      </c>
      <c r="D59" s="86"/>
      <c r="E59" s="97">
        <v>510996</v>
      </c>
      <c r="F59" s="86"/>
      <c r="G59" s="100" t="s">
        <v>207</v>
      </c>
      <c r="H59" s="86"/>
      <c r="I59" s="367"/>
      <c r="J59" s="86"/>
      <c r="K59" s="394">
        <f>'[15]WP - Expenses'!$K$58</f>
        <v>18384.600000000002</v>
      </c>
      <c r="L59" s="395"/>
      <c r="M59" s="399">
        <v>1</v>
      </c>
      <c r="N59" s="395"/>
      <c r="O59" s="394">
        <f>K59*M59</f>
        <v>18384.600000000002</v>
      </c>
      <c r="P59" s="217"/>
      <c r="Q59" s="394"/>
      <c r="R59" s="380"/>
      <c r="S59" s="394"/>
      <c r="T59" s="380"/>
      <c r="U59" s="290">
        <f>IFERROR(VLOOKUP(E59,'[26]IS ADJ 3'!$E:$O,11,FALSE),0)</f>
        <v>0</v>
      </c>
      <c r="V59" s="380"/>
      <c r="W59" s="291">
        <f>IFERROR(VLOOKUP(E59,'[27]IS ADJ 4'!$E:$Q,13,FALSE),0)</f>
        <v>0</v>
      </c>
      <c r="X59" s="380"/>
      <c r="Y59" s="290">
        <f>IFERROR(VLOOKUP(E59,'[28]WP IS ADJ 5'!$E$17:$U$315,17,FALSE),0)</f>
        <v>0</v>
      </c>
      <c r="Z59" s="380"/>
      <c r="AA59" s="380"/>
      <c r="AB59" s="380"/>
      <c r="AC59" s="380"/>
      <c r="AD59" s="380"/>
      <c r="AE59" s="380"/>
      <c r="AF59" s="380"/>
      <c r="AG59" s="397">
        <f>IFERROR(VLOOKUP(E59,'[16]nVision Input'!$E:$Q,13,FALSE),0)</f>
        <v>0</v>
      </c>
      <c r="AH59" s="380"/>
      <c r="AI59" s="380"/>
      <c r="AJ59" s="380"/>
      <c r="AK59" s="380"/>
      <c r="AL59" s="380"/>
      <c r="AM59" s="380"/>
      <c r="AN59" s="380"/>
      <c r="AO59" s="380"/>
      <c r="AP59" s="380"/>
      <c r="AQ59" s="380"/>
      <c r="AR59" s="380"/>
      <c r="AS59" s="380"/>
      <c r="AT59" s="380"/>
      <c r="AU59" s="380"/>
      <c r="AV59" s="217"/>
      <c r="AW59" s="380"/>
      <c r="AX59" s="217"/>
      <c r="AY59" s="380"/>
      <c r="AZ59" s="380"/>
      <c r="BA59" s="486">
        <f>+'[29]IS ADJ 27 Reg Asset Exp Removal'!$O$18</f>
        <v>-18384.72</v>
      </c>
      <c r="BB59" s="380"/>
      <c r="BC59" s="380"/>
      <c r="BD59" s="380"/>
      <c r="BE59" s="380"/>
      <c r="BF59" s="380"/>
      <c r="BG59" s="380"/>
      <c r="BH59" s="380"/>
      <c r="BI59" s="252">
        <f>SUM(O59:BH59)</f>
        <v>-0.11999999999898137</v>
      </c>
    </row>
    <row r="60" spans="1:61" x14ac:dyDescent="0.25">
      <c r="A60" s="88">
        <f>+A59+1</f>
        <v>43</v>
      </c>
      <c r="B60" s="86"/>
      <c r="C60" s="88"/>
      <c r="D60" s="86"/>
      <c r="E60" s="97"/>
      <c r="F60" s="86"/>
      <c r="G60" s="98" t="s">
        <v>208</v>
      </c>
      <c r="H60" s="86"/>
      <c r="I60" s="367"/>
      <c r="J60" s="86"/>
      <c r="K60" s="398">
        <f>SUM(K56:K59)</f>
        <v>1232941.1600000001</v>
      </c>
      <c r="L60" s="395"/>
      <c r="M60" s="399"/>
      <c r="N60" s="395"/>
      <c r="O60" s="398">
        <f>SUM(O56:O59)</f>
        <v>1036418.3793091185</v>
      </c>
      <c r="P60" s="217"/>
      <c r="Q60" s="398">
        <f>SUM(Q56:Q59)</f>
        <v>0</v>
      </c>
      <c r="R60" s="380"/>
      <c r="S60" s="398">
        <f>SUM(S56:S59)</f>
        <v>0</v>
      </c>
      <c r="T60" s="380"/>
      <c r="U60" s="398">
        <f>SUM(U56:U59)</f>
        <v>15282.540109125941</v>
      </c>
      <c r="V60" s="380"/>
      <c r="W60" s="398">
        <f>SUM(W56:W59)</f>
        <v>6599.062000939155</v>
      </c>
      <c r="X60" s="380"/>
      <c r="Y60" s="398">
        <f>SUM(Y56:Y59)</f>
        <v>8297.3426544916583</v>
      </c>
      <c r="Z60" s="380"/>
      <c r="AA60" s="398">
        <f>SUM(AA56:AA59)</f>
        <v>0</v>
      </c>
      <c r="AB60" s="380"/>
      <c r="AC60" s="398">
        <f>SUM(AC56:AC59)</f>
        <v>0</v>
      </c>
      <c r="AD60" s="380"/>
      <c r="AE60" s="398">
        <f>SUM(AE56:AE59)</f>
        <v>0</v>
      </c>
      <c r="AF60" s="380"/>
      <c r="AG60" s="398">
        <f>SUM(AG56:AG59)</f>
        <v>0</v>
      </c>
      <c r="AH60" s="380"/>
      <c r="AI60" s="398">
        <f>SUM(AI56:AI59)</f>
        <v>0</v>
      </c>
      <c r="AJ60" s="380"/>
      <c r="AK60" s="398">
        <f>SUM(AK56:AK59)</f>
        <v>0</v>
      </c>
      <c r="AL60" s="400"/>
      <c r="AM60" s="398">
        <f>SUM(AM56:AM59)</f>
        <v>0</v>
      </c>
      <c r="AN60" s="380"/>
      <c r="AO60" s="398">
        <f>SUM(AO56:AO59)</f>
        <v>0</v>
      </c>
      <c r="AP60" s="380"/>
      <c r="AQ60" s="398">
        <f>SUM(AQ56:AQ59)</f>
        <v>0</v>
      </c>
      <c r="AR60" s="380"/>
      <c r="AS60" s="398">
        <f>SUM(AS56:AS59)</f>
        <v>0</v>
      </c>
      <c r="AT60" s="380"/>
      <c r="AU60" s="398">
        <f>SUM(AU56:AU59)</f>
        <v>0</v>
      </c>
      <c r="AV60" s="217"/>
      <c r="AW60" s="398">
        <f>SUM(AW56:AW59)</f>
        <v>0</v>
      </c>
      <c r="AX60" s="217"/>
      <c r="AY60" s="398">
        <f>SUM(AY56:AY59)</f>
        <v>0</v>
      </c>
      <c r="AZ60" s="380"/>
      <c r="BA60" s="398">
        <f>SUM(BA56:BA59)</f>
        <v>-112161.24</v>
      </c>
      <c r="BB60" s="380"/>
      <c r="BC60" s="398">
        <f>SUM(BC57:BC59)</f>
        <v>0</v>
      </c>
      <c r="BD60" s="400"/>
      <c r="BE60" s="398">
        <f>SUM(BE57:BE59)</f>
        <v>0</v>
      </c>
      <c r="BF60" s="400"/>
      <c r="BG60" s="398">
        <f>SUM(BG56:BG59)</f>
        <v>0</v>
      </c>
      <c r="BH60" s="380"/>
      <c r="BI60" s="398">
        <f>SUM(BI56:BI59)</f>
        <v>954436.08407367521</v>
      </c>
    </row>
    <row r="61" spans="1:61" x14ac:dyDescent="0.25">
      <c r="A61" s="86"/>
      <c r="B61" s="86"/>
      <c r="C61" s="88"/>
      <c r="D61" s="86"/>
      <c r="E61" s="97"/>
      <c r="F61" s="86"/>
      <c r="G61" s="100"/>
      <c r="H61" s="86"/>
      <c r="I61" s="367"/>
      <c r="J61" s="86"/>
      <c r="K61" s="394"/>
      <c r="L61" s="395"/>
      <c r="M61" s="399"/>
      <c r="N61" s="395"/>
      <c r="O61" s="397"/>
      <c r="P61" s="217"/>
      <c r="Q61" s="394"/>
      <c r="R61" s="380"/>
      <c r="S61" s="394"/>
      <c r="T61" s="380"/>
      <c r="U61" s="394"/>
      <c r="V61" s="380"/>
      <c r="W61" s="394"/>
      <c r="X61" s="380"/>
      <c r="Y61" s="380"/>
      <c r="Z61" s="380"/>
      <c r="AA61" s="380"/>
      <c r="AB61" s="380"/>
      <c r="AC61" s="380"/>
      <c r="AD61" s="380"/>
      <c r="AE61" s="380"/>
      <c r="AF61" s="380"/>
      <c r="AG61" s="380"/>
      <c r="AH61" s="380"/>
      <c r="AI61" s="380"/>
      <c r="AJ61" s="380"/>
      <c r="AK61" s="380"/>
      <c r="AL61" s="380"/>
      <c r="AM61" s="380"/>
      <c r="AN61" s="380"/>
      <c r="AO61" s="380"/>
      <c r="AP61" s="380"/>
      <c r="AQ61" s="380"/>
      <c r="AR61" s="380"/>
      <c r="AS61" s="380"/>
      <c r="AT61" s="380"/>
      <c r="AU61" s="380"/>
      <c r="AV61" s="217"/>
      <c r="AW61" s="380"/>
      <c r="AX61" s="217"/>
      <c r="AY61" s="380"/>
      <c r="AZ61" s="380"/>
      <c r="BA61" s="380"/>
      <c r="BB61" s="380"/>
      <c r="BC61" s="380"/>
      <c r="BD61" s="380"/>
      <c r="BE61" s="380"/>
      <c r="BF61" s="380"/>
      <c r="BG61" s="380"/>
      <c r="BH61" s="380"/>
      <c r="BI61" s="252"/>
    </row>
    <row r="62" spans="1:61" x14ac:dyDescent="0.25">
      <c r="A62" s="88">
        <f>+A60+1</f>
        <v>44</v>
      </c>
      <c r="B62" s="86"/>
      <c r="C62" s="88"/>
      <c r="D62" s="86"/>
      <c r="E62" s="97"/>
      <c r="F62" s="86"/>
      <c r="G62" s="100" t="s">
        <v>209</v>
      </c>
      <c r="H62" s="86"/>
      <c r="I62" s="367"/>
      <c r="J62" s="86"/>
      <c r="K62" s="394"/>
      <c r="L62" s="395"/>
      <c r="M62" s="399"/>
      <c r="N62" s="395"/>
      <c r="O62" s="397"/>
      <c r="P62" s="217"/>
      <c r="Q62" s="394"/>
      <c r="R62" s="380"/>
      <c r="S62" s="394"/>
      <c r="T62" s="380"/>
      <c r="U62" s="394"/>
      <c r="V62" s="380"/>
      <c r="W62" s="394"/>
      <c r="X62" s="380"/>
      <c r="Y62" s="380"/>
      <c r="Z62" s="380"/>
      <c r="AA62" s="380"/>
      <c r="AB62" s="380"/>
      <c r="AC62" s="380"/>
      <c r="AD62" s="380"/>
      <c r="AE62" s="380"/>
      <c r="AF62" s="380"/>
      <c r="AG62" s="380"/>
      <c r="AH62" s="380"/>
      <c r="AI62" s="380"/>
      <c r="AJ62" s="380"/>
      <c r="AK62" s="380"/>
      <c r="AL62" s="380"/>
      <c r="AM62" s="380"/>
      <c r="AN62" s="380"/>
      <c r="AO62" s="380"/>
      <c r="AP62" s="380"/>
      <c r="AQ62" s="380"/>
      <c r="AR62" s="380"/>
      <c r="AS62" s="380"/>
      <c r="AT62" s="380"/>
      <c r="AU62" s="380"/>
      <c r="AV62" s="217"/>
      <c r="AW62" s="380"/>
      <c r="AX62" s="217"/>
      <c r="AY62" s="380"/>
      <c r="AZ62" s="380"/>
      <c r="BA62" s="380"/>
      <c r="BB62" s="380"/>
      <c r="BC62" s="380"/>
      <c r="BD62" s="380"/>
      <c r="BE62" s="380"/>
      <c r="BF62" s="380"/>
      <c r="BG62" s="380"/>
      <c r="BH62" s="380"/>
      <c r="BI62" s="252"/>
    </row>
    <row r="63" spans="1:61" x14ac:dyDescent="0.25">
      <c r="A63" s="88">
        <f>+A62+1</f>
        <v>45</v>
      </c>
      <c r="B63" s="86"/>
      <c r="C63" s="88">
        <v>512</v>
      </c>
      <c r="D63" s="86"/>
      <c r="E63" s="97">
        <v>512138</v>
      </c>
      <c r="F63" s="86"/>
      <c r="G63" s="100" t="s">
        <v>210</v>
      </c>
      <c r="H63" s="86"/>
      <c r="I63" s="385" t="str">
        <f>+I16</f>
        <v>TB 03-19</v>
      </c>
      <c r="J63" s="86"/>
      <c r="K63" s="394">
        <f>'[15]WP - Expenses'!$K$62</f>
        <v>513056.57000000007</v>
      </c>
      <c r="L63" s="395"/>
      <c r="M63" s="399">
        <v>0.82465535281045732</v>
      </c>
      <c r="N63" s="395"/>
      <c r="O63" s="394">
        <f t="shared" ref="O63:O79" si="6">K63*M63</f>
        <v>423094.84674507316</v>
      </c>
      <c r="P63" s="217"/>
      <c r="Q63" s="394"/>
      <c r="R63" s="380"/>
      <c r="S63" s="394"/>
      <c r="T63" s="380"/>
      <c r="U63" s="290">
        <f>IFERROR(VLOOKUP(E63,'[26]IS ADJ 3'!$E:$O,11,FALSE),0)</f>
        <v>916.20875381558051</v>
      </c>
      <c r="V63" s="380"/>
      <c r="W63" s="291">
        <f>IFERROR(VLOOKUP(E63,'[27]IS ADJ 4'!$E:$Q,13,FALSE),0)</f>
        <v>395.62260782955747</v>
      </c>
      <c r="X63" s="380"/>
      <c r="Y63" s="290">
        <f>IFERROR(VLOOKUP(E63,'[28]WP IS ADJ 5'!$E$17:$U$315,17,FALSE),0)</f>
        <v>497.43680822490205</v>
      </c>
      <c r="Z63" s="380"/>
      <c r="AA63" s="380"/>
      <c r="AB63" s="380"/>
      <c r="AC63" s="380"/>
      <c r="AD63" s="380"/>
      <c r="AE63" s="380"/>
      <c r="AF63" s="380"/>
      <c r="AG63" s="397">
        <f>IFERROR(VLOOKUP(E63,'[16]nVision Input'!$E:$Q,13,FALSE),0)</f>
        <v>0</v>
      </c>
      <c r="AH63" s="380"/>
      <c r="AI63" s="380"/>
      <c r="AJ63" s="380"/>
      <c r="AK63" s="380"/>
      <c r="AL63" s="380"/>
      <c r="AM63" s="380"/>
      <c r="AN63" s="380"/>
      <c r="AO63" s="380"/>
      <c r="AP63" s="380"/>
      <c r="AQ63" s="380"/>
      <c r="AR63" s="380"/>
      <c r="AS63" s="380"/>
      <c r="AT63" s="380"/>
      <c r="AU63" s="380"/>
      <c r="AV63" s="217"/>
      <c r="AW63" s="380"/>
      <c r="AX63" s="217"/>
      <c r="AY63" s="380"/>
      <c r="AZ63" s="380"/>
      <c r="BA63" s="380"/>
      <c r="BB63" s="380"/>
      <c r="BC63" s="380"/>
      <c r="BD63" s="380"/>
      <c r="BE63" s="380"/>
      <c r="BF63" s="380"/>
      <c r="BG63" s="380"/>
      <c r="BH63" s="380"/>
      <c r="BI63" s="252">
        <f t="shared" ref="BI63:BI79" si="7">SUM(O63:BH63)</f>
        <v>424904.11491494317</v>
      </c>
    </row>
    <row r="64" spans="1:61" x14ac:dyDescent="0.25">
      <c r="A64" s="88">
        <f t="shared" ref="A64:A123" si="8">+A63+1</f>
        <v>46</v>
      </c>
      <c r="B64" s="86"/>
      <c r="C64" s="88">
        <v>512</v>
      </c>
      <c r="D64" s="86"/>
      <c r="E64" s="97">
        <v>512139</v>
      </c>
      <c r="F64" s="86"/>
      <c r="G64" s="100" t="s">
        <v>211</v>
      </c>
      <c r="H64" s="86"/>
      <c r="I64" s="367"/>
      <c r="J64" s="86"/>
      <c r="K64" s="394">
        <f>'[15]WP - Expenses'!$K$63</f>
        <v>14460.62</v>
      </c>
      <c r="L64" s="395"/>
      <c r="M64" s="399">
        <v>0.82465535281045732</v>
      </c>
      <c r="N64" s="395"/>
      <c r="O64" s="394">
        <f t="shared" si="6"/>
        <v>11925.027687957956</v>
      </c>
      <c r="P64" s="217"/>
      <c r="Q64" s="394"/>
      <c r="R64" s="380"/>
      <c r="S64" s="394"/>
      <c r="T64" s="380"/>
      <c r="U64" s="290">
        <f>IFERROR(VLOOKUP(E64,'[26]IS ADJ 3'!$E:$O,11,FALSE),0)</f>
        <v>55.107811514790278</v>
      </c>
      <c r="V64" s="380"/>
      <c r="W64" s="291">
        <f>IFERROR(VLOOKUP(E64,'[27]IS ADJ 4'!$E:$Q,13,FALSE),0)</f>
        <v>23.79577362960827</v>
      </c>
      <c r="X64" s="380"/>
      <c r="Y64" s="290">
        <f>IFERROR(VLOOKUP(E64,'[28]WP IS ADJ 5'!$E$17:$U$315,17,FALSE),0)</f>
        <v>29.919659416062132</v>
      </c>
      <c r="Z64" s="380"/>
      <c r="AA64" s="380"/>
      <c r="AB64" s="380"/>
      <c r="AC64" s="380"/>
      <c r="AD64" s="380"/>
      <c r="AE64" s="380"/>
      <c r="AF64" s="380"/>
      <c r="AG64" s="397">
        <f>IFERROR(VLOOKUP(E64,'[16]nVision Input'!$E:$Q,13,FALSE),0)</f>
        <v>0</v>
      </c>
      <c r="AH64" s="380"/>
      <c r="AI64" s="380"/>
      <c r="AJ64" s="380"/>
      <c r="AK64" s="380"/>
      <c r="AL64" s="380"/>
      <c r="AM64" s="380"/>
      <c r="AN64" s="380"/>
      <c r="AO64" s="380"/>
      <c r="AP64" s="380"/>
      <c r="AQ64" s="380"/>
      <c r="AR64" s="380"/>
      <c r="AS64" s="380"/>
      <c r="AT64" s="380"/>
      <c r="AU64" s="380"/>
      <c r="AV64" s="217"/>
      <c r="AW64" s="380"/>
      <c r="AX64" s="217"/>
      <c r="AY64" s="380"/>
      <c r="AZ64" s="380"/>
      <c r="BA64" s="380"/>
      <c r="BB64" s="380"/>
      <c r="BC64" s="380"/>
      <c r="BD64" s="380"/>
      <c r="BE64" s="380"/>
      <c r="BF64" s="380"/>
      <c r="BG64" s="380"/>
      <c r="BH64" s="380"/>
      <c r="BI64" s="252">
        <f t="shared" si="7"/>
        <v>12033.850932518417</v>
      </c>
    </row>
    <row r="65" spans="1:61" x14ac:dyDescent="0.25">
      <c r="A65" s="88">
        <f t="shared" si="8"/>
        <v>47</v>
      </c>
      <c r="B65" s="86"/>
      <c r="C65" s="88">
        <v>512</v>
      </c>
      <c r="D65" s="86"/>
      <c r="E65" s="97">
        <v>512141</v>
      </c>
      <c r="F65" s="86"/>
      <c r="G65" s="100" t="s">
        <v>212</v>
      </c>
      <c r="H65" s="86"/>
      <c r="I65" s="367"/>
      <c r="J65" s="86"/>
      <c r="K65" s="394">
        <f>'[15]WP - Expenses'!$K$64</f>
        <v>0</v>
      </c>
      <c r="L65" s="395"/>
      <c r="M65" s="399">
        <v>0.82465535281045732</v>
      </c>
      <c r="N65" s="395"/>
      <c r="O65" s="394">
        <f t="shared" si="6"/>
        <v>0</v>
      </c>
      <c r="P65" s="217"/>
      <c r="Q65" s="394"/>
      <c r="R65" s="380"/>
      <c r="S65" s="394"/>
      <c r="T65" s="380"/>
      <c r="U65" s="290">
        <f>IFERROR(VLOOKUP(E65,'[26]IS ADJ 3'!$E:$O,11,FALSE),0)</f>
        <v>0</v>
      </c>
      <c r="V65" s="380"/>
      <c r="W65" s="291">
        <f>IFERROR(VLOOKUP(E65,'[27]IS ADJ 4'!$E:$Q,13,FALSE),0)</f>
        <v>0</v>
      </c>
      <c r="X65" s="380"/>
      <c r="Y65" s="290">
        <f>IFERROR(VLOOKUP(E65,'[28]WP IS ADJ 5'!$E$17:$U$315,17,FALSE),0)</f>
        <v>0</v>
      </c>
      <c r="Z65" s="380"/>
      <c r="AA65" s="380"/>
      <c r="AB65" s="380"/>
      <c r="AC65" s="380"/>
      <c r="AD65" s="380"/>
      <c r="AE65" s="380"/>
      <c r="AF65" s="380"/>
      <c r="AG65" s="397">
        <f>IFERROR(VLOOKUP(E65,'[16]nVision Input'!$E:$Q,13,FALSE),0)</f>
        <v>0</v>
      </c>
      <c r="AH65" s="380"/>
      <c r="AI65" s="380"/>
      <c r="AJ65" s="380"/>
      <c r="AK65" s="380"/>
      <c r="AL65" s="380"/>
      <c r="AM65" s="380"/>
      <c r="AN65" s="380"/>
      <c r="AO65" s="380"/>
      <c r="AP65" s="380"/>
      <c r="AQ65" s="380"/>
      <c r="AR65" s="380"/>
      <c r="AS65" s="380"/>
      <c r="AT65" s="380"/>
      <c r="AU65" s="380"/>
      <c r="AV65" s="217"/>
      <c r="AW65" s="380"/>
      <c r="AX65" s="217"/>
      <c r="AY65" s="380"/>
      <c r="AZ65" s="380"/>
      <c r="BA65" s="380"/>
      <c r="BB65" s="380"/>
      <c r="BC65" s="380"/>
      <c r="BD65" s="380"/>
      <c r="BE65" s="380"/>
      <c r="BF65" s="380"/>
      <c r="BG65" s="380"/>
      <c r="BH65" s="380"/>
      <c r="BI65" s="252">
        <f t="shared" si="7"/>
        <v>0</v>
      </c>
    </row>
    <row r="66" spans="1:61" x14ac:dyDescent="0.25">
      <c r="A66" s="88">
        <f t="shared" si="8"/>
        <v>48</v>
      </c>
      <c r="B66" s="86"/>
      <c r="C66" s="88">
        <v>512</v>
      </c>
      <c r="D66" s="86"/>
      <c r="E66" s="97">
        <v>512144</v>
      </c>
      <c r="F66" s="86"/>
      <c r="G66" s="100" t="s">
        <v>213</v>
      </c>
      <c r="H66" s="86"/>
      <c r="I66" s="367"/>
      <c r="J66" s="86"/>
      <c r="K66" s="394">
        <f>'[15]WP - Expenses'!$K$65</f>
        <v>0</v>
      </c>
      <c r="L66" s="395"/>
      <c r="M66" s="399">
        <v>0.82465535281045732</v>
      </c>
      <c r="N66" s="395"/>
      <c r="O66" s="394">
        <f t="shared" si="6"/>
        <v>0</v>
      </c>
      <c r="P66" s="217"/>
      <c r="Q66" s="394"/>
      <c r="R66" s="380"/>
      <c r="S66" s="394"/>
      <c r="T66" s="380"/>
      <c r="U66" s="290">
        <f>IFERROR(VLOOKUP(E66,'[26]IS ADJ 3'!$E:$O,11,FALSE),0)</f>
        <v>0</v>
      </c>
      <c r="V66" s="380"/>
      <c r="W66" s="291">
        <f>IFERROR(VLOOKUP(E66,'[27]IS ADJ 4'!$E:$Q,13,FALSE),0)</f>
        <v>0</v>
      </c>
      <c r="X66" s="380"/>
      <c r="Y66" s="290">
        <f>IFERROR(VLOOKUP(E66,'[28]WP IS ADJ 5'!$E$17:$U$315,17,FALSE),0)</f>
        <v>0</v>
      </c>
      <c r="Z66" s="380"/>
      <c r="AA66" s="380"/>
      <c r="AB66" s="380"/>
      <c r="AC66" s="380"/>
      <c r="AD66" s="380"/>
      <c r="AE66" s="380"/>
      <c r="AF66" s="380"/>
      <c r="AG66" s="397">
        <f>IFERROR(VLOOKUP(E66,'[16]nVision Input'!$E:$Q,13,FALSE),0)</f>
        <v>0</v>
      </c>
      <c r="AH66" s="380"/>
      <c r="AI66" s="380"/>
      <c r="AJ66" s="380"/>
      <c r="AK66" s="380"/>
      <c r="AL66" s="380"/>
      <c r="AM66" s="380"/>
      <c r="AN66" s="380"/>
      <c r="AO66" s="380"/>
      <c r="AP66" s="380"/>
      <c r="AQ66" s="380"/>
      <c r="AR66" s="380"/>
      <c r="AS66" s="380"/>
      <c r="AT66" s="380"/>
      <c r="AU66" s="380"/>
      <c r="AV66" s="217"/>
      <c r="AW66" s="380"/>
      <c r="AX66" s="217"/>
      <c r="AY66" s="380"/>
      <c r="AZ66" s="380"/>
      <c r="BA66" s="380"/>
      <c r="BB66" s="380"/>
      <c r="BC66" s="380"/>
      <c r="BD66" s="380"/>
      <c r="BE66" s="380"/>
      <c r="BF66" s="380"/>
      <c r="BG66" s="380"/>
      <c r="BH66" s="380"/>
      <c r="BI66" s="252">
        <f t="shared" si="7"/>
        <v>0</v>
      </c>
    </row>
    <row r="67" spans="1:61" x14ac:dyDescent="0.25">
      <c r="A67" s="88">
        <f t="shared" si="8"/>
        <v>49</v>
      </c>
      <c r="B67" s="86"/>
      <c r="C67" s="88">
        <v>512</v>
      </c>
      <c r="D67" s="86"/>
      <c r="E67" s="97">
        <v>512147</v>
      </c>
      <c r="F67" s="86"/>
      <c r="G67" s="100" t="s">
        <v>214</v>
      </c>
      <c r="H67" s="86"/>
      <c r="I67" s="386"/>
      <c r="J67" s="86"/>
      <c r="K67" s="394">
        <f>'[15]WP - Expenses'!$K$66</f>
        <v>6126.85</v>
      </c>
      <c r="L67" s="395"/>
      <c r="M67" s="399">
        <v>0.82465535281045732</v>
      </c>
      <c r="N67" s="395"/>
      <c r="O67" s="394">
        <f t="shared" si="6"/>
        <v>5052.539648366751</v>
      </c>
      <c r="P67" s="217"/>
      <c r="Q67" s="394"/>
      <c r="R67" s="380"/>
      <c r="S67" s="394"/>
      <c r="T67" s="380"/>
      <c r="U67" s="290">
        <f>IFERROR(VLOOKUP(E67,'[26]IS ADJ 3'!$E:$O,11,FALSE),0)</f>
        <v>123.44410773987158</v>
      </c>
      <c r="V67" s="380"/>
      <c r="W67" s="291">
        <f>IFERROR(VLOOKUP(E67,'[27]IS ADJ 4'!$E:$Q,13,FALSE),0)</f>
        <v>53.303659915774048</v>
      </c>
      <c r="X67" s="380"/>
      <c r="Y67" s="290">
        <f>IFERROR(VLOOKUP(E67,'[28]WP IS ADJ 5'!$E$17:$U$315,17,FALSE),0)</f>
        <v>67.02145410919411</v>
      </c>
      <c r="Z67" s="380"/>
      <c r="AA67" s="380"/>
      <c r="AB67" s="380"/>
      <c r="AC67" s="380"/>
      <c r="AD67" s="380"/>
      <c r="AE67" s="380"/>
      <c r="AF67" s="380"/>
      <c r="AG67" s="397">
        <f>IFERROR(VLOOKUP(E67,'[16]nVision Input'!$E:$Q,13,FALSE),0)</f>
        <v>0</v>
      </c>
      <c r="AH67" s="380"/>
      <c r="AI67" s="380"/>
      <c r="AJ67" s="380"/>
      <c r="AK67" s="380"/>
      <c r="AL67" s="380"/>
      <c r="AM67" s="380"/>
      <c r="AN67" s="380"/>
      <c r="AO67" s="380"/>
      <c r="AP67" s="380"/>
      <c r="AQ67" s="380"/>
      <c r="AR67" s="380"/>
      <c r="AS67" s="380"/>
      <c r="AT67" s="380"/>
      <c r="AU67" s="380"/>
      <c r="AV67" s="217"/>
      <c r="AW67" s="380"/>
      <c r="AX67" s="217"/>
      <c r="AY67" s="380"/>
      <c r="AZ67" s="380"/>
      <c r="BA67" s="380"/>
      <c r="BB67" s="380"/>
      <c r="BC67" s="380"/>
      <c r="BD67" s="380"/>
      <c r="BE67" s="380"/>
      <c r="BF67" s="380"/>
      <c r="BG67" s="380"/>
      <c r="BH67" s="380"/>
      <c r="BI67" s="252">
        <f t="shared" si="7"/>
        <v>5296.3088701315901</v>
      </c>
    </row>
    <row r="68" spans="1:61" x14ac:dyDescent="0.25">
      <c r="A68" s="88">
        <f t="shared" si="8"/>
        <v>50</v>
      </c>
      <c r="B68" s="86"/>
      <c r="C68" s="88">
        <v>512</v>
      </c>
      <c r="D68" s="86"/>
      <c r="E68" s="97">
        <v>512150</v>
      </c>
      <c r="F68" s="86"/>
      <c r="G68" s="100" t="s">
        <v>215</v>
      </c>
      <c r="H68" s="86"/>
      <c r="I68" s="367"/>
      <c r="J68" s="86"/>
      <c r="K68" s="394">
        <f>'[15]WP - Expenses'!$K$67</f>
        <v>56780.51</v>
      </c>
      <c r="L68" s="395"/>
      <c r="M68" s="399">
        <v>0.82465535281045732</v>
      </c>
      <c r="N68" s="395"/>
      <c r="O68" s="394">
        <f t="shared" si="6"/>
        <v>46824.351506807703</v>
      </c>
      <c r="P68" s="217"/>
      <c r="Q68" s="394"/>
      <c r="R68" s="380"/>
      <c r="S68" s="394"/>
      <c r="T68" s="380"/>
      <c r="U68" s="290">
        <f>IFERROR(VLOOKUP(E68,'[26]IS ADJ 3'!$E:$O,11,FALSE),0)</f>
        <v>588.85284547836773</v>
      </c>
      <c r="V68" s="380"/>
      <c r="W68" s="291">
        <f>IFERROR(VLOOKUP(E68,'[27]IS ADJ 4'!$E:$Q,13,FALSE),0)</f>
        <v>254.26901607938512</v>
      </c>
      <c r="X68" s="380"/>
      <c r="Y68" s="290">
        <f>IFERROR(VLOOKUP(E68,'[28]WP IS ADJ 5'!$E$17:$U$315,17,FALSE),0)</f>
        <v>319.70561157492739</v>
      </c>
      <c r="Z68" s="380"/>
      <c r="AA68" s="380"/>
      <c r="AB68" s="380"/>
      <c r="AC68" s="380"/>
      <c r="AD68" s="380"/>
      <c r="AE68" s="380"/>
      <c r="AF68" s="380"/>
      <c r="AG68" s="397">
        <f>IFERROR(VLOOKUP(E68,'[16]nVision Input'!$E:$Q,13,FALSE),0)</f>
        <v>0</v>
      </c>
      <c r="AH68" s="380"/>
      <c r="AI68" s="380"/>
      <c r="AJ68" s="380"/>
      <c r="AK68" s="380"/>
      <c r="AL68" s="380"/>
      <c r="AM68" s="380"/>
      <c r="AN68" s="380"/>
      <c r="AO68" s="380"/>
      <c r="AP68" s="380"/>
      <c r="AQ68" s="380"/>
      <c r="AR68" s="380"/>
      <c r="AS68" s="380"/>
      <c r="AT68" s="380"/>
      <c r="AU68" s="380"/>
      <c r="AV68" s="217"/>
      <c r="AW68" s="380"/>
      <c r="AX68" s="217"/>
      <c r="AY68" s="380"/>
      <c r="AZ68" s="380"/>
      <c r="BA68" s="380"/>
      <c r="BB68" s="380"/>
      <c r="BC68" s="380"/>
      <c r="BD68" s="380"/>
      <c r="BE68" s="380"/>
      <c r="BF68" s="380"/>
      <c r="BG68" s="380"/>
      <c r="BH68" s="380"/>
      <c r="BI68" s="252">
        <f t="shared" si="7"/>
        <v>47987.178979940385</v>
      </c>
    </row>
    <row r="69" spans="1:61" x14ac:dyDescent="0.25">
      <c r="A69" s="88">
        <f t="shared" si="8"/>
        <v>51</v>
      </c>
      <c r="B69" s="86"/>
      <c r="C69" s="88">
        <v>512</v>
      </c>
      <c r="D69" s="86"/>
      <c r="E69" s="97">
        <v>512153</v>
      </c>
      <c r="F69" s="86"/>
      <c r="G69" s="100" t="s">
        <v>216</v>
      </c>
      <c r="H69" s="86"/>
      <c r="I69" s="367"/>
      <c r="J69" s="86"/>
      <c r="K69" s="394">
        <f>'[15]WP - Expenses'!$K$68</f>
        <v>346558.89999999997</v>
      </c>
      <c r="L69" s="395"/>
      <c r="M69" s="399">
        <v>0.82465535281045732</v>
      </c>
      <c r="N69" s="395"/>
      <c r="O69" s="394">
        <f t="shared" si="6"/>
        <v>285791.65194910398</v>
      </c>
      <c r="P69" s="217"/>
      <c r="Q69" s="394"/>
      <c r="R69" s="380"/>
      <c r="S69" s="394"/>
      <c r="T69" s="380"/>
      <c r="U69" s="290">
        <f>IFERROR(VLOOKUP(E69,'[26]IS ADJ 3'!$E:$O,11,FALSE),0)</f>
        <v>5172.3353973485218</v>
      </c>
      <c r="V69" s="380"/>
      <c r="W69" s="291">
        <f>IFERROR(VLOOKUP(E69,'[27]IS ADJ 4'!$E:$Q,13,FALSE),0)</f>
        <v>2233.4351314002411</v>
      </c>
      <c r="X69" s="380"/>
      <c r="Y69" s="290">
        <f>IFERROR(VLOOKUP(E69,'[28]WP IS ADJ 5'!$E$17:$U$315,17,FALSE),0)</f>
        <v>2808.2137399482017</v>
      </c>
      <c r="Z69" s="380"/>
      <c r="AA69" s="380"/>
      <c r="AB69" s="380"/>
      <c r="AC69" s="380"/>
      <c r="AD69" s="380"/>
      <c r="AE69" s="380"/>
      <c r="AF69" s="380"/>
      <c r="AG69" s="397">
        <f>IFERROR(VLOOKUP(E69,'[16]nVision Input'!$E:$Q,13,FALSE),0)</f>
        <v>0</v>
      </c>
      <c r="AH69" s="380"/>
      <c r="AI69" s="380"/>
      <c r="AJ69" s="380"/>
      <c r="AK69" s="380"/>
      <c r="AL69" s="380"/>
      <c r="AM69" s="380"/>
      <c r="AN69" s="380"/>
      <c r="AO69" s="380"/>
      <c r="AP69" s="380"/>
      <c r="AQ69" s="380"/>
      <c r="AR69" s="380"/>
      <c r="AS69" s="380"/>
      <c r="AT69" s="380"/>
      <c r="AU69" s="380"/>
      <c r="AV69" s="217"/>
      <c r="AW69" s="380"/>
      <c r="AX69" s="217"/>
      <c r="AY69" s="380"/>
      <c r="AZ69" s="380"/>
      <c r="BA69" s="380"/>
      <c r="BB69" s="380"/>
      <c r="BC69" s="380"/>
      <c r="BD69" s="380"/>
      <c r="BE69" s="380"/>
      <c r="BF69" s="380"/>
      <c r="BG69" s="380"/>
      <c r="BH69" s="380"/>
      <c r="BI69" s="252">
        <f t="shared" si="7"/>
        <v>296005.6362178009</v>
      </c>
    </row>
    <row r="70" spans="1:61" x14ac:dyDescent="0.25">
      <c r="A70" s="88">
        <f t="shared" si="8"/>
        <v>52</v>
      </c>
      <c r="B70" s="86"/>
      <c r="C70" s="88">
        <v>512</v>
      </c>
      <c r="D70" s="86"/>
      <c r="E70" s="97">
        <v>512156</v>
      </c>
      <c r="F70" s="86"/>
      <c r="G70" s="100" t="s">
        <v>217</v>
      </c>
      <c r="H70" s="86"/>
      <c r="I70" s="367"/>
      <c r="J70" s="86"/>
      <c r="K70" s="394">
        <f>'[15]WP - Expenses'!$K$69</f>
        <v>17974.39</v>
      </c>
      <c r="L70" s="395"/>
      <c r="M70" s="399">
        <v>0.82465535281045732</v>
      </c>
      <c r="N70" s="395"/>
      <c r="O70" s="394">
        <f t="shared" si="6"/>
        <v>14822.676927002756</v>
      </c>
      <c r="P70" s="217"/>
      <c r="Q70" s="394"/>
      <c r="R70" s="380"/>
      <c r="S70" s="394"/>
      <c r="T70" s="380"/>
      <c r="U70" s="290">
        <f>IFERROR(VLOOKUP(E70,'[26]IS ADJ 3'!$E:$O,11,FALSE),0)</f>
        <v>275.74390804492924</v>
      </c>
      <c r="V70" s="380"/>
      <c r="W70" s="291">
        <f>IFERROR(VLOOKUP(E70,'[27]IS ADJ 4'!$E:$Q,13,FALSE),0)</f>
        <v>119.0673234015039</v>
      </c>
      <c r="X70" s="380"/>
      <c r="Y70" s="290">
        <f>IFERROR(VLOOKUP(E70,'[28]WP IS ADJ 5'!$E$17:$U$315,17,FALSE),0)</f>
        <v>149.70951645474088</v>
      </c>
      <c r="Z70" s="380"/>
      <c r="AA70" s="380"/>
      <c r="AB70" s="380"/>
      <c r="AC70" s="380"/>
      <c r="AD70" s="380"/>
      <c r="AE70" s="380"/>
      <c r="AF70" s="380"/>
      <c r="AG70" s="397">
        <f>IFERROR(VLOOKUP(E70,'[16]nVision Input'!$E:$Q,13,FALSE),0)</f>
        <v>0</v>
      </c>
      <c r="AH70" s="380"/>
      <c r="AI70" s="380"/>
      <c r="AJ70" s="380"/>
      <c r="AK70" s="380"/>
      <c r="AL70" s="380"/>
      <c r="AM70" s="380"/>
      <c r="AN70" s="380"/>
      <c r="AO70" s="380"/>
      <c r="AP70" s="380"/>
      <c r="AQ70" s="380"/>
      <c r="AR70" s="380"/>
      <c r="AS70" s="380"/>
      <c r="AT70" s="380"/>
      <c r="AU70" s="380"/>
      <c r="AV70" s="217"/>
      <c r="AW70" s="380"/>
      <c r="AX70" s="217"/>
      <c r="AY70" s="380"/>
      <c r="AZ70" s="380"/>
      <c r="BA70" s="380"/>
      <c r="BB70" s="380"/>
      <c r="BC70" s="380"/>
      <c r="BD70" s="380"/>
      <c r="BE70" s="380"/>
      <c r="BF70" s="380"/>
      <c r="BG70" s="380"/>
      <c r="BH70" s="380"/>
      <c r="BI70" s="252">
        <f t="shared" si="7"/>
        <v>15367.19767490393</v>
      </c>
    </row>
    <row r="71" spans="1:61" x14ac:dyDescent="0.25">
      <c r="A71" s="88">
        <f t="shared" si="8"/>
        <v>53</v>
      </c>
      <c r="B71" s="86"/>
      <c r="C71" s="88">
        <v>512</v>
      </c>
      <c r="D71" s="86"/>
      <c r="E71" s="97">
        <v>512160</v>
      </c>
      <c r="F71" s="86"/>
      <c r="G71" s="100" t="s">
        <v>218</v>
      </c>
      <c r="H71" s="86"/>
      <c r="I71" s="367"/>
      <c r="J71" s="86"/>
      <c r="K71" s="394">
        <f>'[15]WP - Expenses'!$K$70</f>
        <v>215277.38999999998</v>
      </c>
      <c r="L71" s="395"/>
      <c r="M71" s="399">
        <v>0.82465535281045732</v>
      </c>
      <c r="N71" s="395"/>
      <c r="O71" s="394">
        <f t="shared" si="6"/>
        <v>177529.6520025644</v>
      </c>
      <c r="P71" s="217"/>
      <c r="Q71" s="394"/>
      <c r="R71" s="380"/>
      <c r="S71" s="394"/>
      <c r="T71" s="380"/>
      <c r="U71" s="290">
        <f>IFERROR(VLOOKUP(E71,'[26]IS ADJ 3'!$E:$O,11,FALSE),0)</f>
        <v>5098.4957552853602</v>
      </c>
      <c r="V71" s="380"/>
      <c r="W71" s="291">
        <f>IFERROR(VLOOKUP(E71,'[27]IS ADJ 4'!$E:$Q,13,FALSE),0)</f>
        <v>2201.5508783492069</v>
      </c>
      <c r="X71" s="380"/>
      <c r="Y71" s="290">
        <f>IFERROR(VLOOKUP(E71,'[28]WP IS ADJ 5'!$E$17:$U$315,17,FALSE),0)</f>
        <v>2768.1240161648311</v>
      </c>
      <c r="Z71" s="380"/>
      <c r="AA71" s="380"/>
      <c r="AB71" s="380"/>
      <c r="AC71" s="380"/>
      <c r="AD71" s="380"/>
      <c r="AE71" s="380"/>
      <c r="AF71" s="380"/>
      <c r="AG71" s="397">
        <f>IFERROR(VLOOKUP(E71,'[16]nVision Input'!$E:$Q,13,FALSE),0)</f>
        <v>0</v>
      </c>
      <c r="AH71" s="380"/>
      <c r="AI71" s="380"/>
      <c r="AJ71" s="380"/>
      <c r="AK71" s="380"/>
      <c r="AL71" s="380"/>
      <c r="AM71" s="380"/>
      <c r="AN71" s="380"/>
      <c r="AO71" s="380"/>
      <c r="AP71" s="380"/>
      <c r="AQ71" s="380"/>
      <c r="AR71" s="380"/>
      <c r="AS71" s="380"/>
      <c r="AT71" s="380"/>
      <c r="AU71" s="380"/>
      <c r="AV71" s="217"/>
      <c r="AW71" s="380"/>
      <c r="AX71" s="217"/>
      <c r="AY71" s="380"/>
      <c r="AZ71" s="380"/>
      <c r="BA71" s="380"/>
      <c r="BB71" s="380"/>
      <c r="BC71" s="380"/>
      <c r="BD71" s="380"/>
      <c r="BE71" s="380"/>
      <c r="BF71" s="380"/>
      <c r="BG71" s="380"/>
      <c r="BH71" s="380"/>
      <c r="BI71" s="252">
        <f t="shared" si="7"/>
        <v>187597.8226523638</v>
      </c>
    </row>
    <row r="72" spans="1:61" x14ac:dyDescent="0.25">
      <c r="A72" s="88">
        <f t="shared" si="8"/>
        <v>54</v>
      </c>
      <c r="B72" s="86"/>
      <c r="C72" s="88">
        <v>512</v>
      </c>
      <c r="D72" s="86"/>
      <c r="E72" s="97">
        <v>512161</v>
      </c>
      <c r="F72" s="86"/>
      <c r="G72" s="100" t="s">
        <v>219</v>
      </c>
      <c r="H72" s="86"/>
      <c r="I72" s="367"/>
      <c r="J72" s="86"/>
      <c r="K72" s="394">
        <f>'[15]WP - Expenses'!$K$71</f>
        <v>317570.03000000003</v>
      </c>
      <c r="L72" s="395"/>
      <c r="M72" s="399">
        <v>0.82465535281045732</v>
      </c>
      <c r="N72" s="395"/>
      <c r="O72" s="394">
        <f t="shared" si="6"/>
        <v>261885.82513167753</v>
      </c>
      <c r="P72" s="217"/>
      <c r="Q72" s="394"/>
      <c r="R72" s="380"/>
      <c r="S72" s="394"/>
      <c r="T72" s="380"/>
      <c r="U72" s="290">
        <f>IFERROR(VLOOKUP(E72,'[26]IS ADJ 3'!$E:$O,11,FALSE),0)</f>
        <v>1368.9358817307514</v>
      </c>
      <c r="V72" s="380"/>
      <c r="W72" s="291">
        <f>IFERROR(VLOOKUP(E72,'[27]IS ADJ 4'!$E:$Q,13,FALSE),0)</f>
        <v>591.1119941021509</v>
      </c>
      <c r="X72" s="380"/>
      <c r="Y72" s="290">
        <f>IFERROR(VLOOKUP(E72,'[28]WP IS ADJ 5'!$E$17:$U$315,17,FALSE),0)</f>
        <v>743.23574495093635</v>
      </c>
      <c r="Z72" s="380"/>
      <c r="AA72" s="380"/>
      <c r="AB72" s="380"/>
      <c r="AC72" s="380"/>
      <c r="AD72" s="380"/>
      <c r="AE72" s="380"/>
      <c r="AF72" s="380"/>
      <c r="AG72" s="397">
        <f>IFERROR(VLOOKUP(E72,'[16]nVision Input'!$E:$Q,13,FALSE),0)</f>
        <v>0</v>
      </c>
      <c r="AH72" s="380"/>
      <c r="AI72" s="380"/>
      <c r="AJ72" s="380"/>
      <c r="AK72" s="380"/>
      <c r="AL72" s="380"/>
      <c r="AM72" s="380"/>
      <c r="AN72" s="380"/>
      <c r="AO72" s="380"/>
      <c r="AP72" s="380"/>
      <c r="AQ72" s="380"/>
      <c r="AR72" s="380"/>
      <c r="AS72" s="380"/>
      <c r="AT72" s="380"/>
      <c r="AU72" s="380"/>
      <c r="AV72" s="217"/>
      <c r="AW72" s="380"/>
      <c r="AX72" s="217"/>
      <c r="AY72" s="380"/>
      <c r="AZ72" s="380"/>
      <c r="BA72" s="380"/>
      <c r="BB72" s="380"/>
      <c r="BC72" s="380"/>
      <c r="BD72" s="380"/>
      <c r="BE72" s="380"/>
      <c r="BF72" s="380"/>
      <c r="BG72" s="380"/>
      <c r="BH72" s="380"/>
      <c r="BI72" s="252">
        <f t="shared" si="7"/>
        <v>264589.10875246138</v>
      </c>
    </row>
    <row r="73" spans="1:61" x14ac:dyDescent="0.25">
      <c r="A73" s="88">
        <f t="shared" si="8"/>
        <v>55</v>
      </c>
      <c r="B73" s="86"/>
      <c r="C73" s="88">
        <v>512</v>
      </c>
      <c r="D73" s="86"/>
      <c r="E73" s="97">
        <v>512162</v>
      </c>
      <c r="F73" s="86"/>
      <c r="G73" s="100" t="s">
        <v>220</v>
      </c>
      <c r="H73" s="86"/>
      <c r="I73" s="367"/>
      <c r="J73" s="86"/>
      <c r="K73" s="394">
        <f>'[15]WP - Expenses'!$K$72</f>
        <v>59924.350000000006</v>
      </c>
      <c r="L73" s="395"/>
      <c r="M73" s="399">
        <v>0.82465535281045732</v>
      </c>
      <c r="N73" s="395"/>
      <c r="O73" s="394">
        <f t="shared" si="6"/>
        <v>49416.935991187333</v>
      </c>
      <c r="P73" s="217"/>
      <c r="Q73" s="394"/>
      <c r="R73" s="380"/>
      <c r="S73" s="394"/>
      <c r="T73" s="380"/>
      <c r="U73" s="290">
        <f>IFERROR(VLOOKUP(E73,'[26]IS ADJ 3'!$E:$O,11,FALSE),0)</f>
        <v>1459.6415459044167</v>
      </c>
      <c r="V73" s="380"/>
      <c r="W73" s="291">
        <f>IFERROR(VLOOKUP(E73,'[27]IS ADJ 4'!$E:$Q,13,FALSE),0)</f>
        <v>630.27906302160022</v>
      </c>
      <c r="X73" s="380"/>
      <c r="Y73" s="290">
        <f>IFERROR(VLOOKUP(E73,'[28]WP IS ADJ 5'!$E$17:$U$315,17,FALSE),0)</f>
        <v>792.4825305623599</v>
      </c>
      <c r="Z73" s="380"/>
      <c r="AA73" s="380"/>
      <c r="AB73" s="380"/>
      <c r="AC73" s="380"/>
      <c r="AD73" s="380"/>
      <c r="AE73" s="380"/>
      <c r="AF73" s="380"/>
      <c r="AG73" s="397">
        <f>IFERROR(VLOOKUP(E73,'[16]nVision Input'!$E:$Q,13,FALSE),0)</f>
        <v>0</v>
      </c>
      <c r="AH73" s="380"/>
      <c r="AI73" s="380"/>
      <c r="AJ73" s="380"/>
      <c r="AK73" s="380"/>
      <c r="AL73" s="380"/>
      <c r="AM73" s="380"/>
      <c r="AN73" s="380"/>
      <c r="AO73" s="380"/>
      <c r="AP73" s="380"/>
      <c r="AQ73" s="380"/>
      <c r="AR73" s="380"/>
      <c r="AS73" s="380"/>
      <c r="AT73" s="380"/>
      <c r="AU73" s="380"/>
      <c r="AV73" s="217"/>
      <c r="AW73" s="380"/>
      <c r="AX73" s="217"/>
      <c r="AY73" s="380"/>
      <c r="AZ73" s="380"/>
      <c r="BA73" s="380"/>
      <c r="BB73" s="380"/>
      <c r="BC73" s="380"/>
      <c r="BD73" s="380"/>
      <c r="BE73" s="380"/>
      <c r="BF73" s="380"/>
      <c r="BG73" s="380"/>
      <c r="BH73" s="380"/>
      <c r="BI73" s="252">
        <f t="shared" si="7"/>
        <v>52299.339130675704</v>
      </c>
    </row>
    <row r="74" spans="1:61" x14ac:dyDescent="0.25">
      <c r="A74" s="88">
        <f t="shared" si="8"/>
        <v>56</v>
      </c>
      <c r="B74" s="86"/>
      <c r="C74" s="88">
        <v>512</v>
      </c>
      <c r="D74" s="86"/>
      <c r="E74" s="97">
        <v>512163</v>
      </c>
      <c r="F74" s="86"/>
      <c r="G74" s="100" t="s">
        <v>221</v>
      </c>
      <c r="H74" s="86"/>
      <c r="I74" s="367"/>
      <c r="J74" s="86"/>
      <c r="K74" s="394">
        <f>'[15]WP - Expenses'!$K$73</f>
        <v>219945.61000000002</v>
      </c>
      <c r="L74" s="395"/>
      <c r="M74" s="399">
        <v>0.82465535281045732</v>
      </c>
      <c r="N74" s="395"/>
      <c r="O74" s="394">
        <f t="shared" si="6"/>
        <v>181379.32461366127</v>
      </c>
      <c r="P74" s="217"/>
      <c r="Q74" s="394"/>
      <c r="R74" s="380"/>
      <c r="S74" s="394"/>
      <c r="T74" s="380"/>
      <c r="U74" s="290">
        <f>IFERROR(VLOOKUP(E74,'[26]IS ADJ 3'!$E:$O,11,FALSE),0)</f>
        <v>2889.8434995308162</v>
      </c>
      <c r="V74" s="380"/>
      <c r="W74" s="291">
        <f>IFERROR(VLOOKUP(E74,'[27]IS ADJ 4'!$E:$Q,13,FALSE),0)</f>
        <v>1247.8459922396714</v>
      </c>
      <c r="X74" s="380"/>
      <c r="Y74" s="290">
        <f>IFERROR(VLOOKUP(E74,'[28]WP IS ADJ 5'!$E$17:$U$315,17,FALSE),0)</f>
        <v>1568.9814364788763</v>
      </c>
      <c r="Z74" s="380"/>
      <c r="AA74" s="380"/>
      <c r="AB74" s="380"/>
      <c r="AC74" s="380"/>
      <c r="AD74" s="380"/>
      <c r="AE74" s="380"/>
      <c r="AF74" s="380"/>
      <c r="AG74" s="397">
        <f>IFERROR(VLOOKUP(E74,'[16]nVision Input'!$E:$Q,13,FALSE),0)</f>
        <v>0</v>
      </c>
      <c r="AH74" s="380"/>
      <c r="AI74" s="380"/>
      <c r="AJ74" s="380"/>
      <c r="AK74" s="380"/>
      <c r="AL74" s="380"/>
      <c r="AM74" s="380"/>
      <c r="AN74" s="380"/>
      <c r="AO74" s="380"/>
      <c r="AP74" s="380"/>
      <c r="AQ74" s="380"/>
      <c r="AR74" s="380"/>
      <c r="AS74" s="380"/>
      <c r="AT74" s="380"/>
      <c r="AU74" s="380"/>
      <c r="AV74" s="217"/>
      <c r="AW74" s="380"/>
      <c r="AX74" s="217"/>
      <c r="AY74" s="380"/>
      <c r="AZ74" s="380"/>
      <c r="BA74" s="380"/>
      <c r="BB74" s="380"/>
      <c r="BC74" s="380"/>
      <c r="BD74" s="380"/>
      <c r="BE74" s="380"/>
      <c r="BF74" s="380"/>
      <c r="BG74" s="380"/>
      <c r="BH74" s="380"/>
      <c r="BI74" s="252">
        <f t="shared" si="7"/>
        <v>187085.99554191061</v>
      </c>
    </row>
    <row r="75" spans="1:61" x14ac:dyDescent="0.25">
      <c r="A75" s="88">
        <f t="shared" si="8"/>
        <v>57</v>
      </c>
      <c r="B75" s="86"/>
      <c r="C75" s="88">
        <v>512</v>
      </c>
      <c r="D75" s="86"/>
      <c r="E75" s="97">
        <v>512164</v>
      </c>
      <c r="F75" s="86"/>
      <c r="G75" s="100" t="s">
        <v>222</v>
      </c>
      <c r="H75" s="86"/>
      <c r="I75" s="367"/>
      <c r="J75" s="86"/>
      <c r="K75" s="394">
        <f>'[15]WP - Expenses'!$K$74</f>
        <v>6906.43</v>
      </c>
      <c r="L75" s="395"/>
      <c r="M75" s="399">
        <v>0.82465535281045732</v>
      </c>
      <c r="N75" s="395"/>
      <c r="O75" s="394">
        <f t="shared" si="6"/>
        <v>5695.4244683107272</v>
      </c>
      <c r="P75" s="217"/>
      <c r="Q75" s="394"/>
      <c r="R75" s="380"/>
      <c r="S75" s="394"/>
      <c r="T75" s="380"/>
      <c r="U75" s="290">
        <f>IFERROR(VLOOKUP(E75,'[26]IS ADJ 3'!$E:$O,11,FALSE),0)</f>
        <v>39.88544888698312</v>
      </c>
      <c r="V75" s="380"/>
      <c r="W75" s="291">
        <f>IFERROR(VLOOKUP(E75,'[27]IS ADJ 4'!$E:$Q,13,FALSE),0)</f>
        <v>17.2226965060159</v>
      </c>
      <c r="X75" s="380"/>
      <c r="Y75" s="290">
        <f>IFERROR(VLOOKUP(E75,'[28]WP IS ADJ 5'!$E$17:$U$315,17,FALSE),0)</f>
        <v>21.65498889454193</v>
      </c>
      <c r="Z75" s="380"/>
      <c r="AA75" s="380"/>
      <c r="AB75" s="380"/>
      <c r="AC75" s="380"/>
      <c r="AD75" s="380"/>
      <c r="AE75" s="380"/>
      <c r="AF75" s="380"/>
      <c r="AG75" s="397">
        <f>IFERROR(VLOOKUP(E75,'[16]nVision Input'!$E:$Q,13,FALSE),0)</f>
        <v>0</v>
      </c>
      <c r="AH75" s="380"/>
      <c r="AI75" s="380"/>
      <c r="AJ75" s="380"/>
      <c r="AK75" s="380"/>
      <c r="AL75" s="380"/>
      <c r="AM75" s="380"/>
      <c r="AN75" s="380"/>
      <c r="AO75" s="380"/>
      <c r="AP75" s="380"/>
      <c r="AQ75" s="380"/>
      <c r="AR75" s="380"/>
      <c r="AS75" s="380"/>
      <c r="AT75" s="380"/>
      <c r="AU75" s="380"/>
      <c r="AV75" s="217"/>
      <c r="AW75" s="380"/>
      <c r="AX75" s="217"/>
      <c r="AY75" s="380"/>
      <c r="AZ75" s="380"/>
      <c r="BA75" s="380"/>
      <c r="BB75" s="380"/>
      <c r="BC75" s="380"/>
      <c r="BD75" s="380"/>
      <c r="BE75" s="380"/>
      <c r="BF75" s="380"/>
      <c r="BG75" s="380"/>
      <c r="BH75" s="380"/>
      <c r="BI75" s="252">
        <f t="shared" si="7"/>
        <v>5774.1876025982683</v>
      </c>
    </row>
    <row r="76" spans="1:61" x14ac:dyDescent="0.25">
      <c r="A76" s="88">
        <f t="shared" si="8"/>
        <v>58</v>
      </c>
      <c r="B76" s="86"/>
      <c r="C76" s="88">
        <v>512</v>
      </c>
      <c r="D76" s="86"/>
      <c r="E76" s="97">
        <v>512165</v>
      </c>
      <c r="F76" s="86"/>
      <c r="G76" s="100" t="s">
        <v>223</v>
      </c>
      <c r="H76" s="86"/>
      <c r="I76" s="367"/>
      <c r="J76" s="86"/>
      <c r="K76" s="394">
        <f>'[15]WP - Expenses'!$K$75</f>
        <v>2584097.71</v>
      </c>
      <c r="L76" s="395"/>
      <c r="M76" s="399">
        <v>0.82465535281045732</v>
      </c>
      <c r="N76" s="395"/>
      <c r="O76" s="394">
        <f t="shared" si="6"/>
        <v>2130990.008736745</v>
      </c>
      <c r="P76" s="217"/>
      <c r="Q76" s="394"/>
      <c r="R76" s="380"/>
      <c r="S76" s="394"/>
      <c r="T76" s="380"/>
      <c r="U76" s="290">
        <f>IFERROR(VLOOKUP(E76,'[26]IS ADJ 3'!$E:$O,11,FALSE),0)</f>
        <v>161.69530509172162</v>
      </c>
      <c r="V76" s="380"/>
      <c r="W76" s="291">
        <f>IFERROR(VLOOKUP(E76,'[27]IS ADJ 4'!$E:$Q,13,FALSE),0)</f>
        <v>69.820680066389244</v>
      </c>
      <c r="X76" s="380"/>
      <c r="Y76" s="290">
        <f>IFERROR(VLOOKUP(E76,'[28]WP IS ADJ 5'!$E$17:$U$315,17,FALSE),0)</f>
        <v>87.789159549951364</v>
      </c>
      <c r="Z76" s="380"/>
      <c r="AA76" s="380"/>
      <c r="AB76" s="380"/>
      <c r="AC76" s="380">
        <f>+'[30]IS ADJ 8'!$Q$15</f>
        <v>410029.51202422014</v>
      </c>
      <c r="AD76" s="380"/>
      <c r="AE76" s="380"/>
      <c r="AF76" s="380"/>
      <c r="AG76" s="397">
        <f>IFERROR(VLOOKUP(E76,'[16]nVision Input'!$E:$Q,13,FALSE),0)</f>
        <v>0</v>
      </c>
      <c r="AH76" s="380"/>
      <c r="AI76" s="380"/>
      <c r="AJ76" s="380"/>
      <c r="AK76" s="380"/>
      <c r="AL76" s="380"/>
      <c r="AM76" s="380"/>
      <c r="AN76" s="380"/>
      <c r="AO76" s="380"/>
      <c r="AP76" s="380"/>
      <c r="AQ76" s="380"/>
      <c r="AR76" s="380"/>
      <c r="AS76" s="380"/>
      <c r="AT76" s="380"/>
      <c r="AU76" s="380"/>
      <c r="AV76" s="217"/>
      <c r="AW76" s="380"/>
      <c r="AX76" s="217"/>
      <c r="AY76" s="380"/>
      <c r="AZ76" s="380"/>
      <c r="BA76" s="380"/>
      <c r="BB76" s="380"/>
      <c r="BC76" s="380"/>
      <c r="BD76" s="380"/>
      <c r="BE76" s="380"/>
      <c r="BF76" s="380"/>
      <c r="BG76" s="380"/>
      <c r="BH76" s="380"/>
      <c r="BI76" s="252">
        <f t="shared" si="7"/>
        <v>2541338.8259056732</v>
      </c>
    </row>
    <row r="77" spans="1:61" x14ac:dyDescent="0.25">
      <c r="A77" s="88">
        <f t="shared" si="8"/>
        <v>59</v>
      </c>
      <c r="B77" s="86"/>
      <c r="C77" s="88">
        <v>512</v>
      </c>
      <c r="D77" s="86"/>
      <c r="E77" s="97">
        <v>512167</v>
      </c>
      <c r="F77" s="86"/>
      <c r="G77" s="100" t="s">
        <v>224</v>
      </c>
      <c r="H77" s="86"/>
      <c r="I77" s="367"/>
      <c r="J77" s="86"/>
      <c r="K77" s="394">
        <f>'[15]WP - Expenses'!$K$76</f>
        <v>-16803.38</v>
      </c>
      <c r="L77" s="395"/>
      <c r="M77" s="399">
        <v>0.82465535281045732</v>
      </c>
      <c r="N77" s="395"/>
      <c r="O77" s="394">
        <f t="shared" si="6"/>
        <v>-13856.997262308183</v>
      </c>
      <c r="P77" s="217"/>
      <c r="Q77" s="394"/>
      <c r="R77" s="380"/>
      <c r="S77" s="394"/>
      <c r="T77" s="380"/>
      <c r="U77" s="290">
        <f>IFERROR(VLOOKUP(E77,'[26]IS ADJ 3'!$E:$O,11,FALSE),0)</f>
        <v>15.719162955200472</v>
      </c>
      <c r="V77" s="380"/>
      <c r="W77" s="291">
        <f>IFERROR(VLOOKUP(E77,'[27]IS ADJ 4'!$E:$Q,13,FALSE),0)</f>
        <v>6.7875974938413979</v>
      </c>
      <c r="X77" s="380"/>
      <c r="Y77" s="290">
        <f>IFERROR(VLOOKUP(E77,'[28]WP IS ADJ 5'!$E$17:$U$315,17,FALSE),0)</f>
        <v>8.5343981006930676</v>
      </c>
      <c r="Z77" s="380"/>
      <c r="AA77" s="394"/>
      <c r="AB77" s="380"/>
      <c r="AC77" s="394"/>
      <c r="AD77" s="380"/>
      <c r="AE77" s="394"/>
      <c r="AF77" s="380"/>
      <c r="AG77" s="397">
        <f>IFERROR(VLOOKUP(E77,'[16]nVision Input'!$E:$Q,13,FALSE),0)</f>
        <v>0</v>
      </c>
      <c r="AH77" s="380"/>
      <c r="AI77" s="394"/>
      <c r="AJ77" s="380"/>
      <c r="AK77" s="394"/>
      <c r="AL77" s="394"/>
      <c r="AM77" s="394"/>
      <c r="AN77" s="380"/>
      <c r="AO77" s="394"/>
      <c r="AP77" s="380"/>
      <c r="AQ77" s="394"/>
      <c r="AR77" s="380"/>
      <c r="AS77" s="394"/>
      <c r="AT77" s="380"/>
      <c r="AU77" s="394"/>
      <c r="AV77" s="217"/>
      <c r="AW77" s="394"/>
      <c r="AX77" s="217"/>
      <c r="AY77" s="394"/>
      <c r="AZ77" s="380"/>
      <c r="BA77" s="394"/>
      <c r="BB77" s="380"/>
      <c r="BC77" s="394"/>
      <c r="BD77" s="394"/>
      <c r="BE77" s="394"/>
      <c r="BF77" s="394"/>
      <c r="BG77" s="394"/>
      <c r="BH77" s="380"/>
      <c r="BI77" s="252">
        <f t="shared" si="7"/>
        <v>-13825.956103758448</v>
      </c>
    </row>
    <row r="78" spans="1:61" x14ac:dyDescent="0.25">
      <c r="A78" s="88">
        <f t="shared" si="8"/>
        <v>60</v>
      </c>
      <c r="B78" s="86"/>
      <c r="C78" s="88">
        <v>512</v>
      </c>
      <c r="D78" s="86"/>
      <c r="E78" s="97">
        <v>512168</v>
      </c>
      <c r="F78" s="86"/>
      <c r="G78" s="100" t="s">
        <v>225</v>
      </c>
      <c r="H78" s="86"/>
      <c r="I78" s="367"/>
      <c r="J78" s="86"/>
      <c r="K78" s="394">
        <f>'[15]WP - Expenses'!$K$77</f>
        <v>20619.32</v>
      </c>
      <c r="L78" s="395"/>
      <c r="M78" s="399">
        <v>0.82465535281045732</v>
      </c>
      <c r="N78" s="395"/>
      <c r="O78" s="394">
        <f t="shared" si="6"/>
        <v>17003.832609311718</v>
      </c>
      <c r="P78" s="217"/>
      <c r="Q78" s="394"/>
      <c r="R78" s="380"/>
      <c r="S78" s="394"/>
      <c r="T78" s="380"/>
      <c r="U78" s="290">
        <f>IFERROR(VLOOKUP(E78,'[26]IS ADJ 3'!$E:$O,11,FALSE),0)</f>
        <v>521.01881225990587</v>
      </c>
      <c r="V78" s="380"/>
      <c r="W78" s="291">
        <f>IFERROR(VLOOKUP(E78,'[27]IS ADJ 4'!$E:$Q,13,FALSE),0)</f>
        <v>224.97800897022742</v>
      </c>
      <c r="X78" s="380"/>
      <c r="Y78" s="290">
        <f>IFERROR(VLOOKUP(E78,'[28]WP IS ADJ 5'!$E$17:$U$315,17,FALSE),0)</f>
        <v>282.87651031095083</v>
      </c>
      <c r="Z78" s="380"/>
      <c r="AA78" s="394"/>
      <c r="AB78" s="380"/>
      <c r="AC78" s="394"/>
      <c r="AD78" s="380"/>
      <c r="AE78" s="394"/>
      <c r="AF78" s="380"/>
      <c r="AG78" s="397">
        <f>IFERROR(VLOOKUP(E78,'[16]nVision Input'!$E:$Q,13,FALSE),0)</f>
        <v>0</v>
      </c>
      <c r="AH78" s="380"/>
      <c r="AI78" s="394"/>
      <c r="AJ78" s="380"/>
      <c r="AK78" s="394"/>
      <c r="AL78" s="394"/>
      <c r="AM78" s="394"/>
      <c r="AN78" s="380"/>
      <c r="AO78" s="394"/>
      <c r="AP78" s="380"/>
      <c r="AQ78" s="394"/>
      <c r="AR78" s="380"/>
      <c r="AS78" s="394"/>
      <c r="AT78" s="380"/>
      <c r="AU78" s="394"/>
      <c r="AV78" s="217"/>
      <c r="AW78" s="394"/>
      <c r="AX78" s="217"/>
      <c r="AY78" s="394"/>
      <c r="AZ78" s="380"/>
      <c r="BA78" s="394"/>
      <c r="BB78" s="380"/>
      <c r="BC78" s="394"/>
      <c r="BD78" s="394"/>
      <c r="BE78" s="394"/>
      <c r="BF78" s="394"/>
      <c r="BG78" s="394"/>
      <c r="BH78" s="380"/>
      <c r="BI78" s="252">
        <f t="shared" si="7"/>
        <v>18032.705940852804</v>
      </c>
    </row>
    <row r="79" spans="1:61" x14ac:dyDescent="0.25">
      <c r="A79" s="88">
        <f t="shared" si="8"/>
        <v>61</v>
      </c>
      <c r="B79" s="86"/>
      <c r="C79" s="88">
        <v>512</v>
      </c>
      <c r="D79" s="86"/>
      <c r="E79" s="97">
        <v>512169</v>
      </c>
      <c r="F79" s="86"/>
      <c r="G79" s="100" t="s">
        <v>226</v>
      </c>
      <c r="H79" s="86"/>
      <c r="I79" s="367"/>
      <c r="J79" s="86"/>
      <c r="K79" s="394">
        <f>'[15]WP - Expenses'!$K$78</f>
        <v>9889.9200000000019</v>
      </c>
      <c r="L79" s="395"/>
      <c r="M79" s="399">
        <v>0.82465535281045732</v>
      </c>
      <c r="N79" s="395"/>
      <c r="O79" s="394">
        <f t="shared" si="6"/>
        <v>8155.7754668671996</v>
      </c>
      <c r="P79" s="217"/>
      <c r="Q79" s="394"/>
      <c r="R79" s="380"/>
      <c r="S79" s="394"/>
      <c r="T79" s="380"/>
      <c r="U79" s="290">
        <f>IFERROR(VLOOKUP(E79,'[26]IS ADJ 3'!$E:$O,11,FALSE),0)</f>
        <v>110.53488628212654</v>
      </c>
      <c r="V79" s="380"/>
      <c r="W79" s="291">
        <f>IFERROR(VLOOKUP(E79,'[27]IS ADJ 4'!$E:$Q,13,FALSE),0)</f>
        <v>47.729406409798074</v>
      </c>
      <c r="X79" s="380"/>
      <c r="Y79" s="290">
        <f>IFERROR(VLOOKUP(E79,'[28]WP IS ADJ 5'!$E$17:$U$315,17,FALSE),0)</f>
        <v>60.012656286791298</v>
      </c>
      <c r="Z79" s="380"/>
      <c r="AA79" s="394"/>
      <c r="AB79" s="380"/>
      <c r="AC79" s="394"/>
      <c r="AD79" s="380"/>
      <c r="AE79" s="394"/>
      <c r="AF79" s="380"/>
      <c r="AG79" s="397">
        <f>IFERROR(VLOOKUP(E79,'[16]nVision Input'!$E:$Q,13,FALSE),0)</f>
        <v>0</v>
      </c>
      <c r="AH79" s="380"/>
      <c r="AI79" s="394"/>
      <c r="AJ79" s="380"/>
      <c r="AK79" s="394"/>
      <c r="AL79" s="394"/>
      <c r="AM79" s="394"/>
      <c r="AN79" s="380"/>
      <c r="AO79" s="394"/>
      <c r="AP79" s="380"/>
      <c r="AQ79" s="394"/>
      <c r="AR79" s="380"/>
      <c r="AS79" s="394"/>
      <c r="AT79" s="380"/>
      <c r="AU79" s="394"/>
      <c r="AV79" s="217"/>
      <c r="AW79" s="394"/>
      <c r="AX79" s="217"/>
      <c r="AY79" s="394"/>
      <c r="AZ79" s="380"/>
      <c r="BA79" s="394"/>
      <c r="BB79" s="380"/>
      <c r="BC79" s="394"/>
      <c r="BD79" s="394"/>
      <c r="BE79" s="394"/>
      <c r="BF79" s="394"/>
      <c r="BG79" s="394"/>
      <c r="BH79" s="380"/>
      <c r="BI79" s="275">
        <f t="shared" si="7"/>
        <v>8374.0524158459157</v>
      </c>
    </row>
    <row r="80" spans="1:61" x14ac:dyDescent="0.25">
      <c r="A80" s="88">
        <f t="shared" si="8"/>
        <v>62</v>
      </c>
      <c r="B80" s="86"/>
      <c r="C80" s="88"/>
      <c r="D80" s="86"/>
      <c r="E80" s="97"/>
      <c r="F80" s="86"/>
      <c r="G80" s="100" t="s">
        <v>227</v>
      </c>
      <c r="H80" s="86"/>
      <c r="I80" s="367"/>
      <c r="J80" s="86"/>
      <c r="K80" s="398">
        <f>SUM(K63:K79)</f>
        <v>4372385.2200000007</v>
      </c>
      <c r="L80" s="395"/>
      <c r="M80" s="399"/>
      <c r="N80" s="395"/>
      <c r="O80" s="398">
        <f>SUM(O63:O79)</f>
        <v>3605710.8762223292</v>
      </c>
      <c r="P80" s="217"/>
      <c r="Q80" s="398">
        <f>SUM(Q63:Q79)</f>
        <v>0</v>
      </c>
      <c r="R80" s="380"/>
      <c r="S80" s="398">
        <f>SUM(S63:S79)</f>
        <v>0</v>
      </c>
      <c r="T80" s="380"/>
      <c r="U80" s="398">
        <f>SUM(U63:U79)</f>
        <v>18797.463121869343</v>
      </c>
      <c r="V80" s="380"/>
      <c r="W80" s="398">
        <f>SUM(W63:W79)</f>
        <v>8116.8198294149715</v>
      </c>
      <c r="X80" s="380"/>
      <c r="Y80" s="398">
        <f>SUM(Y63:Y79)</f>
        <v>10205.69823102796</v>
      </c>
      <c r="Z80" s="380"/>
      <c r="AA80" s="398">
        <f>SUM(AA63:AA79)</f>
        <v>0</v>
      </c>
      <c r="AB80" s="380"/>
      <c r="AC80" s="398">
        <f>SUM(AC63:AC79)</f>
        <v>410029.51202422014</v>
      </c>
      <c r="AD80" s="380"/>
      <c r="AE80" s="398">
        <f>SUM(AE63:AE79)</f>
        <v>0</v>
      </c>
      <c r="AF80" s="380"/>
      <c r="AG80" s="398">
        <f>SUM(AG63:AG79)</f>
        <v>0</v>
      </c>
      <c r="AH80" s="380"/>
      <c r="AI80" s="398">
        <f>SUM(AI63:AI79)</f>
        <v>0</v>
      </c>
      <c r="AJ80" s="380"/>
      <c r="AK80" s="398">
        <f>SUM(AK63:AK79)</f>
        <v>0</v>
      </c>
      <c r="AL80" s="400"/>
      <c r="AM80" s="398">
        <f>SUM(AM63:AM79)</f>
        <v>0</v>
      </c>
      <c r="AN80" s="380"/>
      <c r="AO80" s="398">
        <f>SUM(AO63:AO79)</f>
        <v>0</v>
      </c>
      <c r="AP80" s="380"/>
      <c r="AQ80" s="398">
        <f>SUM(AQ63:AQ79)</f>
        <v>0</v>
      </c>
      <c r="AR80" s="380"/>
      <c r="AS80" s="398">
        <f>SUM(AS63:AS79)</f>
        <v>0</v>
      </c>
      <c r="AT80" s="380"/>
      <c r="AU80" s="398">
        <f>SUM(AU63:AU79)</f>
        <v>0</v>
      </c>
      <c r="AV80" s="217"/>
      <c r="AW80" s="398">
        <f>SUM(AW63:AW79)</f>
        <v>0</v>
      </c>
      <c r="AX80" s="217"/>
      <c r="AY80" s="398">
        <f>SUM(AY63:AY79)</f>
        <v>0</v>
      </c>
      <c r="AZ80" s="380"/>
      <c r="BA80" s="398">
        <f>SUM(BA63:BA79)</f>
        <v>0</v>
      </c>
      <c r="BB80" s="380"/>
      <c r="BC80" s="398">
        <f>SUM(BC63:BC79)</f>
        <v>0</v>
      </c>
      <c r="BD80" s="400"/>
      <c r="BE80" s="398">
        <f>SUM(BE63:BE79)</f>
        <v>0</v>
      </c>
      <c r="BF80" s="400"/>
      <c r="BG80" s="398">
        <f>SUM(BG63:BG79)</f>
        <v>0</v>
      </c>
      <c r="BH80" s="380"/>
      <c r="BI80" s="398">
        <f>SUM(BI63:BI79)</f>
        <v>4052860.3694288614</v>
      </c>
    </row>
    <row r="81" spans="1:61" x14ac:dyDescent="0.25">
      <c r="A81" s="88"/>
      <c r="B81" s="86"/>
      <c r="C81" s="88"/>
      <c r="D81" s="86"/>
      <c r="E81" s="97"/>
      <c r="F81" s="86"/>
      <c r="G81" s="100"/>
      <c r="H81" s="86"/>
      <c r="I81" s="367"/>
      <c r="J81" s="86"/>
      <c r="K81" s="394"/>
      <c r="L81" s="395"/>
      <c r="M81" s="399"/>
      <c r="N81" s="395"/>
      <c r="O81" s="397"/>
      <c r="P81" s="217"/>
      <c r="Q81" s="394"/>
      <c r="R81" s="380"/>
      <c r="S81" s="394"/>
      <c r="T81" s="380"/>
      <c r="U81" s="394"/>
      <c r="V81" s="380"/>
      <c r="W81" s="394"/>
      <c r="X81" s="380"/>
      <c r="Y81" s="394"/>
      <c r="Z81" s="380"/>
      <c r="AA81" s="394"/>
      <c r="AB81" s="380"/>
      <c r="AC81" s="394"/>
      <c r="AD81" s="380"/>
      <c r="AE81" s="394"/>
      <c r="AF81" s="380"/>
      <c r="AG81" s="394"/>
      <c r="AH81" s="380"/>
      <c r="AI81" s="394"/>
      <c r="AJ81" s="380"/>
      <c r="AK81" s="394"/>
      <c r="AL81" s="394"/>
      <c r="AM81" s="394"/>
      <c r="AN81" s="380"/>
      <c r="AO81" s="394"/>
      <c r="AP81" s="380"/>
      <c r="AQ81" s="394"/>
      <c r="AR81" s="380"/>
      <c r="AS81" s="394"/>
      <c r="AT81" s="380"/>
      <c r="AU81" s="394"/>
      <c r="AV81" s="217"/>
      <c r="AW81" s="394"/>
      <c r="AX81" s="217"/>
      <c r="AY81" s="394"/>
      <c r="AZ81" s="380"/>
      <c r="BA81" s="394"/>
      <c r="BB81" s="380"/>
      <c r="BC81" s="394"/>
      <c r="BD81" s="394"/>
      <c r="BE81" s="394"/>
      <c r="BF81" s="394"/>
      <c r="BG81" s="394"/>
      <c r="BH81" s="380"/>
      <c r="BI81" s="252"/>
    </row>
    <row r="82" spans="1:61" x14ac:dyDescent="0.25">
      <c r="A82" s="88">
        <f>+A80+1</f>
        <v>63</v>
      </c>
      <c r="B82" s="86"/>
      <c r="C82" s="88"/>
      <c r="D82" s="86"/>
      <c r="E82" s="97"/>
      <c r="F82" s="86"/>
      <c r="G82" s="100" t="s">
        <v>228</v>
      </c>
      <c r="H82" s="86"/>
      <c r="I82" s="367"/>
      <c r="J82" s="86"/>
      <c r="K82" s="394"/>
      <c r="L82" s="395"/>
      <c r="M82" s="399"/>
      <c r="N82" s="395"/>
      <c r="O82" s="397"/>
      <c r="P82" s="217"/>
      <c r="Q82" s="394"/>
      <c r="R82" s="380"/>
      <c r="S82" s="394"/>
      <c r="T82" s="380"/>
      <c r="U82" s="394"/>
      <c r="V82" s="380"/>
      <c r="W82" s="394"/>
      <c r="X82" s="380"/>
      <c r="Y82" s="394"/>
      <c r="Z82" s="380"/>
      <c r="AA82" s="394"/>
      <c r="AB82" s="380"/>
      <c r="AC82" s="394"/>
      <c r="AD82" s="380"/>
      <c r="AE82" s="394"/>
      <c r="AF82" s="380"/>
      <c r="AG82" s="394"/>
      <c r="AH82" s="380"/>
      <c r="AI82" s="394"/>
      <c r="AJ82" s="380"/>
      <c r="AK82" s="394"/>
      <c r="AL82" s="394"/>
      <c r="AM82" s="394"/>
      <c r="AN82" s="380"/>
      <c r="AO82" s="394"/>
      <c r="AP82" s="380"/>
      <c r="AQ82" s="394"/>
      <c r="AR82" s="380"/>
      <c r="AS82" s="394"/>
      <c r="AT82" s="380"/>
      <c r="AU82" s="394"/>
      <c r="AV82" s="217"/>
      <c r="AW82" s="394"/>
      <c r="AX82" s="217"/>
      <c r="AY82" s="394"/>
      <c r="AZ82" s="380"/>
      <c r="BA82" s="394"/>
      <c r="BB82" s="380"/>
      <c r="BC82" s="394"/>
      <c r="BD82" s="394"/>
      <c r="BE82" s="394"/>
      <c r="BF82" s="394"/>
      <c r="BG82" s="394"/>
      <c r="BH82" s="380"/>
      <c r="BI82" s="252"/>
    </row>
    <row r="83" spans="1:61" x14ac:dyDescent="0.25">
      <c r="A83" s="88">
        <f t="shared" si="8"/>
        <v>64</v>
      </c>
      <c r="B83" s="86"/>
      <c r="C83" s="88">
        <v>513</v>
      </c>
      <c r="D83" s="86"/>
      <c r="E83" s="97">
        <v>513122</v>
      </c>
      <c r="F83" s="86"/>
      <c r="G83" s="100" t="s">
        <v>229</v>
      </c>
      <c r="H83" s="86"/>
      <c r="I83" s="385" t="str">
        <f>+I16</f>
        <v>TB 03-19</v>
      </c>
      <c r="J83" s="86"/>
      <c r="K83" s="394">
        <f>'[15]WP - Expenses'!$K$82</f>
        <v>6360.1600000000008</v>
      </c>
      <c r="L83" s="395"/>
      <c r="M83" s="399">
        <v>0.82465535281045732</v>
      </c>
      <c r="N83" s="395"/>
      <c r="O83" s="394">
        <f t="shared" ref="O83:O90" si="9">K83*M83</f>
        <v>5244.9399887309592</v>
      </c>
      <c r="P83" s="217"/>
      <c r="Q83" s="394"/>
      <c r="R83" s="380"/>
      <c r="S83" s="394"/>
      <c r="T83" s="380"/>
      <c r="U83" s="290">
        <f>IFERROR(VLOOKUP(E83,'[26]IS ADJ 3'!$E:$O,11,FALSE),0)</f>
        <v>207.00155266404317</v>
      </c>
      <c r="V83" s="380"/>
      <c r="W83" s="291">
        <f>IFERROR(VLOOKUP(E83,'[27]IS ADJ 4'!$E:$Q,13,FALSE),0)</f>
        <v>89.384099146252439</v>
      </c>
      <c r="X83" s="380"/>
      <c r="Y83" s="290">
        <f>IFERROR(VLOOKUP(E83,'[28]WP IS ADJ 5'!$E$17:$U$315,17,FALSE),0)</f>
        <v>112.38726024607149</v>
      </c>
      <c r="Z83" s="380"/>
      <c r="AA83" s="394"/>
      <c r="AB83" s="380"/>
      <c r="AC83" s="394"/>
      <c r="AD83" s="380"/>
      <c r="AE83" s="394"/>
      <c r="AF83" s="380"/>
      <c r="AG83" s="397">
        <f>IFERROR(VLOOKUP(E83,'[16]nVision Input'!$E:$Q,13,FALSE),0)</f>
        <v>0</v>
      </c>
      <c r="AH83" s="380"/>
      <c r="AI83" s="394"/>
      <c r="AJ83" s="380"/>
      <c r="AK83" s="394"/>
      <c r="AL83" s="394"/>
      <c r="AM83" s="394"/>
      <c r="AN83" s="380"/>
      <c r="AO83" s="394"/>
      <c r="AP83" s="380"/>
      <c r="AQ83" s="394"/>
      <c r="AR83" s="380"/>
      <c r="AS83" s="394"/>
      <c r="AT83" s="380"/>
      <c r="AU83" s="394"/>
      <c r="AV83" s="217"/>
      <c r="AW83" s="394"/>
      <c r="AX83" s="217"/>
      <c r="AY83" s="394"/>
      <c r="AZ83" s="380"/>
      <c r="BA83" s="394"/>
      <c r="BB83" s="380"/>
      <c r="BC83" s="394"/>
      <c r="BD83" s="394"/>
      <c r="BE83" s="394"/>
      <c r="BF83" s="394"/>
      <c r="BG83" s="394"/>
      <c r="BH83" s="380"/>
      <c r="BI83" s="252">
        <f t="shared" ref="BI83:BI90" si="10">SUM(O83:BH83)</f>
        <v>5653.7129007873264</v>
      </c>
    </row>
    <row r="84" spans="1:61" x14ac:dyDescent="0.25">
      <c r="A84" s="88">
        <f t="shared" si="8"/>
        <v>65</v>
      </c>
      <c r="B84" s="86"/>
      <c r="C84" s="88">
        <v>513</v>
      </c>
      <c r="D84" s="86"/>
      <c r="E84" s="97">
        <v>513168</v>
      </c>
      <c r="F84" s="86"/>
      <c r="G84" s="100" t="s">
        <v>230</v>
      </c>
      <c r="H84" s="86"/>
      <c r="I84" s="367"/>
      <c r="J84" s="86"/>
      <c r="K84" s="394">
        <f>'[15]WP - Expenses'!$K$83</f>
        <v>1077651.52</v>
      </c>
      <c r="L84" s="395"/>
      <c r="M84" s="399">
        <v>0.82465535281045732</v>
      </c>
      <c r="N84" s="395"/>
      <c r="O84" s="394">
        <f t="shared" si="9"/>
        <v>888691.09443232557</v>
      </c>
      <c r="P84" s="217"/>
      <c r="Q84" s="394"/>
      <c r="R84" s="380"/>
      <c r="S84" s="394"/>
      <c r="T84" s="380"/>
      <c r="U84" s="290">
        <f>IFERROR(VLOOKUP(E84,'[26]IS ADJ 3'!$E:$O,11,FALSE),0)</f>
        <v>1988.9954962167701</v>
      </c>
      <c r="V84" s="380"/>
      <c r="W84" s="291">
        <f>IFERROR(VLOOKUP(E84,'[27]IS ADJ 4'!$E:$Q,13,FALSE),0)</f>
        <v>858.85621797160115</v>
      </c>
      <c r="X84" s="380"/>
      <c r="Y84" s="290">
        <f>IFERROR(VLOOKUP(E84,'[28]WP IS ADJ 5'!$E$17:$U$315,17,FALSE),0)</f>
        <v>1079.8844336417824</v>
      </c>
      <c r="Z84" s="380"/>
      <c r="AA84" s="394"/>
      <c r="AB84" s="380"/>
      <c r="AC84" s="394"/>
      <c r="AD84" s="380"/>
      <c r="AE84" s="394"/>
      <c r="AF84" s="380"/>
      <c r="AG84" s="397">
        <f>IFERROR(VLOOKUP(E84,'[16]nVision Input'!$E:$Q,13,FALSE),0)</f>
        <v>0</v>
      </c>
      <c r="AH84" s="380"/>
      <c r="AI84" s="394"/>
      <c r="AJ84" s="380"/>
      <c r="AK84" s="394"/>
      <c r="AL84" s="394"/>
      <c r="AM84" s="394"/>
      <c r="AN84" s="380"/>
      <c r="AO84" s="394"/>
      <c r="AP84" s="380"/>
      <c r="AQ84" s="394"/>
      <c r="AR84" s="380"/>
      <c r="AS84" s="394"/>
      <c r="AT84" s="380"/>
      <c r="AU84" s="394"/>
      <c r="AV84" s="217"/>
      <c r="AW84" s="394"/>
      <c r="AX84" s="217"/>
      <c r="AY84" s="394"/>
      <c r="AZ84" s="380"/>
      <c r="BA84" s="394"/>
      <c r="BB84" s="380"/>
      <c r="BC84" s="394"/>
      <c r="BD84" s="394"/>
      <c r="BE84" s="394"/>
      <c r="BF84" s="394"/>
      <c r="BG84" s="394"/>
      <c r="BH84" s="380"/>
      <c r="BI84" s="252">
        <f t="shared" si="10"/>
        <v>892618.83058015583</v>
      </c>
    </row>
    <row r="85" spans="1:61" x14ac:dyDescent="0.25">
      <c r="A85" s="88">
        <f t="shared" si="8"/>
        <v>66</v>
      </c>
      <c r="B85" s="86"/>
      <c r="C85" s="88">
        <v>513</v>
      </c>
      <c r="D85" s="86"/>
      <c r="E85" s="97">
        <v>513172</v>
      </c>
      <c r="F85" s="86"/>
      <c r="G85" s="100" t="s">
        <v>231</v>
      </c>
      <c r="H85" s="86"/>
      <c r="I85" s="367"/>
      <c r="J85" s="86"/>
      <c r="K85" s="394">
        <f>'[15]WP - Expenses'!$K$84</f>
        <v>12439.12</v>
      </c>
      <c r="L85" s="395"/>
      <c r="M85" s="399">
        <v>0.82465535281045732</v>
      </c>
      <c r="N85" s="395"/>
      <c r="O85" s="394">
        <f t="shared" si="9"/>
        <v>10257.986892251616</v>
      </c>
      <c r="P85" s="217"/>
      <c r="Q85" s="394"/>
      <c r="R85" s="380"/>
      <c r="S85" s="394"/>
      <c r="T85" s="380"/>
      <c r="U85" s="290">
        <f>IFERROR(VLOOKUP(E85,'[26]IS ADJ 3'!$E:$O,11,FALSE),0)</f>
        <v>44.786686081486309</v>
      </c>
      <c r="V85" s="380"/>
      <c r="W85" s="291">
        <f>IFERROR(VLOOKUP(E85,'[27]IS ADJ 4'!$E:$Q,13,FALSE),0)</f>
        <v>19.339070348118351</v>
      </c>
      <c r="X85" s="380"/>
      <c r="Y85" s="290">
        <f>IFERROR(VLOOKUP(E85,'[28]WP IS ADJ 5'!$E$17:$U$315,17,FALSE),0)</f>
        <v>24.316015408677913</v>
      </c>
      <c r="Z85" s="380"/>
      <c r="AA85" s="394"/>
      <c r="AB85" s="380"/>
      <c r="AC85" s="394"/>
      <c r="AD85" s="380"/>
      <c r="AE85" s="394"/>
      <c r="AF85" s="380"/>
      <c r="AG85" s="397">
        <f>IFERROR(VLOOKUP(E85,'[16]nVision Input'!$E:$Q,13,FALSE),0)</f>
        <v>0</v>
      </c>
      <c r="AH85" s="380"/>
      <c r="AI85" s="394"/>
      <c r="AJ85" s="380"/>
      <c r="AK85" s="394"/>
      <c r="AL85" s="394"/>
      <c r="AM85" s="394"/>
      <c r="AN85" s="380"/>
      <c r="AO85" s="394"/>
      <c r="AP85" s="380"/>
      <c r="AQ85" s="394"/>
      <c r="AR85" s="380"/>
      <c r="AS85" s="394"/>
      <c r="AT85" s="380"/>
      <c r="AU85" s="394"/>
      <c r="AV85" s="217"/>
      <c r="AW85" s="394"/>
      <c r="AX85" s="217"/>
      <c r="AY85" s="394"/>
      <c r="AZ85" s="380"/>
      <c r="BA85" s="394"/>
      <c r="BB85" s="380"/>
      <c r="BC85" s="394"/>
      <c r="BD85" s="394"/>
      <c r="BE85" s="394"/>
      <c r="BF85" s="394"/>
      <c r="BG85" s="394"/>
      <c r="BH85" s="380"/>
      <c r="BI85" s="252">
        <f t="shared" si="10"/>
        <v>10346.428664089899</v>
      </c>
    </row>
    <row r="86" spans="1:61" x14ac:dyDescent="0.25">
      <c r="A86" s="88">
        <f t="shared" si="8"/>
        <v>67</v>
      </c>
      <c r="B86" s="86"/>
      <c r="C86" s="88">
        <v>513</v>
      </c>
      <c r="D86" s="86"/>
      <c r="E86" s="97">
        <v>513174</v>
      </c>
      <c r="F86" s="86"/>
      <c r="G86" s="100" t="s">
        <v>232</v>
      </c>
      <c r="H86" s="86"/>
      <c r="I86" s="367"/>
      <c r="J86" s="86"/>
      <c r="K86" s="394">
        <f>'[15]WP - Expenses'!$K$85</f>
        <v>56001.43</v>
      </c>
      <c r="L86" s="395"/>
      <c r="M86" s="399">
        <v>0.82465535281045732</v>
      </c>
      <c r="N86" s="395"/>
      <c r="O86" s="394">
        <f t="shared" si="9"/>
        <v>46181.879014540129</v>
      </c>
      <c r="P86" s="217"/>
      <c r="Q86" s="394"/>
      <c r="R86" s="380"/>
      <c r="S86" s="394"/>
      <c r="T86" s="380"/>
      <c r="U86" s="290">
        <f>IFERROR(VLOOKUP(E86,'[26]IS ADJ 3'!$E:$O,11,FALSE),0)</f>
        <v>1679.9541304315007</v>
      </c>
      <c r="V86" s="380"/>
      <c r="W86" s="291">
        <f>IFERROR(VLOOKUP(E86,'[27]IS ADJ 4'!$E:$Q,13,FALSE),0)</f>
        <v>725.41091901543518</v>
      </c>
      <c r="X86" s="380"/>
      <c r="Y86" s="290">
        <f>IFERROR(VLOOKUP(E86,'[28]WP IS ADJ 5'!$E$17:$U$315,17,FALSE),0)</f>
        <v>912.09674337416072</v>
      </c>
      <c r="Z86" s="380"/>
      <c r="AA86" s="394"/>
      <c r="AB86" s="380"/>
      <c r="AC86" s="394"/>
      <c r="AD86" s="380"/>
      <c r="AE86" s="394"/>
      <c r="AF86" s="380"/>
      <c r="AG86" s="397">
        <f>IFERROR(VLOOKUP(E86,'[16]nVision Input'!$E:$Q,13,FALSE),0)</f>
        <v>0</v>
      </c>
      <c r="AH86" s="380"/>
      <c r="AI86" s="394"/>
      <c r="AJ86" s="380"/>
      <c r="AK86" s="394"/>
      <c r="AL86" s="394"/>
      <c r="AM86" s="394"/>
      <c r="AN86" s="380"/>
      <c r="AO86" s="394"/>
      <c r="AP86" s="380"/>
      <c r="AQ86" s="394"/>
      <c r="AR86" s="380"/>
      <c r="AS86" s="394"/>
      <c r="AT86" s="380"/>
      <c r="AU86" s="394"/>
      <c r="AV86" s="217"/>
      <c r="AW86" s="394"/>
      <c r="AX86" s="217"/>
      <c r="AY86" s="394"/>
      <c r="AZ86" s="380"/>
      <c r="BA86" s="394"/>
      <c r="BB86" s="380"/>
      <c r="BC86" s="394"/>
      <c r="BD86" s="394"/>
      <c r="BE86" s="394"/>
      <c r="BF86" s="394"/>
      <c r="BG86" s="394"/>
      <c r="BH86" s="380"/>
      <c r="BI86" s="252">
        <f t="shared" si="10"/>
        <v>49499.340807361223</v>
      </c>
    </row>
    <row r="87" spans="1:61" x14ac:dyDescent="0.25">
      <c r="A87" s="88">
        <f t="shared" si="8"/>
        <v>68</v>
      </c>
      <c r="B87" s="86"/>
      <c r="C87" s="88">
        <v>513</v>
      </c>
      <c r="D87" s="86"/>
      <c r="E87" s="97">
        <v>513175</v>
      </c>
      <c r="F87" s="86"/>
      <c r="G87" s="100" t="s">
        <v>233</v>
      </c>
      <c r="H87" s="86"/>
      <c r="I87" s="367"/>
      <c r="J87" s="86"/>
      <c r="K87" s="394">
        <f>'[15]WP - Expenses'!$K$86</f>
        <v>213109.09</v>
      </c>
      <c r="L87" s="395"/>
      <c r="M87" s="399">
        <v>0.82465535281045732</v>
      </c>
      <c r="N87" s="395"/>
      <c r="O87" s="394">
        <f t="shared" si="9"/>
        <v>175741.55180106551</v>
      </c>
      <c r="P87" s="217"/>
      <c r="Q87" s="394"/>
      <c r="R87" s="380"/>
      <c r="S87" s="394"/>
      <c r="T87" s="380"/>
      <c r="U87" s="290">
        <f>IFERROR(VLOOKUP(E87,'[26]IS ADJ 3'!$E:$O,11,FALSE),0)</f>
        <v>0</v>
      </c>
      <c r="V87" s="380"/>
      <c r="W87" s="291">
        <f>IFERROR(VLOOKUP(E87,'[27]IS ADJ 4'!$E:$Q,13,FALSE),0)</f>
        <v>0</v>
      </c>
      <c r="X87" s="380"/>
      <c r="Y87" s="290">
        <f>IFERROR(VLOOKUP(E87,'[28]WP IS ADJ 5'!$E$17:$U$315,17,FALSE),0)</f>
        <v>0</v>
      </c>
      <c r="Z87" s="380"/>
      <c r="AA87" s="394"/>
      <c r="AB87" s="380"/>
      <c r="AC87" s="394"/>
      <c r="AD87" s="380"/>
      <c r="AE87" s="394"/>
      <c r="AF87" s="380"/>
      <c r="AG87" s="397">
        <f>IFERROR(VLOOKUP(E87,'[16]nVision Input'!$E:$Q,13,FALSE),0)</f>
        <v>0</v>
      </c>
      <c r="AH87" s="380"/>
      <c r="AI87" s="394"/>
      <c r="AJ87" s="380"/>
      <c r="AK87" s="394"/>
      <c r="AL87" s="394"/>
      <c r="AM87" s="394"/>
      <c r="AN87" s="380"/>
      <c r="AO87" s="394"/>
      <c r="AP87" s="380"/>
      <c r="AQ87" s="394"/>
      <c r="AR87" s="380"/>
      <c r="AS87" s="394"/>
      <c r="AT87" s="380"/>
      <c r="AU87" s="394"/>
      <c r="AV87" s="217"/>
      <c r="AW87" s="394"/>
      <c r="AX87" s="217"/>
      <c r="AY87" s="394"/>
      <c r="AZ87" s="380"/>
      <c r="BA87" s="394"/>
      <c r="BB87" s="380"/>
      <c r="BC87" s="394"/>
      <c r="BD87" s="394"/>
      <c r="BE87" s="394"/>
      <c r="BF87" s="394"/>
      <c r="BG87" s="394"/>
      <c r="BH87" s="380"/>
      <c r="BI87" s="252">
        <f t="shared" si="10"/>
        <v>175741.55180106551</v>
      </c>
    </row>
    <row r="88" spans="1:61" x14ac:dyDescent="0.25">
      <c r="A88" s="88">
        <f t="shared" si="8"/>
        <v>69</v>
      </c>
      <c r="B88" s="86"/>
      <c r="C88" s="88">
        <v>513</v>
      </c>
      <c r="D88" s="86"/>
      <c r="E88" s="97">
        <v>513178</v>
      </c>
      <c r="F88" s="86"/>
      <c r="G88" s="100" t="s">
        <v>229</v>
      </c>
      <c r="H88" s="86"/>
      <c r="I88" s="367"/>
      <c r="J88" s="86"/>
      <c r="K88" s="394">
        <f>'[15]WP - Expenses'!$K$87</f>
        <v>104082.84</v>
      </c>
      <c r="L88" s="395"/>
      <c r="M88" s="399">
        <v>0.82465535281045732</v>
      </c>
      <c r="N88" s="395"/>
      <c r="O88" s="394">
        <f t="shared" si="9"/>
        <v>85832.47114171437</v>
      </c>
      <c r="P88" s="217"/>
      <c r="Q88" s="394"/>
      <c r="R88" s="380"/>
      <c r="S88" s="394"/>
      <c r="T88" s="380"/>
      <c r="U88" s="290">
        <f>IFERROR(VLOOKUP(E88,'[26]IS ADJ 3'!$E:$O,11,FALSE),0)</f>
        <v>543.84552785258393</v>
      </c>
      <c r="V88" s="380"/>
      <c r="W88" s="291">
        <f>IFERROR(VLOOKUP(E88,'[27]IS ADJ 4'!$E:$Q,13,FALSE),0)</f>
        <v>234.83467614716722</v>
      </c>
      <c r="X88" s="380"/>
      <c r="Y88" s="290">
        <f>IFERROR(VLOOKUP(E88,'[28]WP IS ADJ 5'!$E$17:$U$315,17,FALSE),0)</f>
        <v>295.26980878075119</v>
      </c>
      <c r="Z88" s="380"/>
      <c r="AA88" s="394"/>
      <c r="AB88" s="380"/>
      <c r="AC88" s="394"/>
      <c r="AD88" s="380"/>
      <c r="AE88" s="394"/>
      <c r="AF88" s="380"/>
      <c r="AG88" s="397">
        <f>IFERROR(VLOOKUP(E88,'[16]nVision Input'!$E:$Q,13,FALSE),0)</f>
        <v>0</v>
      </c>
      <c r="AH88" s="380"/>
      <c r="AI88" s="394"/>
      <c r="AJ88" s="380"/>
      <c r="AK88" s="394"/>
      <c r="AL88" s="394"/>
      <c r="AM88" s="394"/>
      <c r="AN88" s="380"/>
      <c r="AO88" s="394"/>
      <c r="AP88" s="380"/>
      <c r="AQ88" s="394"/>
      <c r="AR88" s="380"/>
      <c r="AS88" s="394"/>
      <c r="AT88" s="380"/>
      <c r="AU88" s="394"/>
      <c r="AV88" s="217"/>
      <c r="AW88" s="394"/>
      <c r="AX88" s="217"/>
      <c r="AY88" s="394"/>
      <c r="AZ88" s="380"/>
      <c r="BA88" s="394"/>
      <c r="BB88" s="380"/>
      <c r="BC88" s="394"/>
      <c r="BD88" s="394"/>
      <c r="BE88" s="394"/>
      <c r="BF88" s="394"/>
      <c r="BG88" s="394"/>
      <c r="BH88" s="380"/>
      <c r="BI88" s="252">
        <f t="shared" si="10"/>
        <v>86906.421154494863</v>
      </c>
    </row>
    <row r="89" spans="1:61" x14ac:dyDescent="0.25">
      <c r="A89" s="88">
        <f t="shared" si="8"/>
        <v>70</v>
      </c>
      <c r="B89" s="86"/>
      <c r="C89" s="88">
        <v>513</v>
      </c>
      <c r="D89" s="86"/>
      <c r="E89" s="97">
        <v>513181</v>
      </c>
      <c r="F89" s="86"/>
      <c r="G89" s="100" t="s">
        <v>234</v>
      </c>
      <c r="H89" s="86"/>
      <c r="I89" s="367"/>
      <c r="J89" s="86"/>
      <c r="K89" s="394">
        <f>'[15]WP - Expenses'!$K$88</f>
        <v>2486.0100000000002</v>
      </c>
      <c r="L89" s="395"/>
      <c r="M89" s="399">
        <v>0.82465535281045732</v>
      </c>
      <c r="N89" s="395"/>
      <c r="O89" s="394">
        <f t="shared" si="9"/>
        <v>2050.101453640325</v>
      </c>
      <c r="P89" s="217"/>
      <c r="Q89" s="394"/>
      <c r="R89" s="380"/>
      <c r="S89" s="394"/>
      <c r="T89" s="380"/>
      <c r="U89" s="290">
        <f>IFERROR(VLOOKUP(E89,'[26]IS ADJ 3'!$E:$O,11,FALSE),0)</f>
        <v>112.89021147510111</v>
      </c>
      <c r="V89" s="380"/>
      <c r="W89" s="291">
        <f>IFERROR(VLOOKUP(E89,'[27]IS ADJ 4'!$E:$Q,13,FALSE),0)</f>
        <v>48.74644525738676</v>
      </c>
      <c r="X89" s="380"/>
      <c r="Y89" s="290">
        <f>IFERROR(VLOOKUP(E89,'[28]WP IS ADJ 5'!$E$17:$U$315,17,FALSE),0)</f>
        <v>61.291431938568621</v>
      </c>
      <c r="Z89" s="380"/>
      <c r="AA89" s="394"/>
      <c r="AB89" s="380"/>
      <c r="AC89" s="394"/>
      <c r="AD89" s="380"/>
      <c r="AE89" s="394"/>
      <c r="AF89" s="380"/>
      <c r="AG89" s="397">
        <f>IFERROR(VLOOKUP(E89,'[16]nVision Input'!$E:$Q,13,FALSE),0)</f>
        <v>0</v>
      </c>
      <c r="AH89" s="380"/>
      <c r="AI89" s="394"/>
      <c r="AJ89" s="380"/>
      <c r="AK89" s="394"/>
      <c r="AL89" s="394"/>
      <c r="AM89" s="394"/>
      <c r="AN89" s="380"/>
      <c r="AO89" s="394"/>
      <c r="AP89" s="380"/>
      <c r="AQ89" s="394"/>
      <c r="AR89" s="380"/>
      <c r="AS89" s="394"/>
      <c r="AT89" s="380"/>
      <c r="AU89" s="394"/>
      <c r="AV89" s="217"/>
      <c r="AW89" s="394"/>
      <c r="AX89" s="217"/>
      <c r="AY89" s="394"/>
      <c r="AZ89" s="380"/>
      <c r="BA89" s="394"/>
      <c r="BB89" s="380"/>
      <c r="BC89" s="394"/>
      <c r="BD89" s="394"/>
      <c r="BE89" s="394"/>
      <c r="BF89" s="394"/>
      <c r="BG89" s="394"/>
      <c r="BH89" s="380"/>
      <c r="BI89" s="252">
        <f t="shared" si="10"/>
        <v>2273.0295423113816</v>
      </c>
    </row>
    <row r="90" spans="1:61" x14ac:dyDescent="0.25">
      <c r="A90" s="88">
        <f t="shared" si="8"/>
        <v>71</v>
      </c>
      <c r="B90" s="86"/>
      <c r="C90" s="88">
        <v>513</v>
      </c>
      <c r="D90" s="86"/>
      <c r="E90" s="97">
        <v>513182</v>
      </c>
      <c r="F90" s="86"/>
      <c r="G90" s="100" t="s">
        <v>235</v>
      </c>
      <c r="H90" s="86"/>
      <c r="I90" s="367"/>
      <c r="J90" s="86"/>
      <c r="K90" s="394">
        <f>'[15]WP - Expenses'!$K$89</f>
        <v>14804.39</v>
      </c>
      <c r="L90" s="395"/>
      <c r="M90" s="399">
        <v>0.82465535281045732</v>
      </c>
      <c r="N90" s="395"/>
      <c r="O90" s="394">
        <f t="shared" si="9"/>
        <v>12208.519458593606</v>
      </c>
      <c r="P90" s="217"/>
      <c r="Q90" s="394"/>
      <c r="R90" s="380"/>
      <c r="S90" s="394"/>
      <c r="T90" s="380"/>
      <c r="U90" s="290">
        <f>IFERROR(VLOOKUP(E90,'[26]IS ADJ 3'!$E:$O,11,FALSE),0)</f>
        <v>354.34579246451614</v>
      </c>
      <c r="V90" s="380"/>
      <c r="W90" s="291">
        <f>IFERROR(VLOOKUP(E90,'[27]IS ADJ 4'!$E:$Q,13,FALSE),0)</f>
        <v>153.00793176710977</v>
      </c>
      <c r="X90" s="380"/>
      <c r="Y90" s="290">
        <f>IFERROR(VLOOKUP(E90,'[28]WP IS ADJ 5'!$E$17:$U$315,17,FALSE),0)</f>
        <v>192.38480234707822</v>
      </c>
      <c r="Z90" s="380"/>
      <c r="AA90" s="394"/>
      <c r="AB90" s="380"/>
      <c r="AC90" s="394"/>
      <c r="AD90" s="380"/>
      <c r="AE90" s="394"/>
      <c r="AF90" s="380"/>
      <c r="AG90" s="397">
        <f>IFERROR(VLOOKUP(E90,'[16]nVision Input'!$E:$Q,13,FALSE),0)</f>
        <v>0</v>
      </c>
      <c r="AH90" s="380"/>
      <c r="AI90" s="394"/>
      <c r="AJ90" s="380"/>
      <c r="AK90" s="394"/>
      <c r="AL90" s="394"/>
      <c r="AM90" s="394"/>
      <c r="AN90" s="380"/>
      <c r="AO90" s="394"/>
      <c r="AP90" s="380"/>
      <c r="AQ90" s="394"/>
      <c r="AR90" s="380"/>
      <c r="AS90" s="394"/>
      <c r="AT90" s="380"/>
      <c r="AU90" s="394"/>
      <c r="AV90" s="217"/>
      <c r="AW90" s="394"/>
      <c r="AX90" s="217"/>
      <c r="AY90" s="394"/>
      <c r="AZ90" s="380"/>
      <c r="BA90" s="394"/>
      <c r="BB90" s="380"/>
      <c r="BC90" s="394"/>
      <c r="BD90" s="394"/>
      <c r="BE90" s="394"/>
      <c r="BF90" s="394"/>
      <c r="BG90" s="394"/>
      <c r="BH90" s="380"/>
      <c r="BI90" s="252">
        <f t="shared" si="10"/>
        <v>12908.257985172309</v>
      </c>
    </row>
    <row r="91" spans="1:61" x14ac:dyDescent="0.25">
      <c r="A91" s="88">
        <f t="shared" si="8"/>
        <v>72</v>
      </c>
      <c r="B91" s="86"/>
      <c r="C91" s="88"/>
      <c r="D91" s="86"/>
      <c r="E91" s="97"/>
      <c r="F91" s="86"/>
      <c r="G91" s="100" t="s">
        <v>236</v>
      </c>
      <c r="H91" s="86"/>
      <c r="I91" s="367"/>
      <c r="J91" s="86"/>
      <c r="K91" s="398">
        <f>SUM(K83:K90)</f>
        <v>1486934.56</v>
      </c>
      <c r="L91" s="395"/>
      <c r="M91" s="399"/>
      <c r="N91" s="395"/>
      <c r="O91" s="398">
        <f>SUM(O83:O90)</f>
        <v>1226208.5441828619</v>
      </c>
      <c r="P91" s="217"/>
      <c r="Q91" s="398">
        <f>SUM(Q83:Q90)</f>
        <v>0</v>
      </c>
      <c r="R91" s="380"/>
      <c r="S91" s="398">
        <f>SUM(S83:S90)</f>
        <v>0</v>
      </c>
      <c r="T91" s="380"/>
      <c r="U91" s="398">
        <f>SUM(U83:U90)</f>
        <v>4931.819397186001</v>
      </c>
      <c r="V91" s="380"/>
      <c r="W91" s="398">
        <f>SUM(W83:W90)</f>
        <v>2129.5793596530707</v>
      </c>
      <c r="X91" s="380"/>
      <c r="Y91" s="398">
        <f>SUM(Y83:Y90)</f>
        <v>2677.6304957370908</v>
      </c>
      <c r="Z91" s="380"/>
      <c r="AA91" s="398">
        <f>SUM(AA83:AA90)</f>
        <v>0</v>
      </c>
      <c r="AB91" s="380"/>
      <c r="AC91" s="398">
        <f>SUM(AC83:AC90)</f>
        <v>0</v>
      </c>
      <c r="AD91" s="380"/>
      <c r="AE91" s="398">
        <f>SUM(AE83:AE90)</f>
        <v>0</v>
      </c>
      <c r="AF91" s="380"/>
      <c r="AG91" s="398">
        <f>SUM(AG83:AG90)</f>
        <v>0</v>
      </c>
      <c r="AH91" s="380"/>
      <c r="AI91" s="398">
        <f>SUM(AI83:AI90)</f>
        <v>0</v>
      </c>
      <c r="AJ91" s="380"/>
      <c r="AK91" s="398">
        <f>SUM(AK83:AK90)</f>
        <v>0</v>
      </c>
      <c r="AL91" s="400"/>
      <c r="AM91" s="398">
        <f>SUM(AM83:AM90)</f>
        <v>0</v>
      </c>
      <c r="AN91" s="380"/>
      <c r="AO91" s="398">
        <f>SUM(AO83:AO90)</f>
        <v>0</v>
      </c>
      <c r="AP91" s="380"/>
      <c r="AQ91" s="398">
        <f>SUM(AQ83:AQ90)</f>
        <v>0</v>
      </c>
      <c r="AR91" s="380"/>
      <c r="AS91" s="398">
        <f>SUM(AS83:AS90)</f>
        <v>0</v>
      </c>
      <c r="AT91" s="380"/>
      <c r="AU91" s="398">
        <f>SUM(AU83:AU90)</f>
        <v>0</v>
      </c>
      <c r="AV91" s="217"/>
      <c r="AW91" s="398">
        <f>SUM(AW83:AW90)</f>
        <v>0</v>
      </c>
      <c r="AX91" s="217"/>
      <c r="AY91" s="398">
        <f>SUM(AY83:AY90)</f>
        <v>0</v>
      </c>
      <c r="AZ91" s="380"/>
      <c r="BA91" s="398">
        <f>SUM(BA83:BA90)</f>
        <v>0</v>
      </c>
      <c r="BB91" s="380"/>
      <c r="BC91" s="398">
        <f>SUM(BC83:BC90)</f>
        <v>0</v>
      </c>
      <c r="BD91" s="400"/>
      <c r="BE91" s="398">
        <f>SUM(BE83:BE90)</f>
        <v>0</v>
      </c>
      <c r="BF91" s="400"/>
      <c r="BG91" s="398">
        <f>SUM(BG83:BG90)</f>
        <v>0</v>
      </c>
      <c r="BH91" s="380"/>
      <c r="BI91" s="398">
        <f>SUM(BI83:BI90)</f>
        <v>1235947.5734354383</v>
      </c>
    </row>
    <row r="92" spans="1:61" x14ac:dyDescent="0.25">
      <c r="A92" s="88"/>
      <c r="B92" s="86"/>
      <c r="C92" s="88"/>
      <c r="D92" s="86"/>
      <c r="E92" s="97"/>
      <c r="F92" s="86"/>
      <c r="G92" s="98"/>
      <c r="H92" s="86"/>
      <c r="I92" s="367"/>
      <c r="J92" s="86"/>
      <c r="K92" s="394"/>
      <c r="L92" s="395"/>
      <c r="M92" s="399"/>
      <c r="N92" s="395"/>
      <c r="O92" s="397"/>
      <c r="P92" s="217"/>
      <c r="Q92" s="394"/>
      <c r="R92" s="380"/>
      <c r="S92" s="394"/>
      <c r="T92" s="380"/>
      <c r="U92" s="394"/>
      <c r="V92" s="380"/>
      <c r="W92" s="394"/>
      <c r="X92" s="380"/>
      <c r="Y92" s="394"/>
      <c r="Z92" s="380"/>
      <c r="AA92" s="394"/>
      <c r="AB92" s="380"/>
      <c r="AC92" s="394"/>
      <c r="AD92" s="380"/>
      <c r="AE92" s="394"/>
      <c r="AF92" s="380"/>
      <c r="AG92" s="394"/>
      <c r="AH92" s="380"/>
      <c r="AI92" s="394"/>
      <c r="AJ92" s="380"/>
      <c r="AK92" s="394"/>
      <c r="AL92" s="394"/>
      <c r="AM92" s="394"/>
      <c r="AN92" s="380"/>
      <c r="AO92" s="394"/>
      <c r="AP92" s="380"/>
      <c r="AQ92" s="394"/>
      <c r="AR92" s="380"/>
      <c r="AS92" s="394"/>
      <c r="AT92" s="380"/>
      <c r="AU92" s="394"/>
      <c r="AV92" s="217"/>
      <c r="AW92" s="394"/>
      <c r="AX92" s="217"/>
      <c r="AY92" s="394"/>
      <c r="AZ92" s="380"/>
      <c r="BA92" s="394"/>
      <c r="BB92" s="380"/>
      <c r="BC92" s="394"/>
      <c r="BD92" s="394"/>
      <c r="BE92" s="394"/>
      <c r="BF92" s="394"/>
      <c r="BG92" s="394"/>
      <c r="BH92" s="380"/>
      <c r="BI92" s="252"/>
    </row>
    <row r="93" spans="1:61" x14ac:dyDescent="0.25">
      <c r="A93" s="88">
        <f>+A91+1</f>
        <v>73</v>
      </c>
      <c r="B93" s="86"/>
      <c r="C93" s="88"/>
      <c r="D93" s="86"/>
      <c r="E93" s="97"/>
      <c r="F93" s="86"/>
      <c r="G93" s="98" t="s">
        <v>237</v>
      </c>
      <c r="H93" s="86"/>
      <c r="I93" s="367"/>
      <c r="J93" s="86"/>
      <c r="K93" s="394"/>
      <c r="L93" s="395"/>
      <c r="M93" s="399"/>
      <c r="N93" s="395"/>
      <c r="O93" s="397"/>
      <c r="P93" s="217"/>
      <c r="Q93" s="394"/>
      <c r="R93" s="380"/>
      <c r="S93" s="394"/>
      <c r="T93" s="380"/>
      <c r="U93" s="394"/>
      <c r="V93" s="380"/>
      <c r="W93" s="394"/>
      <c r="X93" s="380"/>
      <c r="Y93" s="394"/>
      <c r="Z93" s="380"/>
      <c r="AA93" s="394"/>
      <c r="AB93" s="380"/>
      <c r="AC93" s="394"/>
      <c r="AD93" s="380"/>
      <c r="AE93" s="394"/>
      <c r="AF93" s="380"/>
      <c r="AG93" s="394"/>
      <c r="AH93" s="380"/>
      <c r="AI93" s="394"/>
      <c r="AJ93" s="380"/>
      <c r="AK93" s="394"/>
      <c r="AL93" s="394"/>
      <c r="AM93" s="394"/>
      <c r="AN93" s="380"/>
      <c r="AO93" s="394"/>
      <c r="AP93" s="380"/>
      <c r="AQ93" s="394"/>
      <c r="AR93" s="380"/>
      <c r="AS93" s="394"/>
      <c r="AT93" s="380"/>
      <c r="AU93" s="394"/>
      <c r="AV93" s="217"/>
      <c r="AW93" s="394"/>
      <c r="AX93" s="217"/>
      <c r="AY93" s="394"/>
      <c r="AZ93" s="380"/>
      <c r="BA93" s="394"/>
      <c r="BB93" s="380"/>
      <c r="BC93" s="394"/>
      <c r="BD93" s="394"/>
      <c r="BE93" s="394"/>
      <c r="BF93" s="394"/>
      <c r="BG93" s="394"/>
      <c r="BH93" s="380"/>
      <c r="BI93" s="252"/>
    </row>
    <row r="94" spans="1:61" x14ac:dyDescent="0.25">
      <c r="A94" s="88">
        <f>+A93+1</f>
        <v>74</v>
      </c>
      <c r="B94" s="86"/>
      <c r="C94" s="88">
        <v>547</v>
      </c>
      <c r="D94" s="86"/>
      <c r="E94" s="97">
        <v>547210</v>
      </c>
      <c r="F94" s="86"/>
      <c r="G94" s="98" t="s">
        <v>238</v>
      </c>
      <c r="H94" s="86"/>
      <c r="I94" s="385" t="str">
        <f>+I16</f>
        <v>TB 03-19</v>
      </c>
      <c r="J94" s="86"/>
      <c r="K94" s="394">
        <f>'[15]WP - Expenses'!$K$93</f>
        <v>62603452.189999998</v>
      </c>
      <c r="L94" s="395"/>
      <c r="M94" s="399">
        <v>0.82465535281045732</v>
      </c>
      <c r="N94" s="395"/>
      <c r="O94" s="394">
        <f t="shared" ref="O94:O101" si="11">K94*M94</f>
        <v>51626271.952897042</v>
      </c>
      <c r="P94" s="217"/>
      <c r="Q94" s="394"/>
      <c r="R94" s="380"/>
      <c r="S94" s="394"/>
      <c r="T94" s="380"/>
      <c r="U94" s="290">
        <f>IFERROR(VLOOKUP(E94,'[26]IS ADJ 3'!$E:$O,11,FALSE),0)</f>
        <v>0</v>
      </c>
      <c r="V94" s="380"/>
      <c r="W94" s="291">
        <f>IFERROR(VLOOKUP(E94,'[27]IS ADJ 4'!$E:$Q,13,FALSE),0)</f>
        <v>0</v>
      </c>
      <c r="X94" s="380"/>
      <c r="Y94" s="290">
        <f>IFERROR(VLOOKUP(E94,'[28]WP IS ADJ 5'!$E$17:$U$315,17,FALSE),0)</f>
        <v>0</v>
      </c>
      <c r="Z94" s="380"/>
      <c r="AA94" s="394"/>
      <c r="AB94" s="380"/>
      <c r="AC94" s="394"/>
      <c r="AD94" s="380"/>
      <c r="AE94" s="394"/>
      <c r="AF94" s="380"/>
      <c r="AG94" s="397">
        <f>IFERROR(VLOOKUP(E94,'[16]nVision Input'!$E:$Q,13,FALSE),0)</f>
        <v>-111142.41896100668</v>
      </c>
      <c r="AH94" s="380"/>
      <c r="AI94" s="394"/>
      <c r="AJ94" s="380"/>
      <c r="AK94" s="394"/>
      <c r="AL94" s="394"/>
      <c r="AM94" s="394"/>
      <c r="AN94" s="380"/>
      <c r="AO94" s="394"/>
      <c r="AP94" s="380"/>
      <c r="AQ94" s="394"/>
      <c r="AR94" s="380"/>
      <c r="AS94" s="394"/>
      <c r="AT94" s="380"/>
      <c r="AU94" s="394"/>
      <c r="AV94" s="217"/>
      <c r="AW94" s="394"/>
      <c r="AX94" s="217"/>
      <c r="AY94" s="394"/>
      <c r="AZ94" s="380"/>
      <c r="BA94" s="394"/>
      <c r="BB94" s="380"/>
      <c r="BC94" s="394"/>
      <c r="BD94" s="394"/>
      <c r="BE94" s="394"/>
      <c r="BF94" s="394"/>
      <c r="BG94" s="394"/>
      <c r="BH94" s="380"/>
      <c r="BI94" s="252">
        <f t="shared" ref="BI94:BI101" si="12">SUM(O94:BH94)</f>
        <v>51515129.533936039</v>
      </c>
    </row>
    <row r="95" spans="1:61" x14ac:dyDescent="0.25">
      <c r="A95" s="88">
        <f t="shared" si="8"/>
        <v>75</v>
      </c>
      <c r="B95" s="86"/>
      <c r="C95" s="88">
        <v>547</v>
      </c>
      <c r="D95" s="86"/>
      <c r="E95" s="97">
        <v>547213</v>
      </c>
      <c r="F95" s="86"/>
      <c r="G95" s="98" t="s">
        <v>239</v>
      </c>
      <c r="H95" s="86"/>
      <c r="I95" s="367"/>
      <c r="J95" s="86"/>
      <c r="K95" s="394">
        <f>'[15]WP - Expenses'!$K$94</f>
        <v>1178772.83</v>
      </c>
      <c r="L95" s="395"/>
      <c r="M95" s="399">
        <v>0.82465535281045732</v>
      </c>
      <c r="N95" s="395"/>
      <c r="O95" s="394">
        <f t="shared" si="11"/>
        <v>972081.32400703127</v>
      </c>
      <c r="P95" s="217"/>
      <c r="Q95" s="394"/>
      <c r="R95" s="380"/>
      <c r="S95" s="394"/>
      <c r="T95" s="380"/>
      <c r="U95" s="290">
        <f>IFERROR(VLOOKUP(E95,'[26]IS ADJ 3'!$E:$O,11,FALSE),0)</f>
        <v>0</v>
      </c>
      <c r="V95" s="380"/>
      <c r="W95" s="291">
        <f>IFERROR(VLOOKUP(E95,'[27]IS ADJ 4'!$E:$Q,13,FALSE),0)</f>
        <v>0</v>
      </c>
      <c r="X95" s="380"/>
      <c r="Y95" s="290">
        <f>IFERROR(VLOOKUP(E95,'[28]WP IS ADJ 5'!$E$17:$U$315,17,FALSE),0)</f>
        <v>0</v>
      </c>
      <c r="Z95" s="380"/>
      <c r="AA95" s="394"/>
      <c r="AB95" s="380"/>
      <c r="AC95" s="394"/>
      <c r="AD95" s="380"/>
      <c r="AE95" s="394"/>
      <c r="AF95" s="380"/>
      <c r="AG95" s="397">
        <f>IFERROR(VLOOKUP(E95,'[16]nVision Input'!$E:$Q,13,FALSE),0)</f>
        <v>-2092.7226718119368</v>
      </c>
      <c r="AH95" s="380"/>
      <c r="AI95" s="394"/>
      <c r="AJ95" s="380"/>
      <c r="AK95" s="394"/>
      <c r="AL95" s="394"/>
      <c r="AM95" s="394"/>
      <c r="AN95" s="380"/>
      <c r="AO95" s="394"/>
      <c r="AP95" s="380"/>
      <c r="AQ95" s="394"/>
      <c r="AR95" s="380"/>
      <c r="AS95" s="394"/>
      <c r="AT95" s="380"/>
      <c r="AU95" s="394"/>
      <c r="AV95" s="217"/>
      <c r="AW95" s="394"/>
      <c r="AX95" s="217"/>
      <c r="AY95" s="394"/>
      <c r="AZ95" s="380"/>
      <c r="BA95" s="394"/>
      <c r="BB95" s="380"/>
      <c r="BC95" s="394"/>
      <c r="BD95" s="394"/>
      <c r="BE95" s="394"/>
      <c r="BF95" s="394"/>
      <c r="BG95" s="394"/>
      <c r="BH95" s="380"/>
      <c r="BI95" s="252">
        <f t="shared" si="12"/>
        <v>969988.60133521934</v>
      </c>
    </row>
    <row r="96" spans="1:61" x14ac:dyDescent="0.25">
      <c r="A96" s="88">
        <f t="shared" si="8"/>
        <v>76</v>
      </c>
      <c r="B96" s="86"/>
      <c r="C96" s="88">
        <v>547</v>
      </c>
      <c r="D96" s="86"/>
      <c r="E96" s="97">
        <v>547300</v>
      </c>
      <c r="F96" s="86"/>
      <c r="G96" s="98" t="s">
        <v>240</v>
      </c>
      <c r="H96" s="86"/>
      <c r="I96" s="367"/>
      <c r="J96" s="86"/>
      <c r="K96" s="403">
        <f>'[15]WP - Expenses'!$K$95</f>
        <v>-103280.5</v>
      </c>
      <c r="L96" s="395"/>
      <c r="M96" s="399">
        <v>0.94793741619335403</v>
      </c>
      <c r="N96" s="395"/>
      <c r="O96" s="394">
        <f t="shared" si="11"/>
        <v>-97903.450313157708</v>
      </c>
      <c r="P96" s="217"/>
      <c r="Q96" s="394"/>
      <c r="R96" s="380"/>
      <c r="S96" s="394"/>
      <c r="T96" s="380"/>
      <c r="U96" s="290">
        <f>IFERROR(VLOOKUP(E96,'[26]IS ADJ 3'!$E:$O,11,FALSE),0)</f>
        <v>0</v>
      </c>
      <c r="V96" s="380"/>
      <c r="W96" s="291">
        <f>IFERROR(VLOOKUP(E96,'[27]IS ADJ 4'!$E:$Q,13,FALSE),0)</f>
        <v>0</v>
      </c>
      <c r="X96" s="380"/>
      <c r="Y96" s="290">
        <f>IFERROR(VLOOKUP(E96,'[28]WP IS ADJ 5'!$E$17:$U$315,17,FALSE),0)</f>
        <v>0</v>
      </c>
      <c r="Z96" s="380"/>
      <c r="AA96" s="394"/>
      <c r="AB96" s="380"/>
      <c r="AC96" s="394"/>
      <c r="AD96" s="380"/>
      <c r="AE96" s="394"/>
      <c r="AF96" s="380"/>
      <c r="AG96" s="397">
        <f>IFERROR(VLOOKUP(E96,'[16]nVision Input'!$E:$Q,13,FALSE),0)</f>
        <v>97903.450313157708</v>
      </c>
      <c r="AH96" s="380"/>
      <c r="AI96" s="394"/>
      <c r="AJ96" s="380"/>
      <c r="AK96" s="394"/>
      <c r="AL96" s="394"/>
      <c r="AM96" s="394"/>
      <c r="AN96" s="380"/>
      <c r="AO96" s="394"/>
      <c r="AP96" s="380"/>
      <c r="AQ96" s="394"/>
      <c r="AR96" s="380"/>
      <c r="AS96" s="394"/>
      <c r="AT96" s="380"/>
      <c r="AU96" s="394"/>
      <c r="AV96" s="217"/>
      <c r="AW96" s="394"/>
      <c r="AX96" s="217"/>
      <c r="AY96" s="394"/>
      <c r="AZ96" s="380"/>
      <c r="BA96" s="394"/>
      <c r="BB96" s="380"/>
      <c r="BC96" s="394"/>
      <c r="BD96" s="394"/>
      <c r="BE96" s="394"/>
      <c r="BF96" s="394"/>
      <c r="BG96" s="394"/>
      <c r="BH96" s="380"/>
      <c r="BI96" s="252">
        <f t="shared" si="12"/>
        <v>0</v>
      </c>
    </row>
    <row r="97" spans="1:61" x14ac:dyDescent="0.25">
      <c r="A97" s="88">
        <f t="shared" si="8"/>
        <v>77</v>
      </c>
      <c r="B97" s="86"/>
      <c r="C97" s="88">
        <v>547</v>
      </c>
      <c r="D97" s="86"/>
      <c r="E97" s="97">
        <v>547301</v>
      </c>
      <c r="F97" s="86"/>
      <c r="G97" s="98" t="s">
        <v>241</v>
      </c>
      <c r="H97" s="86"/>
      <c r="I97" s="367"/>
      <c r="J97" s="86"/>
      <c r="K97" s="394">
        <f>'[15]WP - Expenses'!$K$96</f>
        <v>-95245</v>
      </c>
      <c r="L97" s="395"/>
      <c r="M97" s="399">
        <v>0.82465535281045732</v>
      </c>
      <c r="N97" s="395"/>
      <c r="O97" s="394">
        <f t="shared" si="11"/>
        <v>-78544.299078432014</v>
      </c>
      <c r="P97" s="217"/>
      <c r="Q97" s="394"/>
      <c r="R97" s="380"/>
      <c r="S97" s="394"/>
      <c r="T97" s="380"/>
      <c r="U97" s="290">
        <f>IFERROR(VLOOKUP(E97,'[26]IS ADJ 3'!$E:$O,11,FALSE),0)</f>
        <v>0</v>
      </c>
      <c r="V97" s="380"/>
      <c r="W97" s="291">
        <f>IFERROR(VLOOKUP(E97,'[27]IS ADJ 4'!$E:$Q,13,FALSE),0)</f>
        <v>0</v>
      </c>
      <c r="X97" s="380"/>
      <c r="Y97" s="290">
        <f>IFERROR(VLOOKUP(E97,'[28]WP IS ADJ 5'!$E$17:$U$315,17,FALSE),0)</f>
        <v>0</v>
      </c>
      <c r="Z97" s="380"/>
      <c r="AA97" s="394"/>
      <c r="AB97" s="380"/>
      <c r="AC97" s="394"/>
      <c r="AD97" s="380"/>
      <c r="AE97" s="394"/>
      <c r="AF97" s="380"/>
      <c r="AG97" s="397">
        <f>IFERROR(VLOOKUP(E97,'[16]nVision Input'!$E:$Q,13,FALSE),0)</f>
        <v>78544.299078432014</v>
      </c>
      <c r="AH97" s="380"/>
      <c r="AI97" s="394"/>
      <c r="AJ97" s="380"/>
      <c r="AK97" s="394"/>
      <c r="AL97" s="394"/>
      <c r="AM97" s="394"/>
      <c r="AN97" s="380"/>
      <c r="AO97" s="394"/>
      <c r="AP97" s="380"/>
      <c r="AQ97" s="394"/>
      <c r="AR97" s="380"/>
      <c r="AS97" s="394"/>
      <c r="AT97" s="380"/>
      <c r="AU97" s="394"/>
      <c r="AV97" s="217"/>
      <c r="AW97" s="394"/>
      <c r="AX97" s="217"/>
      <c r="AY97" s="394"/>
      <c r="AZ97" s="380"/>
      <c r="BA97" s="394"/>
      <c r="BB97" s="380"/>
      <c r="BC97" s="394"/>
      <c r="BD97" s="394"/>
      <c r="BE97" s="394"/>
      <c r="BF97" s="394"/>
      <c r="BG97" s="394"/>
      <c r="BH97" s="380"/>
      <c r="BI97" s="252">
        <f t="shared" si="12"/>
        <v>0</v>
      </c>
    </row>
    <row r="98" spans="1:61" x14ac:dyDescent="0.25">
      <c r="A98" s="88">
        <f t="shared" si="8"/>
        <v>78</v>
      </c>
      <c r="B98" s="86"/>
      <c r="C98" s="88">
        <v>547</v>
      </c>
      <c r="D98" s="86"/>
      <c r="E98" s="97">
        <v>547603</v>
      </c>
      <c r="F98" s="86"/>
      <c r="G98" s="98" t="s">
        <v>242</v>
      </c>
      <c r="H98" s="86"/>
      <c r="I98" s="367"/>
      <c r="J98" s="86"/>
      <c r="K98" s="394">
        <f>'[15]WP - Expenses'!$K$97</f>
        <v>0</v>
      </c>
      <c r="L98" s="395"/>
      <c r="M98" s="399">
        <v>0.82465535281045732</v>
      </c>
      <c r="N98" s="395"/>
      <c r="O98" s="394">
        <f t="shared" si="11"/>
        <v>0</v>
      </c>
      <c r="P98" s="217"/>
      <c r="Q98" s="394"/>
      <c r="R98" s="380"/>
      <c r="S98" s="394"/>
      <c r="T98" s="380"/>
      <c r="U98" s="290">
        <f>IFERROR(VLOOKUP(E98,'[26]IS ADJ 3'!$E:$O,11,FALSE),0)</f>
        <v>0</v>
      </c>
      <c r="V98" s="380"/>
      <c r="W98" s="291">
        <f>IFERROR(VLOOKUP(E98,'[27]IS ADJ 4'!$E:$Q,13,FALSE),0)</f>
        <v>0</v>
      </c>
      <c r="X98" s="380"/>
      <c r="Y98" s="290">
        <f>IFERROR(VLOOKUP(E98,'[28]WP IS ADJ 5'!$E$17:$U$315,17,FALSE),0)</f>
        <v>0</v>
      </c>
      <c r="Z98" s="380"/>
      <c r="AA98" s="394"/>
      <c r="AB98" s="380"/>
      <c r="AC98" s="394"/>
      <c r="AD98" s="380"/>
      <c r="AE98" s="394"/>
      <c r="AF98" s="380"/>
      <c r="AG98" s="397">
        <f>IFERROR(VLOOKUP(E98,'[16]nVision Input'!$E:$Q,13,FALSE),0)</f>
        <v>0</v>
      </c>
      <c r="AH98" s="380"/>
      <c r="AI98" s="394"/>
      <c r="AJ98" s="380"/>
      <c r="AK98" s="394"/>
      <c r="AL98" s="394"/>
      <c r="AM98" s="394"/>
      <c r="AN98" s="380"/>
      <c r="AO98" s="394"/>
      <c r="AP98" s="380"/>
      <c r="AQ98" s="394"/>
      <c r="AR98" s="380"/>
      <c r="AS98" s="394"/>
      <c r="AT98" s="380"/>
      <c r="AU98" s="394"/>
      <c r="AV98" s="217"/>
      <c r="AW98" s="394"/>
      <c r="AX98" s="217"/>
      <c r="AY98" s="394"/>
      <c r="AZ98" s="380"/>
      <c r="BA98" s="394"/>
      <c r="BB98" s="380"/>
      <c r="BC98" s="394"/>
      <c r="BD98" s="394"/>
      <c r="BE98" s="394"/>
      <c r="BF98" s="394"/>
      <c r="BG98" s="394"/>
      <c r="BH98" s="380"/>
      <c r="BI98" s="252">
        <f t="shared" si="12"/>
        <v>0</v>
      </c>
    </row>
    <row r="99" spans="1:61" x14ac:dyDescent="0.25">
      <c r="A99" s="88">
        <f t="shared" si="8"/>
        <v>79</v>
      </c>
      <c r="B99" s="86"/>
      <c r="C99" s="88">
        <v>547</v>
      </c>
      <c r="D99" s="86"/>
      <c r="E99" s="97">
        <v>547605</v>
      </c>
      <c r="F99" s="86"/>
      <c r="G99" s="98" t="s">
        <v>243</v>
      </c>
      <c r="H99" s="86"/>
      <c r="I99" s="367"/>
      <c r="J99" s="86"/>
      <c r="K99" s="394">
        <f>'[15]WP - Expenses'!$K$98</f>
        <v>1191.82</v>
      </c>
      <c r="L99" s="395"/>
      <c r="M99" s="399">
        <v>0.82465535281045732</v>
      </c>
      <c r="N99" s="395"/>
      <c r="O99" s="394">
        <f t="shared" si="11"/>
        <v>982.84074258655914</v>
      </c>
      <c r="P99" s="217"/>
      <c r="Q99" s="394"/>
      <c r="R99" s="380"/>
      <c r="S99" s="394"/>
      <c r="T99" s="380"/>
      <c r="U99" s="290">
        <f>IFERROR(VLOOKUP(E99,'[26]IS ADJ 3'!$E:$O,11,FALSE),0)</f>
        <v>0</v>
      </c>
      <c r="V99" s="380"/>
      <c r="W99" s="291">
        <f>IFERROR(VLOOKUP(E99,'[27]IS ADJ 4'!$E:$Q,13,FALSE),0)</f>
        <v>0</v>
      </c>
      <c r="X99" s="380"/>
      <c r="Y99" s="290">
        <f>IFERROR(VLOOKUP(E99,'[28]WP IS ADJ 5'!$E$17:$U$315,17,FALSE),0)</f>
        <v>0</v>
      </c>
      <c r="Z99" s="380"/>
      <c r="AA99" s="394"/>
      <c r="AB99" s="380"/>
      <c r="AC99" s="394"/>
      <c r="AD99" s="380"/>
      <c r="AE99" s="394"/>
      <c r="AF99" s="380"/>
      <c r="AG99" s="397">
        <f>IFERROR(VLOOKUP(E99,'[16]nVision Input'!$E:$Q,13,FALSE),0)</f>
        <v>-17.188867571499991</v>
      </c>
      <c r="AH99" s="380"/>
      <c r="AI99" s="394"/>
      <c r="AJ99" s="380"/>
      <c r="AK99" s="394"/>
      <c r="AL99" s="394"/>
      <c r="AM99" s="394"/>
      <c r="AN99" s="380"/>
      <c r="AO99" s="394"/>
      <c r="AP99" s="380"/>
      <c r="AQ99" s="394"/>
      <c r="AR99" s="380"/>
      <c r="AS99" s="394"/>
      <c r="AT99" s="380"/>
      <c r="AU99" s="394"/>
      <c r="AV99" s="217"/>
      <c r="AW99" s="394"/>
      <c r="AX99" s="217"/>
      <c r="AY99" s="394"/>
      <c r="AZ99" s="380"/>
      <c r="BA99" s="394"/>
      <c r="BB99" s="380"/>
      <c r="BC99" s="394"/>
      <c r="BD99" s="394"/>
      <c r="BE99" s="394"/>
      <c r="BF99" s="394"/>
      <c r="BG99" s="394"/>
      <c r="BH99" s="380"/>
      <c r="BI99" s="252">
        <f t="shared" si="12"/>
        <v>965.6518750150592</v>
      </c>
    </row>
    <row r="100" spans="1:61" x14ac:dyDescent="0.25">
      <c r="A100" s="88">
        <f t="shared" si="8"/>
        <v>80</v>
      </c>
      <c r="B100" s="86"/>
      <c r="C100" s="88">
        <v>547</v>
      </c>
      <c r="D100" s="86"/>
      <c r="E100" s="97">
        <v>547606</v>
      </c>
      <c r="F100" s="86"/>
      <c r="G100" s="98" t="s">
        <v>244</v>
      </c>
      <c r="H100" s="86"/>
      <c r="I100" s="367"/>
      <c r="J100" s="86"/>
      <c r="K100" s="394">
        <f>'[15]WP - Expenses'!$K$99</f>
        <v>1191.82</v>
      </c>
      <c r="L100" s="395"/>
      <c r="M100" s="399">
        <v>0.82465535281045732</v>
      </c>
      <c r="N100" s="395"/>
      <c r="O100" s="394">
        <f t="shared" si="11"/>
        <v>982.84074258655914</v>
      </c>
      <c r="P100" s="217"/>
      <c r="Q100" s="394"/>
      <c r="R100" s="380"/>
      <c r="S100" s="394"/>
      <c r="T100" s="380"/>
      <c r="U100" s="290">
        <f>IFERROR(VLOOKUP(E100,'[26]IS ADJ 3'!$E:$O,11,FALSE),0)</f>
        <v>0</v>
      </c>
      <c r="V100" s="380"/>
      <c r="W100" s="291">
        <f>IFERROR(VLOOKUP(E100,'[27]IS ADJ 4'!$E:$Q,13,FALSE),0)</f>
        <v>0</v>
      </c>
      <c r="X100" s="380"/>
      <c r="Y100" s="290">
        <f>IFERROR(VLOOKUP(E100,'[28]WP IS ADJ 5'!$E$17:$U$315,17,FALSE),0)</f>
        <v>0</v>
      </c>
      <c r="Z100" s="380"/>
      <c r="AA100" s="394"/>
      <c r="AB100" s="380"/>
      <c r="AC100" s="394"/>
      <c r="AD100" s="380"/>
      <c r="AE100" s="394"/>
      <c r="AF100" s="380"/>
      <c r="AG100" s="397">
        <f>IFERROR(VLOOKUP(E100,'[16]nVision Input'!$E:$Q,13,FALSE),0)</f>
        <v>-17.188867571499991</v>
      </c>
      <c r="AH100" s="380"/>
      <c r="AI100" s="394"/>
      <c r="AJ100" s="380"/>
      <c r="AK100" s="394"/>
      <c r="AL100" s="394"/>
      <c r="AM100" s="394"/>
      <c r="AN100" s="380"/>
      <c r="AO100" s="394"/>
      <c r="AP100" s="380"/>
      <c r="AQ100" s="394"/>
      <c r="AR100" s="380"/>
      <c r="AS100" s="394"/>
      <c r="AT100" s="380"/>
      <c r="AU100" s="394"/>
      <c r="AV100" s="217"/>
      <c r="AW100" s="394"/>
      <c r="AX100" s="217"/>
      <c r="AY100" s="394"/>
      <c r="AZ100" s="380"/>
      <c r="BA100" s="394"/>
      <c r="BB100" s="380"/>
      <c r="BC100" s="394"/>
      <c r="BD100" s="394"/>
      <c r="BE100" s="394"/>
      <c r="BF100" s="394"/>
      <c r="BG100" s="394"/>
      <c r="BH100" s="380"/>
      <c r="BI100" s="252">
        <f t="shared" si="12"/>
        <v>965.6518750150592</v>
      </c>
    </row>
    <row r="101" spans="1:61" x14ac:dyDescent="0.25">
      <c r="A101" s="88">
        <f t="shared" si="8"/>
        <v>81</v>
      </c>
      <c r="B101" s="86"/>
      <c r="C101" s="88">
        <v>547</v>
      </c>
      <c r="D101" s="86"/>
      <c r="E101" s="97">
        <v>547607</v>
      </c>
      <c r="F101" s="86"/>
      <c r="G101" s="98" t="s">
        <v>245</v>
      </c>
      <c r="H101" s="86"/>
      <c r="I101" s="367"/>
      <c r="J101" s="86"/>
      <c r="K101" s="394">
        <f>'[15]WP - Expenses'!$K$100</f>
        <v>18751.46</v>
      </c>
      <c r="L101" s="395"/>
      <c r="M101" s="399">
        <v>0.82465535281045732</v>
      </c>
      <c r="N101" s="395"/>
      <c r="O101" s="394">
        <f t="shared" si="11"/>
        <v>15463.491862011177</v>
      </c>
      <c r="P101" s="217"/>
      <c r="Q101" s="394"/>
      <c r="R101" s="380"/>
      <c r="S101" s="394"/>
      <c r="T101" s="380"/>
      <c r="U101" s="290">
        <f>IFERROR(VLOOKUP(E101,'[26]IS ADJ 3'!$E:$O,11,FALSE),0)</f>
        <v>0</v>
      </c>
      <c r="V101" s="380"/>
      <c r="W101" s="291">
        <f>IFERROR(VLOOKUP(E101,'[27]IS ADJ 4'!$E:$Q,13,FALSE),0)</f>
        <v>0</v>
      </c>
      <c r="X101" s="380"/>
      <c r="Y101" s="290">
        <f>IFERROR(VLOOKUP(E101,'[28]WP IS ADJ 5'!$E$17:$U$315,17,FALSE),0)</f>
        <v>0</v>
      </c>
      <c r="Z101" s="380"/>
      <c r="AA101" s="394"/>
      <c r="AB101" s="380"/>
      <c r="AC101" s="394"/>
      <c r="AD101" s="380"/>
      <c r="AE101" s="394"/>
      <c r="AF101" s="380"/>
      <c r="AG101" s="397">
        <f>IFERROR(VLOOKUP(E101,'[16]nVision Input'!$E:$Q,13,FALSE),0)</f>
        <v>-33.290218838498902</v>
      </c>
      <c r="AH101" s="380"/>
      <c r="AI101" s="394"/>
      <c r="AJ101" s="380"/>
      <c r="AK101" s="394"/>
      <c r="AL101" s="394"/>
      <c r="AM101" s="394"/>
      <c r="AN101" s="380"/>
      <c r="AO101" s="394"/>
      <c r="AP101" s="380"/>
      <c r="AQ101" s="394"/>
      <c r="AR101" s="380"/>
      <c r="AS101" s="394"/>
      <c r="AT101" s="380"/>
      <c r="AU101" s="394"/>
      <c r="AV101" s="217"/>
      <c r="AW101" s="394"/>
      <c r="AX101" s="217"/>
      <c r="AY101" s="394"/>
      <c r="AZ101" s="380"/>
      <c r="BA101" s="394"/>
      <c r="BB101" s="380"/>
      <c r="BC101" s="394"/>
      <c r="BD101" s="394"/>
      <c r="BE101" s="394"/>
      <c r="BF101" s="394"/>
      <c r="BG101" s="394"/>
      <c r="BH101" s="380"/>
      <c r="BI101" s="275">
        <f t="shared" si="12"/>
        <v>15430.201643172677</v>
      </c>
    </row>
    <row r="102" spans="1:61" x14ac:dyDescent="0.25">
      <c r="A102" s="88">
        <f t="shared" si="8"/>
        <v>82</v>
      </c>
      <c r="B102" s="86"/>
      <c r="C102" s="88"/>
      <c r="D102" s="86"/>
      <c r="E102" s="97"/>
      <c r="F102" s="86"/>
      <c r="G102" s="98" t="s">
        <v>246</v>
      </c>
      <c r="H102" s="86"/>
      <c r="I102" s="367"/>
      <c r="J102" s="86"/>
      <c r="K102" s="398">
        <f>SUM(K94:K101)</f>
        <v>63604834.619999997</v>
      </c>
      <c r="L102" s="395"/>
      <c r="M102" s="399"/>
      <c r="N102" s="395"/>
      <c r="O102" s="398">
        <f>SUM(O94:O101)</f>
        <v>52439334.700859673</v>
      </c>
      <c r="P102" s="217"/>
      <c r="Q102" s="398">
        <f>SUM(Q94:Q101)</f>
        <v>0</v>
      </c>
      <c r="R102" s="380"/>
      <c r="S102" s="398">
        <f>SUM(S94:S101)</f>
        <v>0</v>
      </c>
      <c r="T102" s="380"/>
      <c r="U102" s="398">
        <f>SUM(U94:U101)</f>
        <v>0</v>
      </c>
      <c r="V102" s="380"/>
      <c r="W102" s="398">
        <f>SUM(W94:W101)</f>
        <v>0</v>
      </c>
      <c r="X102" s="380"/>
      <c r="Y102" s="398">
        <f>SUM(Y94:Y101)</f>
        <v>0</v>
      </c>
      <c r="Z102" s="380"/>
      <c r="AA102" s="398">
        <f>SUM(AA94:AA101)</f>
        <v>0</v>
      </c>
      <c r="AB102" s="380"/>
      <c r="AC102" s="398">
        <f>SUM(AC94:AC101)</f>
        <v>0</v>
      </c>
      <c r="AD102" s="380"/>
      <c r="AE102" s="398">
        <f>SUM(AE94:AE101)</f>
        <v>0</v>
      </c>
      <c r="AF102" s="380"/>
      <c r="AG102" s="398">
        <f>SUM(AG94:AG101)</f>
        <v>63144.939804789603</v>
      </c>
      <c r="AH102" s="380"/>
      <c r="AI102" s="398">
        <f>SUM(AI94:AI101)</f>
        <v>0</v>
      </c>
      <c r="AJ102" s="380"/>
      <c r="AK102" s="398">
        <f>SUM(AK94:AK101)</f>
        <v>0</v>
      </c>
      <c r="AL102" s="400"/>
      <c r="AM102" s="398">
        <f>SUM(AM94:AM101)</f>
        <v>0</v>
      </c>
      <c r="AN102" s="380"/>
      <c r="AO102" s="398">
        <f>SUM(AO94:AO101)</f>
        <v>0</v>
      </c>
      <c r="AP102" s="380"/>
      <c r="AQ102" s="398">
        <f>SUM(AQ94:AQ101)</f>
        <v>0</v>
      </c>
      <c r="AR102" s="380"/>
      <c r="AS102" s="398">
        <f>SUM(AS94:AS101)</f>
        <v>0</v>
      </c>
      <c r="AT102" s="380"/>
      <c r="AU102" s="398">
        <f>SUM(AU94:AU101)</f>
        <v>0</v>
      </c>
      <c r="AV102" s="217"/>
      <c r="AW102" s="398">
        <f>SUM(AW94:AW101)</f>
        <v>0</v>
      </c>
      <c r="AX102" s="217"/>
      <c r="AY102" s="398">
        <f>SUM(AY94:AY101)</f>
        <v>0</v>
      </c>
      <c r="AZ102" s="380"/>
      <c r="BA102" s="398">
        <f>SUM(BA94:BA101)</f>
        <v>0</v>
      </c>
      <c r="BB102" s="380"/>
      <c r="BC102" s="398">
        <f>SUM(BC94:BC101)</f>
        <v>0</v>
      </c>
      <c r="BD102" s="400"/>
      <c r="BE102" s="398">
        <f>SUM(BE94:BE101)</f>
        <v>0</v>
      </c>
      <c r="BF102" s="400"/>
      <c r="BG102" s="398">
        <f>SUM(BG94:BG101)</f>
        <v>0</v>
      </c>
      <c r="BH102" s="380"/>
      <c r="BI102" s="398">
        <f>SUM(BI94:BI101)</f>
        <v>52502479.640664458</v>
      </c>
    </row>
    <row r="103" spans="1:61" x14ac:dyDescent="0.25">
      <c r="A103" s="88"/>
      <c r="B103" s="86"/>
      <c r="C103" s="88"/>
      <c r="D103" s="86"/>
      <c r="E103" s="97"/>
      <c r="F103" s="86"/>
      <c r="G103" s="98"/>
      <c r="H103" s="86"/>
      <c r="I103" s="367"/>
      <c r="J103" s="86"/>
      <c r="K103" s="394"/>
      <c r="L103" s="395"/>
      <c r="M103" s="399"/>
      <c r="N103" s="395"/>
      <c r="O103" s="397"/>
      <c r="P103" s="217"/>
      <c r="Q103" s="394"/>
      <c r="R103" s="380"/>
      <c r="S103" s="394"/>
      <c r="T103" s="380"/>
      <c r="U103" s="394"/>
      <c r="V103" s="380"/>
      <c r="W103" s="394"/>
      <c r="X103" s="380"/>
      <c r="Y103" s="394"/>
      <c r="Z103" s="380"/>
      <c r="AA103" s="394"/>
      <c r="AB103" s="380"/>
      <c r="AC103" s="394"/>
      <c r="AD103" s="380"/>
      <c r="AE103" s="394"/>
      <c r="AF103" s="380"/>
      <c r="AG103" s="394"/>
      <c r="AH103" s="380"/>
      <c r="AI103" s="394"/>
      <c r="AJ103" s="380"/>
      <c r="AK103" s="394"/>
      <c r="AL103" s="394"/>
      <c r="AM103" s="394"/>
      <c r="AN103" s="380"/>
      <c r="AO103" s="394"/>
      <c r="AP103" s="380"/>
      <c r="AQ103" s="394"/>
      <c r="AR103" s="380"/>
      <c r="AS103" s="394"/>
      <c r="AT103" s="380"/>
      <c r="AU103" s="394"/>
      <c r="AV103" s="217"/>
      <c r="AW103" s="394"/>
      <c r="AX103" s="217"/>
      <c r="AY103" s="394"/>
      <c r="AZ103" s="380"/>
      <c r="BA103" s="394"/>
      <c r="BB103" s="380"/>
      <c r="BC103" s="394"/>
      <c r="BD103" s="394"/>
      <c r="BE103" s="394"/>
      <c r="BF103" s="394"/>
      <c r="BG103" s="394"/>
      <c r="BH103" s="380"/>
      <c r="BI103" s="252"/>
    </row>
    <row r="104" spans="1:61" x14ac:dyDescent="0.25">
      <c r="A104" s="88">
        <f>+A102+1</f>
        <v>83</v>
      </c>
      <c r="B104" s="86"/>
      <c r="C104" s="88"/>
      <c r="D104" s="86"/>
      <c r="E104" s="97"/>
      <c r="F104" s="86"/>
      <c r="G104" s="98" t="s">
        <v>247</v>
      </c>
      <c r="H104" s="86"/>
      <c r="I104" s="386"/>
      <c r="J104" s="86"/>
      <c r="K104" s="380"/>
      <c r="L104" s="404"/>
      <c r="M104" s="405"/>
      <c r="N104" s="404"/>
      <c r="O104" s="396"/>
      <c r="P104" s="217"/>
      <c r="Q104" s="394"/>
      <c r="R104" s="380"/>
      <c r="S104" s="394"/>
      <c r="T104" s="380"/>
      <c r="U104" s="394"/>
      <c r="V104" s="380"/>
      <c r="W104" s="394"/>
      <c r="X104" s="380"/>
      <c r="Y104" s="394"/>
      <c r="Z104" s="380"/>
      <c r="AA104" s="394"/>
      <c r="AB104" s="380"/>
      <c r="AC104" s="394"/>
      <c r="AD104" s="380"/>
      <c r="AE104" s="394"/>
      <c r="AF104" s="380"/>
      <c r="AG104" s="394"/>
      <c r="AH104" s="380"/>
      <c r="AI104" s="394"/>
      <c r="AJ104" s="380"/>
      <c r="AK104" s="394"/>
      <c r="AL104" s="394"/>
      <c r="AM104" s="394"/>
      <c r="AN104" s="380"/>
      <c r="AO104" s="394"/>
      <c r="AP104" s="380"/>
      <c r="AQ104" s="394"/>
      <c r="AR104" s="380"/>
      <c r="AS104" s="394"/>
      <c r="AT104" s="380"/>
      <c r="AU104" s="394"/>
      <c r="AV104" s="217"/>
      <c r="AW104" s="394"/>
      <c r="AX104" s="217"/>
      <c r="AY104" s="394"/>
      <c r="AZ104" s="380"/>
      <c r="BA104" s="394"/>
      <c r="BB104" s="380"/>
      <c r="BC104" s="394"/>
      <c r="BD104" s="394"/>
      <c r="BE104" s="394"/>
      <c r="BF104" s="394"/>
      <c r="BG104" s="394"/>
      <c r="BH104" s="380"/>
      <c r="BI104" s="252"/>
    </row>
    <row r="105" spans="1:61" x14ac:dyDescent="0.25">
      <c r="A105" s="88">
        <f t="shared" si="8"/>
        <v>84</v>
      </c>
      <c r="B105" s="86"/>
      <c r="C105" s="88">
        <v>555</v>
      </c>
      <c r="D105" s="88"/>
      <c r="E105" s="88">
        <v>555430</v>
      </c>
      <c r="F105" s="86"/>
      <c r="G105" s="98" t="s">
        <v>248</v>
      </c>
      <c r="H105" s="86"/>
      <c r="I105" s="385" t="str">
        <f>+I16</f>
        <v>TB 03-19</v>
      </c>
      <c r="J105" s="86"/>
      <c r="K105" s="394">
        <f>'[15]WP - Expenses'!$Q$104</f>
        <v>34095083.399999999</v>
      </c>
      <c r="L105" s="406"/>
      <c r="M105" s="399">
        <v>0.82465535281045732</v>
      </c>
      <c r="N105" s="406"/>
      <c r="O105" s="394">
        <f t="shared" ref="O105:O122" si="13">K105*M105</f>
        <v>28116693.030328967</v>
      </c>
      <c r="P105" s="217"/>
      <c r="Q105" s="394"/>
      <c r="R105" s="380"/>
      <c r="S105" s="394"/>
      <c r="T105" s="380"/>
      <c r="U105" s="290">
        <f>IFERROR(VLOOKUP(E105,'[26]IS ADJ 3'!$E:$O,11,FALSE),0)</f>
        <v>0</v>
      </c>
      <c r="V105" s="380"/>
      <c r="W105" s="291">
        <f>IFERROR(VLOOKUP(E105,'[27]IS ADJ 4'!$E:$Q,13,FALSE),0)</f>
        <v>0</v>
      </c>
      <c r="X105" s="380"/>
      <c r="Y105" s="290">
        <f>IFERROR(VLOOKUP(E105,'[28]WP IS ADJ 5'!$E$17:$U$315,17,FALSE),0)</f>
        <v>0</v>
      </c>
      <c r="Z105" s="380"/>
      <c r="AA105" s="394"/>
      <c r="AB105" s="380"/>
      <c r="AC105" s="394"/>
      <c r="AD105" s="380"/>
      <c r="AE105" s="394"/>
      <c r="AF105" s="380"/>
      <c r="AG105" s="397">
        <f>+'[25]nVision Input'!$Q$48</f>
        <v>5035428.8048691172</v>
      </c>
      <c r="AH105" s="380"/>
      <c r="AI105" s="394"/>
      <c r="AJ105" s="380"/>
      <c r="AK105" s="394"/>
      <c r="AL105" s="394"/>
      <c r="AM105" s="394"/>
      <c r="AN105" s="380"/>
      <c r="AO105" s="394"/>
      <c r="AP105" s="380"/>
      <c r="AQ105" s="394"/>
      <c r="AR105" s="380"/>
      <c r="AS105" s="394"/>
      <c r="AT105" s="380"/>
      <c r="AU105" s="394"/>
      <c r="AV105" s="217"/>
      <c r="AW105" s="394"/>
      <c r="AX105" s="217"/>
      <c r="AY105" s="394"/>
      <c r="AZ105" s="380"/>
      <c r="BA105" s="394"/>
      <c r="BB105" s="380"/>
      <c r="BC105" s="394">
        <f>+'[31]IS ADJ 29 F&amp;PP Demand '!$K$29</f>
        <v>266227.97238414048</v>
      </c>
      <c r="BD105" s="394"/>
      <c r="BE105" s="394"/>
      <c r="BF105" s="394"/>
      <c r="BG105" s="394"/>
      <c r="BH105" s="380"/>
      <c r="BI105" s="252">
        <f t="shared" ref="BI105:BI122" si="14">SUM(O105:BH105)</f>
        <v>33418349.807582222</v>
      </c>
    </row>
    <row r="106" spans="1:61" x14ac:dyDescent="0.25">
      <c r="A106" s="88">
        <f t="shared" si="8"/>
        <v>85</v>
      </c>
      <c r="B106" s="86"/>
      <c r="C106" s="88">
        <v>555</v>
      </c>
      <c r="D106" s="88"/>
      <c r="E106" s="88">
        <v>555700</v>
      </c>
      <c r="F106" s="86"/>
      <c r="G106" s="98" t="s">
        <v>250</v>
      </c>
      <c r="H106" s="86"/>
      <c r="I106" s="387"/>
      <c r="J106" s="86"/>
      <c r="K106" s="394">
        <f>'[15]WP - Expenses'!$K$105</f>
        <v>1973383.3</v>
      </c>
      <c r="L106" s="406"/>
      <c r="M106" s="399">
        <v>0.82465535281045732</v>
      </c>
      <c r="N106" s="406"/>
      <c r="O106" s="394">
        <f t="shared" si="13"/>
        <v>1627361.1014917647</v>
      </c>
      <c r="P106" s="217"/>
      <c r="Q106" s="394"/>
      <c r="R106" s="380"/>
      <c r="S106" s="394"/>
      <c r="T106" s="380"/>
      <c r="U106" s="290">
        <f>IFERROR(VLOOKUP(E106,'[26]IS ADJ 3'!$E:$O,11,FALSE),0)</f>
        <v>0</v>
      </c>
      <c r="V106" s="380"/>
      <c r="W106" s="291">
        <f>IFERROR(VLOOKUP(E106,'[27]IS ADJ 4'!$E:$Q,13,FALSE),0)</f>
        <v>0</v>
      </c>
      <c r="X106" s="380"/>
      <c r="Y106" s="290">
        <f>IFERROR(VLOOKUP(E106,'[28]WP IS ADJ 5'!$E$17:$U$315,17,FALSE),0)</f>
        <v>0</v>
      </c>
      <c r="Z106" s="380"/>
      <c r="AA106" s="394"/>
      <c r="AB106" s="380"/>
      <c r="AC106" s="394"/>
      <c r="AD106" s="380"/>
      <c r="AE106" s="394"/>
      <c r="AF106" s="380"/>
      <c r="AG106" s="397">
        <f>IFERROR(VLOOKUP(E106,'[16]nVision Input'!$E:$Q,13,FALSE),0)</f>
        <v>-1627361.1014917647</v>
      </c>
      <c r="AH106" s="380"/>
      <c r="AI106" s="394"/>
      <c r="AJ106" s="380"/>
      <c r="AK106" s="394"/>
      <c r="AL106" s="394"/>
      <c r="AM106" s="394"/>
      <c r="AN106" s="380"/>
      <c r="AO106" s="394"/>
      <c r="AP106" s="380"/>
      <c r="AQ106" s="394"/>
      <c r="AR106" s="380"/>
      <c r="AS106" s="394"/>
      <c r="AT106" s="380"/>
      <c r="AU106" s="394"/>
      <c r="AV106" s="217"/>
      <c r="AW106" s="394"/>
      <c r="AX106" s="217"/>
      <c r="AY106" s="394"/>
      <c r="AZ106" s="380"/>
      <c r="BA106" s="394"/>
      <c r="BB106" s="380"/>
      <c r="BC106" s="394"/>
      <c r="BD106" s="394"/>
      <c r="BE106" s="394"/>
      <c r="BF106" s="394"/>
      <c r="BG106" s="394"/>
      <c r="BH106" s="380"/>
      <c r="BI106" s="252">
        <f t="shared" si="14"/>
        <v>0</v>
      </c>
    </row>
    <row r="107" spans="1:61" x14ac:dyDescent="0.25">
      <c r="A107" s="88">
        <f t="shared" si="8"/>
        <v>86</v>
      </c>
      <c r="B107" s="86"/>
      <c r="C107" s="88">
        <v>555</v>
      </c>
      <c r="D107" s="88"/>
      <c r="E107" s="88">
        <v>555800</v>
      </c>
      <c r="F107" s="86"/>
      <c r="G107" s="98" t="s">
        <v>251</v>
      </c>
      <c r="H107" s="86"/>
      <c r="I107" s="386"/>
      <c r="J107" s="86"/>
      <c r="K107" s="394">
        <f>'[15]WP - Expenses'!$K$106</f>
        <v>16637403.879999999</v>
      </c>
      <c r="L107" s="406"/>
      <c r="M107" s="399">
        <v>0.82465535281045732</v>
      </c>
      <c r="N107" s="406"/>
      <c r="O107" s="394">
        <f t="shared" si="13"/>
        <v>13720124.16651147</v>
      </c>
      <c r="P107" s="217"/>
      <c r="Q107" s="394"/>
      <c r="R107" s="380"/>
      <c r="S107" s="394"/>
      <c r="T107" s="380"/>
      <c r="U107" s="290">
        <f>IFERROR(VLOOKUP(E107,'[26]IS ADJ 3'!$E:$O,11,FALSE),0)</f>
        <v>0</v>
      </c>
      <c r="V107" s="380"/>
      <c r="W107" s="291">
        <f>IFERROR(VLOOKUP(E107,'[27]IS ADJ 4'!$E:$Q,13,FALSE),0)</f>
        <v>0</v>
      </c>
      <c r="X107" s="380"/>
      <c r="Y107" s="290">
        <f>IFERROR(VLOOKUP(E107,'[28]WP IS ADJ 5'!$E$17:$U$315,17,FALSE),0)</f>
        <v>0</v>
      </c>
      <c r="Z107" s="380"/>
      <c r="AA107" s="394"/>
      <c r="AB107" s="380"/>
      <c r="AC107" s="394"/>
      <c r="AD107" s="380"/>
      <c r="AE107" s="394"/>
      <c r="AF107" s="380"/>
      <c r="AG107" s="397">
        <f>IFERROR(VLOOKUP(E107,'[16]nVision Input'!$E:$Q,13,FALSE),0)</f>
        <v>21141278.181342311</v>
      </c>
      <c r="AH107" s="380"/>
      <c r="AI107" s="394"/>
      <c r="AJ107" s="380"/>
      <c r="AK107" s="394"/>
      <c r="AL107" s="394"/>
      <c r="AM107" s="394"/>
      <c r="AN107" s="380"/>
      <c r="AO107" s="394"/>
      <c r="AP107" s="380"/>
      <c r="AQ107" s="394"/>
      <c r="AR107" s="380"/>
      <c r="AS107" s="394"/>
      <c r="AT107" s="380"/>
      <c r="AU107" s="394"/>
      <c r="AV107" s="217"/>
      <c r="AW107" s="394"/>
      <c r="AX107" s="217"/>
      <c r="AY107" s="394"/>
      <c r="AZ107" s="380"/>
      <c r="BA107" s="394"/>
      <c r="BB107" s="380"/>
      <c r="BC107" s="394"/>
      <c r="BD107" s="394"/>
      <c r="BE107" s="394"/>
      <c r="BF107" s="394"/>
      <c r="BG107" s="394"/>
      <c r="BH107" s="380"/>
      <c r="BI107" s="252">
        <f t="shared" si="14"/>
        <v>34861402.34785378</v>
      </c>
    </row>
    <row r="108" spans="1:61" x14ac:dyDescent="0.25">
      <c r="A108" s="88">
        <f t="shared" si="8"/>
        <v>87</v>
      </c>
      <c r="B108" s="86"/>
      <c r="C108" s="88">
        <v>555</v>
      </c>
      <c r="D108" s="88"/>
      <c r="E108" s="88">
        <v>555820</v>
      </c>
      <c r="F108" s="86"/>
      <c r="G108" s="98" t="s">
        <v>252</v>
      </c>
      <c r="H108" s="86"/>
      <c r="I108" s="386"/>
      <c r="J108" s="86"/>
      <c r="K108" s="394">
        <f>'[15]WP - Expenses'!$K$107</f>
        <v>835124.94000000006</v>
      </c>
      <c r="L108" s="406"/>
      <c r="M108" s="399">
        <v>0.82465535281045732</v>
      </c>
      <c r="N108" s="406"/>
      <c r="O108" s="394">
        <f t="shared" si="13"/>
        <v>688690.25203651201</v>
      </c>
      <c r="P108" s="217"/>
      <c r="Q108" s="394"/>
      <c r="R108" s="380"/>
      <c r="S108" s="394"/>
      <c r="T108" s="380"/>
      <c r="U108" s="290">
        <f>IFERROR(VLOOKUP(E108,'[26]IS ADJ 3'!$E:$O,11,FALSE),0)</f>
        <v>0</v>
      </c>
      <c r="V108" s="380"/>
      <c r="W108" s="291">
        <f>IFERROR(VLOOKUP(E108,'[27]IS ADJ 4'!$E:$Q,13,FALSE),0)</f>
        <v>0</v>
      </c>
      <c r="X108" s="380"/>
      <c r="Y108" s="290">
        <f>IFERROR(VLOOKUP(E108,'[28]WP IS ADJ 5'!$E$17:$U$315,17,FALSE),0)</f>
        <v>0</v>
      </c>
      <c r="Z108" s="380"/>
      <c r="AA108" s="394"/>
      <c r="AB108" s="380"/>
      <c r="AC108" s="394"/>
      <c r="AD108" s="380"/>
      <c r="AE108" s="394"/>
      <c r="AF108" s="380"/>
      <c r="AG108" s="397">
        <f>IFERROR(VLOOKUP(E108,'[16]nVision Input'!$E:$Q,13,FALSE),0)</f>
        <v>1061199.7400592531</v>
      </c>
      <c r="AH108" s="380"/>
      <c r="AI108" s="394"/>
      <c r="AJ108" s="380"/>
      <c r="AK108" s="394"/>
      <c r="AL108" s="394"/>
      <c r="AM108" s="394"/>
      <c r="AN108" s="380"/>
      <c r="AO108" s="394"/>
      <c r="AP108" s="380"/>
      <c r="AQ108" s="394"/>
      <c r="AR108" s="380"/>
      <c r="AS108" s="394"/>
      <c r="AT108" s="380"/>
      <c r="AU108" s="394"/>
      <c r="AV108" s="217"/>
      <c r="AW108" s="394"/>
      <c r="AX108" s="217"/>
      <c r="AY108" s="394"/>
      <c r="AZ108" s="380"/>
      <c r="BA108" s="394"/>
      <c r="BB108" s="380"/>
      <c r="BC108" s="394"/>
      <c r="BD108" s="394"/>
      <c r="BE108" s="394"/>
      <c r="BF108" s="394"/>
      <c r="BG108" s="394"/>
      <c r="BH108" s="380"/>
      <c r="BI108" s="252">
        <f t="shared" si="14"/>
        <v>1749889.9920957652</v>
      </c>
    </row>
    <row r="109" spans="1:61" x14ac:dyDescent="0.25">
      <c r="A109" s="88">
        <f t="shared" si="8"/>
        <v>88</v>
      </c>
      <c r="B109" s="86"/>
      <c r="C109" s="88">
        <v>555</v>
      </c>
      <c r="D109" s="88"/>
      <c r="E109" s="88">
        <v>555840</v>
      </c>
      <c r="F109" s="86"/>
      <c r="G109" s="98" t="s">
        <v>253</v>
      </c>
      <c r="H109" s="86"/>
      <c r="I109" s="386"/>
      <c r="J109" s="86"/>
      <c r="K109" s="394">
        <f>'[15]WP - Expenses'!$K$108</f>
        <v>341254</v>
      </c>
      <c r="L109" s="406"/>
      <c r="M109" s="399">
        <v>0.82465535281045732</v>
      </c>
      <c r="N109" s="406"/>
      <c r="O109" s="394">
        <f t="shared" si="13"/>
        <v>281416.93776797981</v>
      </c>
      <c r="P109" s="217"/>
      <c r="Q109" s="394"/>
      <c r="R109" s="380"/>
      <c r="S109" s="394"/>
      <c r="T109" s="380"/>
      <c r="U109" s="290">
        <f>IFERROR(VLOOKUP(E109,'[26]IS ADJ 3'!$E:$O,11,FALSE),0)</f>
        <v>0</v>
      </c>
      <c r="V109" s="380"/>
      <c r="W109" s="291">
        <f>IFERROR(VLOOKUP(E109,'[27]IS ADJ 4'!$E:$Q,13,FALSE),0)</f>
        <v>0</v>
      </c>
      <c r="X109" s="380"/>
      <c r="Y109" s="290">
        <f>IFERROR(VLOOKUP(E109,'[28]WP IS ADJ 5'!$E$17:$U$315,17,FALSE),0)</f>
        <v>0</v>
      </c>
      <c r="Z109" s="380"/>
      <c r="AA109" s="394"/>
      <c r="AB109" s="380"/>
      <c r="AC109" s="394"/>
      <c r="AD109" s="380"/>
      <c r="AE109" s="394"/>
      <c r="AF109" s="380"/>
      <c r="AG109" s="397">
        <f>IFERROR(VLOOKUP(E109,'[16]nVision Input'!$E:$Q,13,FALSE),0)</f>
        <v>433634.10520847369</v>
      </c>
      <c r="AH109" s="380"/>
      <c r="AI109" s="394"/>
      <c r="AJ109" s="380"/>
      <c r="AK109" s="394"/>
      <c r="AL109" s="394"/>
      <c r="AM109" s="394"/>
      <c r="AN109" s="380"/>
      <c r="AO109" s="394"/>
      <c r="AP109" s="380"/>
      <c r="AQ109" s="394"/>
      <c r="AR109" s="380"/>
      <c r="AS109" s="394"/>
      <c r="AT109" s="380"/>
      <c r="AU109" s="394"/>
      <c r="AV109" s="217"/>
      <c r="AW109" s="394"/>
      <c r="AX109" s="217"/>
      <c r="AY109" s="394"/>
      <c r="AZ109" s="380"/>
      <c r="BA109" s="394"/>
      <c r="BB109" s="380"/>
      <c r="BC109" s="394"/>
      <c r="BD109" s="394"/>
      <c r="BE109" s="394"/>
      <c r="BF109" s="394"/>
      <c r="BG109" s="394"/>
      <c r="BH109" s="380"/>
      <c r="BI109" s="252">
        <f t="shared" si="14"/>
        <v>715051.04297645343</v>
      </c>
    </row>
    <row r="110" spans="1:61" x14ac:dyDescent="0.25">
      <c r="A110" s="88">
        <f t="shared" si="8"/>
        <v>89</v>
      </c>
      <c r="B110" s="86"/>
      <c r="C110" s="88">
        <v>555</v>
      </c>
      <c r="D110" s="88"/>
      <c r="E110" s="88">
        <v>555850</v>
      </c>
      <c r="F110" s="86"/>
      <c r="G110" s="98" t="s">
        <v>254</v>
      </c>
      <c r="H110" s="86"/>
      <c r="I110" s="386"/>
      <c r="J110" s="86"/>
      <c r="K110" s="394">
        <f>'[15]WP - Expenses'!$K$109</f>
        <v>107973.36000000002</v>
      </c>
      <c r="L110" s="406"/>
      <c r="M110" s="399">
        <v>0.82465535281045732</v>
      </c>
      <c r="N110" s="406"/>
      <c r="O110" s="394">
        <f t="shared" si="13"/>
        <v>89040.809284930539</v>
      </c>
      <c r="P110" s="217"/>
      <c r="Q110" s="394"/>
      <c r="R110" s="380"/>
      <c r="S110" s="394"/>
      <c r="T110" s="380"/>
      <c r="U110" s="290">
        <f>IFERROR(VLOOKUP(E110,'[26]IS ADJ 3'!$E:$O,11,FALSE),0)</f>
        <v>0</v>
      </c>
      <c r="V110" s="380"/>
      <c r="W110" s="291">
        <f>IFERROR(VLOOKUP(E110,'[27]IS ADJ 4'!$E:$Q,13,FALSE),0)</f>
        <v>0</v>
      </c>
      <c r="X110" s="380"/>
      <c r="Y110" s="290">
        <f>IFERROR(VLOOKUP(E110,'[28]WP IS ADJ 5'!$E$17:$U$315,17,FALSE),0)</f>
        <v>0</v>
      </c>
      <c r="Z110" s="380"/>
      <c r="AA110" s="394"/>
      <c r="AB110" s="380"/>
      <c r="AC110" s="394"/>
      <c r="AD110" s="380"/>
      <c r="AE110" s="394"/>
      <c r="AF110" s="380"/>
      <c r="AG110" s="397">
        <f>IFERROR(VLOOKUP(E110,'[16]nVision Input'!$E:$Q,13,FALSE),0)</f>
        <v>137202.58619665241</v>
      </c>
      <c r="AH110" s="380"/>
      <c r="AI110" s="394"/>
      <c r="AJ110" s="380"/>
      <c r="AK110" s="394"/>
      <c r="AL110" s="394"/>
      <c r="AM110" s="394"/>
      <c r="AN110" s="380"/>
      <c r="AO110" s="394"/>
      <c r="AP110" s="380"/>
      <c r="AQ110" s="394"/>
      <c r="AR110" s="380"/>
      <c r="AS110" s="394"/>
      <c r="AT110" s="380"/>
      <c r="AU110" s="394"/>
      <c r="AV110" s="217"/>
      <c r="AW110" s="394"/>
      <c r="AX110" s="217"/>
      <c r="AY110" s="394"/>
      <c r="AZ110" s="380"/>
      <c r="BA110" s="394"/>
      <c r="BB110" s="380"/>
      <c r="BC110" s="394"/>
      <c r="BD110" s="394"/>
      <c r="BE110" s="394"/>
      <c r="BF110" s="394"/>
      <c r="BG110" s="394"/>
      <c r="BH110" s="380"/>
      <c r="BI110" s="252">
        <f t="shared" si="14"/>
        <v>226243.39548158296</v>
      </c>
    </row>
    <row r="111" spans="1:61" x14ac:dyDescent="0.25">
      <c r="A111" s="88">
        <f t="shared" si="8"/>
        <v>90</v>
      </c>
      <c r="B111" s="86"/>
      <c r="C111" s="88">
        <v>555</v>
      </c>
      <c r="D111" s="88"/>
      <c r="E111" s="88">
        <v>555860</v>
      </c>
      <c r="F111" s="86"/>
      <c r="G111" s="98" t="s">
        <v>255</v>
      </c>
      <c r="H111" s="86"/>
      <c r="I111" s="386"/>
      <c r="J111" s="86"/>
      <c r="K111" s="394">
        <f>'[15]WP - Expenses'!$K$110</f>
        <v>519609.27</v>
      </c>
      <c r="L111" s="406"/>
      <c r="M111" s="399">
        <v>0.82465535281045732</v>
      </c>
      <c r="N111" s="406"/>
      <c r="O111" s="394">
        <f t="shared" si="13"/>
        <v>428498.5658754342</v>
      </c>
      <c r="P111" s="217"/>
      <c r="Q111" s="394"/>
      <c r="R111" s="380"/>
      <c r="S111" s="394"/>
      <c r="T111" s="380"/>
      <c r="U111" s="290">
        <f>IFERROR(VLOOKUP(E111,'[26]IS ADJ 3'!$E:$O,11,FALSE),0)</f>
        <v>0</v>
      </c>
      <c r="V111" s="380"/>
      <c r="W111" s="291">
        <f>IFERROR(VLOOKUP(E111,'[27]IS ADJ 4'!$E:$Q,13,FALSE),0)</f>
        <v>0</v>
      </c>
      <c r="X111" s="380"/>
      <c r="Y111" s="290">
        <f>IFERROR(VLOOKUP(E111,'[28]WP IS ADJ 5'!$E$17:$U$315,17,FALSE),0)</f>
        <v>0</v>
      </c>
      <c r="Z111" s="380"/>
      <c r="AA111" s="394"/>
      <c r="AB111" s="380"/>
      <c r="AC111" s="394"/>
      <c r="AD111" s="380"/>
      <c r="AE111" s="394"/>
      <c r="AF111" s="380"/>
      <c r="AG111" s="397">
        <f>IFERROR(VLOOKUP(E111,'[16]nVision Input'!$E:$Q,13,FALSE),0)</f>
        <v>660271.53045672202</v>
      </c>
      <c r="AH111" s="380"/>
      <c r="AI111" s="394"/>
      <c r="AJ111" s="380"/>
      <c r="AK111" s="394"/>
      <c r="AL111" s="394"/>
      <c r="AM111" s="394"/>
      <c r="AN111" s="380"/>
      <c r="AO111" s="394"/>
      <c r="AP111" s="380"/>
      <c r="AQ111" s="394"/>
      <c r="AR111" s="380"/>
      <c r="AS111" s="394"/>
      <c r="AT111" s="380"/>
      <c r="AU111" s="394"/>
      <c r="AV111" s="217"/>
      <c r="AW111" s="394"/>
      <c r="AX111" s="217"/>
      <c r="AY111" s="394"/>
      <c r="AZ111" s="380"/>
      <c r="BA111" s="394"/>
      <c r="BB111" s="380"/>
      <c r="BC111" s="394"/>
      <c r="BD111" s="394"/>
      <c r="BE111" s="394"/>
      <c r="BF111" s="394"/>
      <c r="BG111" s="394"/>
      <c r="BH111" s="380"/>
      <c r="BI111" s="252">
        <f t="shared" si="14"/>
        <v>1088770.0963321561</v>
      </c>
    </row>
    <row r="112" spans="1:61" x14ac:dyDescent="0.25">
      <c r="A112" s="88">
        <f t="shared" si="8"/>
        <v>91</v>
      </c>
      <c r="B112" s="86"/>
      <c r="C112" s="88">
        <v>555</v>
      </c>
      <c r="D112" s="88"/>
      <c r="E112" s="88">
        <v>555870</v>
      </c>
      <c r="F112" s="86"/>
      <c r="G112" s="98" t="s">
        <v>256</v>
      </c>
      <c r="H112" s="86"/>
      <c r="I112" s="386"/>
      <c r="J112" s="86"/>
      <c r="K112" s="394">
        <f>'[15]WP - Expenses'!$K$111</f>
        <v>107116.03</v>
      </c>
      <c r="L112" s="406"/>
      <c r="M112" s="399">
        <v>0.82465535281045732</v>
      </c>
      <c r="N112" s="406"/>
      <c r="O112" s="394">
        <f t="shared" si="13"/>
        <v>88333.807511305524</v>
      </c>
      <c r="P112" s="217"/>
      <c r="Q112" s="394"/>
      <c r="R112" s="380"/>
      <c r="S112" s="394"/>
      <c r="T112" s="380"/>
      <c r="U112" s="290">
        <f>IFERROR(VLOOKUP(E112,'[26]IS ADJ 3'!$E:$O,11,FALSE),0)</f>
        <v>0</v>
      </c>
      <c r="V112" s="380"/>
      <c r="W112" s="291">
        <f>IFERROR(VLOOKUP(E112,'[27]IS ADJ 4'!$E:$Q,13,FALSE),0)</f>
        <v>0</v>
      </c>
      <c r="X112" s="380"/>
      <c r="Y112" s="290">
        <f>IFERROR(VLOOKUP(E112,'[28]WP IS ADJ 5'!$E$17:$U$315,17,FALSE),0)</f>
        <v>0</v>
      </c>
      <c r="Z112" s="380"/>
      <c r="AA112" s="394"/>
      <c r="AB112" s="380"/>
      <c r="AC112" s="394"/>
      <c r="AD112" s="380"/>
      <c r="AE112" s="394"/>
      <c r="AF112" s="380"/>
      <c r="AG112" s="397">
        <f>IFERROR(VLOOKUP(E112,'[16]nVision Input'!$E:$Q,13,FALSE),0)</f>
        <v>136113.17031458687</v>
      </c>
      <c r="AH112" s="380"/>
      <c r="AI112" s="394"/>
      <c r="AJ112" s="380"/>
      <c r="AK112" s="394"/>
      <c r="AL112" s="394"/>
      <c r="AM112" s="394"/>
      <c r="AN112" s="380"/>
      <c r="AO112" s="394"/>
      <c r="AP112" s="380"/>
      <c r="AQ112" s="394"/>
      <c r="AR112" s="380"/>
      <c r="AS112" s="394"/>
      <c r="AT112" s="380"/>
      <c r="AU112" s="394"/>
      <c r="AV112" s="217"/>
      <c r="AW112" s="394"/>
      <c r="AX112" s="217"/>
      <c r="AY112" s="394"/>
      <c r="AZ112" s="380"/>
      <c r="BA112" s="394"/>
      <c r="BB112" s="380"/>
      <c r="BC112" s="394"/>
      <c r="BD112" s="394"/>
      <c r="BE112" s="394"/>
      <c r="BF112" s="394"/>
      <c r="BG112" s="394"/>
      <c r="BH112" s="380"/>
      <c r="BI112" s="252">
        <f t="shared" si="14"/>
        <v>224446.97782589239</v>
      </c>
    </row>
    <row r="113" spans="1:61" x14ac:dyDescent="0.25">
      <c r="A113" s="88">
        <f t="shared" si="8"/>
        <v>92</v>
      </c>
      <c r="B113" s="86"/>
      <c r="C113" s="88">
        <v>555</v>
      </c>
      <c r="D113" s="88"/>
      <c r="E113" s="88">
        <v>555880</v>
      </c>
      <c r="F113" s="86"/>
      <c r="G113" s="98" t="s">
        <v>257</v>
      </c>
      <c r="H113" s="86"/>
      <c r="I113" s="386"/>
      <c r="J113" s="86"/>
      <c r="K113" s="394">
        <f>'[15]WP - Expenses'!$K$112</f>
        <v>711353.76</v>
      </c>
      <c r="L113" s="406"/>
      <c r="M113" s="399">
        <v>0.82465535281045732</v>
      </c>
      <c r="N113" s="406"/>
      <c r="O113" s="394">
        <f t="shared" si="13"/>
        <v>586621.68592584541</v>
      </c>
      <c r="P113" s="217"/>
      <c r="Q113" s="394"/>
      <c r="R113" s="380"/>
      <c r="S113" s="394"/>
      <c r="T113" s="380"/>
      <c r="U113" s="290">
        <f>IFERROR(VLOOKUP(E113,'[26]IS ADJ 3'!$E:$O,11,FALSE),0)</f>
        <v>0</v>
      </c>
      <c r="V113" s="380"/>
      <c r="W113" s="291">
        <f>IFERROR(VLOOKUP(E113,'[27]IS ADJ 4'!$E:$Q,13,FALSE),0)</f>
        <v>0</v>
      </c>
      <c r="X113" s="380"/>
      <c r="Y113" s="290">
        <f>IFERROR(VLOOKUP(E113,'[28]WP IS ADJ 5'!$E$17:$U$315,17,FALSE),0)</f>
        <v>0</v>
      </c>
      <c r="Z113" s="380"/>
      <c r="AA113" s="394"/>
      <c r="AB113" s="380"/>
      <c r="AC113" s="394"/>
      <c r="AD113" s="380"/>
      <c r="AE113" s="394"/>
      <c r="AF113" s="380"/>
      <c r="AG113" s="397">
        <f>IFERROR(VLOOKUP(E113,'[16]nVision Input'!$E:$Q,13,FALSE),0)</f>
        <v>903922.74143096735</v>
      </c>
      <c r="AH113" s="380"/>
      <c r="AI113" s="394"/>
      <c r="AJ113" s="380"/>
      <c r="AK113" s="394"/>
      <c r="AL113" s="394"/>
      <c r="AM113" s="394"/>
      <c r="AN113" s="380"/>
      <c r="AO113" s="394"/>
      <c r="AP113" s="380"/>
      <c r="AQ113" s="394"/>
      <c r="AR113" s="380"/>
      <c r="AS113" s="394"/>
      <c r="AT113" s="380"/>
      <c r="AU113" s="394"/>
      <c r="AV113" s="217"/>
      <c r="AW113" s="394"/>
      <c r="AX113" s="217"/>
      <c r="AY113" s="394"/>
      <c r="AZ113" s="380"/>
      <c r="BA113" s="394"/>
      <c r="BB113" s="380"/>
      <c r="BC113" s="394"/>
      <c r="BD113" s="394"/>
      <c r="BE113" s="394"/>
      <c r="BF113" s="394"/>
      <c r="BG113" s="394"/>
      <c r="BH113" s="380"/>
      <c r="BI113" s="252">
        <f t="shared" si="14"/>
        <v>1490544.4273568126</v>
      </c>
    </row>
    <row r="114" spans="1:61" x14ac:dyDescent="0.25">
      <c r="A114" s="88">
        <f t="shared" si="8"/>
        <v>93</v>
      </c>
      <c r="B114" s="86"/>
      <c r="C114" s="88">
        <v>555</v>
      </c>
      <c r="D114" s="88"/>
      <c r="E114" s="88">
        <v>555900</v>
      </c>
      <c r="F114" s="86"/>
      <c r="G114" s="98" t="s">
        <v>258</v>
      </c>
      <c r="H114" s="86"/>
      <c r="I114" s="386"/>
      <c r="J114" s="86"/>
      <c r="K114" s="394">
        <f>'[15]WP - Expenses'!$K$113</f>
        <v>6270405.9700000007</v>
      </c>
      <c r="L114" s="406"/>
      <c r="M114" s="399">
        <v>0.82465535281045732</v>
      </c>
      <c r="N114" s="406"/>
      <c r="O114" s="394">
        <f t="shared" si="13"/>
        <v>5170923.8474551486</v>
      </c>
      <c r="P114" s="217"/>
      <c r="Q114" s="394"/>
      <c r="R114" s="380"/>
      <c r="S114" s="394"/>
      <c r="T114" s="380"/>
      <c r="U114" s="290">
        <f>IFERROR(VLOOKUP(E114,'[26]IS ADJ 3'!$E:$O,11,FALSE),0)</f>
        <v>0</v>
      </c>
      <c r="V114" s="380"/>
      <c r="W114" s="291">
        <f>IFERROR(VLOOKUP(E114,'[27]IS ADJ 4'!$E:$Q,13,FALSE),0)</f>
        <v>0</v>
      </c>
      <c r="X114" s="380"/>
      <c r="Y114" s="290">
        <f>IFERROR(VLOOKUP(E114,'[28]WP IS ADJ 5'!$E$17:$U$315,17,FALSE),0)</f>
        <v>0</v>
      </c>
      <c r="Z114" s="380"/>
      <c r="AA114" s="394"/>
      <c r="AB114" s="380"/>
      <c r="AC114" s="394"/>
      <c r="AD114" s="380"/>
      <c r="AE114" s="394"/>
      <c r="AF114" s="380"/>
      <c r="AG114" s="397">
        <f>IFERROR(VLOOKUP(E114,'[16]nVision Input'!$E:$Q,13,FALSE),0)</f>
        <v>7967853.5111524612</v>
      </c>
      <c r="AH114" s="380"/>
      <c r="AI114" s="394"/>
      <c r="AJ114" s="380"/>
      <c r="AK114" s="394"/>
      <c r="AL114" s="394"/>
      <c r="AM114" s="394"/>
      <c r="AN114" s="380"/>
      <c r="AO114" s="394"/>
      <c r="AP114" s="380"/>
      <c r="AQ114" s="394"/>
      <c r="AR114" s="380"/>
      <c r="AS114" s="394"/>
      <c r="AT114" s="380"/>
      <c r="AU114" s="394"/>
      <c r="AV114" s="217"/>
      <c r="AW114" s="394"/>
      <c r="AX114" s="217"/>
      <c r="AY114" s="394"/>
      <c r="AZ114" s="380"/>
      <c r="BA114" s="394"/>
      <c r="BB114" s="380"/>
      <c r="BC114" s="394"/>
      <c r="BD114" s="394"/>
      <c r="BE114" s="394"/>
      <c r="BF114" s="394"/>
      <c r="BG114" s="394"/>
      <c r="BH114" s="380"/>
      <c r="BI114" s="252">
        <f t="shared" si="14"/>
        <v>13138777.358607609</v>
      </c>
    </row>
    <row r="115" spans="1:61" x14ac:dyDescent="0.25">
      <c r="A115" s="88">
        <f t="shared" si="8"/>
        <v>94</v>
      </c>
      <c r="B115" s="86"/>
      <c r="C115" s="88">
        <v>555</v>
      </c>
      <c r="D115" s="88"/>
      <c r="E115" s="88">
        <v>555920</v>
      </c>
      <c r="F115" s="86"/>
      <c r="G115" s="98" t="s">
        <v>259</v>
      </c>
      <c r="H115" s="86"/>
      <c r="I115" s="386"/>
      <c r="J115" s="86"/>
      <c r="K115" s="394">
        <f>'[15]WP - Expenses'!$K$114</f>
        <v>624110.15</v>
      </c>
      <c r="L115" s="406"/>
      <c r="M115" s="399">
        <v>0.82465535281045732</v>
      </c>
      <c r="N115" s="406"/>
      <c r="O115" s="394">
        <f t="shared" si="13"/>
        <v>514675.77594083745</v>
      </c>
      <c r="P115" s="217"/>
      <c r="Q115" s="394"/>
      <c r="R115" s="380"/>
      <c r="S115" s="394"/>
      <c r="T115" s="380"/>
      <c r="U115" s="290">
        <f>IFERROR(VLOOKUP(E115,'[26]IS ADJ 3'!$E:$O,11,FALSE),0)</f>
        <v>0</v>
      </c>
      <c r="V115" s="380"/>
      <c r="W115" s="291">
        <f>IFERROR(VLOOKUP(E115,'[27]IS ADJ 4'!$E:$Q,13,FALSE),0)</f>
        <v>0</v>
      </c>
      <c r="X115" s="380"/>
      <c r="Y115" s="290">
        <f>IFERROR(VLOOKUP(E115,'[28]WP IS ADJ 5'!$E$17:$U$315,17,FALSE),0)</f>
        <v>0</v>
      </c>
      <c r="Z115" s="380"/>
      <c r="AA115" s="394"/>
      <c r="AB115" s="380"/>
      <c r="AC115" s="394"/>
      <c r="AD115" s="380"/>
      <c r="AE115" s="394"/>
      <c r="AF115" s="380"/>
      <c r="AG115" s="397">
        <f>IFERROR(VLOOKUP(E115,'[16]nVision Input'!$E:$Q,13,FALSE),0)</f>
        <v>793061.6093782821</v>
      </c>
      <c r="AH115" s="380"/>
      <c r="AI115" s="394"/>
      <c r="AJ115" s="380"/>
      <c r="AK115" s="394"/>
      <c r="AL115" s="394"/>
      <c r="AM115" s="394"/>
      <c r="AN115" s="380"/>
      <c r="AO115" s="394"/>
      <c r="AP115" s="380"/>
      <c r="AQ115" s="394"/>
      <c r="AR115" s="380"/>
      <c r="AS115" s="394"/>
      <c r="AT115" s="380"/>
      <c r="AU115" s="394"/>
      <c r="AV115" s="217"/>
      <c r="AW115" s="394"/>
      <c r="AX115" s="217"/>
      <c r="AY115" s="394"/>
      <c r="AZ115" s="380"/>
      <c r="BA115" s="394"/>
      <c r="BB115" s="380"/>
      <c r="BC115" s="394"/>
      <c r="BD115" s="394"/>
      <c r="BE115" s="394"/>
      <c r="BF115" s="394"/>
      <c r="BG115" s="394"/>
      <c r="BH115" s="380"/>
      <c r="BI115" s="252">
        <f t="shared" si="14"/>
        <v>1307737.3853191196</v>
      </c>
    </row>
    <row r="116" spans="1:61" x14ac:dyDescent="0.25">
      <c r="A116" s="88">
        <f t="shared" si="8"/>
        <v>95</v>
      </c>
      <c r="B116" s="86"/>
      <c r="C116" s="88">
        <v>555</v>
      </c>
      <c r="D116" s="88"/>
      <c r="E116" s="88">
        <v>555940</v>
      </c>
      <c r="F116" s="86"/>
      <c r="G116" s="98" t="s">
        <v>260</v>
      </c>
      <c r="H116" s="86"/>
      <c r="I116" s="386"/>
      <c r="J116" s="86"/>
      <c r="K116" s="394">
        <f>'[15]WP - Expenses'!$K$115</f>
        <v>356484.77</v>
      </c>
      <c r="L116" s="406"/>
      <c r="M116" s="399">
        <v>0.82465535281045732</v>
      </c>
      <c r="N116" s="406"/>
      <c r="O116" s="394">
        <f t="shared" si="13"/>
        <v>293977.07377590472</v>
      </c>
      <c r="P116" s="217"/>
      <c r="Q116" s="394"/>
      <c r="R116" s="380"/>
      <c r="S116" s="394"/>
      <c r="T116" s="380"/>
      <c r="U116" s="290">
        <f>IFERROR(VLOOKUP(E116,'[26]IS ADJ 3'!$E:$O,11,FALSE),0)</f>
        <v>0</v>
      </c>
      <c r="V116" s="380"/>
      <c r="W116" s="291">
        <f>IFERROR(VLOOKUP(E116,'[27]IS ADJ 4'!$E:$Q,13,FALSE),0)</f>
        <v>0</v>
      </c>
      <c r="X116" s="380"/>
      <c r="Y116" s="290">
        <f>IFERROR(VLOOKUP(E116,'[28]WP IS ADJ 5'!$E$17:$U$315,17,FALSE),0)</f>
        <v>0</v>
      </c>
      <c r="Z116" s="380"/>
      <c r="AA116" s="394"/>
      <c r="AB116" s="380"/>
      <c r="AC116" s="394"/>
      <c r="AD116" s="380"/>
      <c r="AE116" s="394"/>
      <c r="AF116" s="380"/>
      <c r="AG116" s="397">
        <f>IFERROR(VLOOKUP(E116,'[16]nVision Input'!$E:$Q,13,FALSE),0)</f>
        <v>452987.96280599944</v>
      </c>
      <c r="AH116" s="380"/>
      <c r="AI116" s="394"/>
      <c r="AJ116" s="380"/>
      <c r="AK116" s="394"/>
      <c r="AL116" s="394"/>
      <c r="AM116" s="394"/>
      <c r="AN116" s="380"/>
      <c r="AO116" s="394"/>
      <c r="AP116" s="380"/>
      <c r="AQ116" s="394"/>
      <c r="AR116" s="380"/>
      <c r="AS116" s="394"/>
      <c r="AT116" s="380"/>
      <c r="AU116" s="394"/>
      <c r="AV116" s="217"/>
      <c r="AW116" s="394"/>
      <c r="AX116" s="217"/>
      <c r="AY116" s="394"/>
      <c r="AZ116" s="380"/>
      <c r="BA116" s="394"/>
      <c r="BB116" s="380"/>
      <c r="BC116" s="394"/>
      <c r="BD116" s="394"/>
      <c r="BE116" s="394"/>
      <c r="BF116" s="394"/>
      <c r="BG116" s="394"/>
      <c r="BH116" s="380"/>
      <c r="BI116" s="252">
        <f t="shared" si="14"/>
        <v>746965.03658190416</v>
      </c>
    </row>
    <row r="117" spans="1:61" x14ac:dyDescent="0.25">
      <c r="A117" s="88">
        <f t="shared" si="8"/>
        <v>96</v>
      </c>
      <c r="B117" s="86"/>
      <c r="C117" s="88">
        <v>555</v>
      </c>
      <c r="D117" s="88"/>
      <c r="E117" s="88">
        <v>555950</v>
      </c>
      <c r="F117" s="86"/>
      <c r="G117" s="98" t="s">
        <v>261</v>
      </c>
      <c r="H117" s="86"/>
      <c r="I117" s="386"/>
      <c r="J117" s="86"/>
      <c r="K117" s="394">
        <f>'[15]WP - Expenses'!$K$116</f>
        <v>416475.47</v>
      </c>
      <c r="L117" s="406"/>
      <c r="M117" s="399">
        <v>0.82465535281045732</v>
      </c>
      <c r="N117" s="406"/>
      <c r="O117" s="394">
        <f t="shared" si="13"/>
        <v>343448.72564975102</v>
      </c>
      <c r="P117" s="217"/>
      <c r="Q117" s="394"/>
      <c r="R117" s="380"/>
      <c r="S117" s="394"/>
      <c r="T117" s="380"/>
      <c r="U117" s="290">
        <f>IFERROR(VLOOKUP(E117,'[26]IS ADJ 3'!$E:$O,11,FALSE),0)</f>
        <v>0</v>
      </c>
      <c r="V117" s="380"/>
      <c r="W117" s="291">
        <f>IFERROR(VLOOKUP(E117,'[27]IS ADJ 4'!$E:$Q,13,FALSE),0)</f>
        <v>0</v>
      </c>
      <c r="X117" s="380"/>
      <c r="Y117" s="290">
        <f>IFERROR(VLOOKUP(E117,'[28]WP IS ADJ 5'!$E$17:$U$315,17,FALSE),0)</f>
        <v>0</v>
      </c>
      <c r="Z117" s="380"/>
      <c r="AA117" s="394"/>
      <c r="AB117" s="380"/>
      <c r="AC117" s="394"/>
      <c r="AD117" s="380"/>
      <c r="AE117" s="394"/>
      <c r="AF117" s="380"/>
      <c r="AG117" s="397">
        <f>IFERROR(VLOOKUP(E117,'[16]nVision Input'!$E:$Q,13,FALSE),0)</f>
        <v>529218.61069680797</v>
      </c>
      <c r="AH117" s="380"/>
      <c r="AI117" s="394"/>
      <c r="AJ117" s="380"/>
      <c r="AK117" s="394"/>
      <c r="AL117" s="394"/>
      <c r="AM117" s="394"/>
      <c r="AN117" s="380"/>
      <c r="AO117" s="394"/>
      <c r="AP117" s="380"/>
      <c r="AQ117" s="394"/>
      <c r="AR117" s="380"/>
      <c r="AS117" s="394"/>
      <c r="AT117" s="380"/>
      <c r="AU117" s="394"/>
      <c r="AV117" s="217"/>
      <c r="AW117" s="394"/>
      <c r="AX117" s="217"/>
      <c r="AY117" s="394"/>
      <c r="AZ117" s="380"/>
      <c r="BA117" s="394"/>
      <c r="BB117" s="380"/>
      <c r="BC117" s="394"/>
      <c r="BD117" s="394"/>
      <c r="BE117" s="394"/>
      <c r="BF117" s="394"/>
      <c r="BG117" s="394"/>
      <c r="BH117" s="380"/>
      <c r="BI117" s="252">
        <f t="shared" si="14"/>
        <v>872667.33634655899</v>
      </c>
    </row>
    <row r="118" spans="1:61" x14ac:dyDescent="0.25">
      <c r="A118" s="88">
        <f t="shared" si="8"/>
        <v>97</v>
      </c>
      <c r="B118" s="86"/>
      <c r="C118" s="88">
        <v>555</v>
      </c>
      <c r="D118" s="88"/>
      <c r="E118" s="88">
        <v>555960</v>
      </c>
      <c r="F118" s="86"/>
      <c r="G118" s="98" t="s">
        <v>262</v>
      </c>
      <c r="H118" s="86"/>
      <c r="I118" s="386"/>
      <c r="J118" s="86"/>
      <c r="K118" s="394">
        <f>'[15]WP - Expenses'!$K$117</f>
        <v>85010.77</v>
      </c>
      <c r="L118" s="406"/>
      <c r="M118" s="399">
        <v>0.82465535281045732</v>
      </c>
      <c r="N118" s="406"/>
      <c r="O118" s="394">
        <f t="shared" si="13"/>
        <v>70104.586527038642</v>
      </c>
      <c r="P118" s="217"/>
      <c r="Q118" s="394"/>
      <c r="R118" s="380"/>
      <c r="S118" s="394"/>
      <c r="T118" s="380"/>
      <c r="U118" s="290">
        <f>IFERROR(VLOOKUP(E118,'[26]IS ADJ 3'!$E:$O,11,FALSE),0)</f>
        <v>0</v>
      </c>
      <c r="V118" s="380"/>
      <c r="W118" s="291">
        <f>IFERROR(VLOOKUP(E118,'[27]IS ADJ 4'!$E:$Q,13,FALSE),0)</f>
        <v>0</v>
      </c>
      <c r="X118" s="380"/>
      <c r="Y118" s="290">
        <f>IFERROR(VLOOKUP(E118,'[28]WP IS ADJ 5'!$E$17:$U$315,17,FALSE),0)</f>
        <v>0</v>
      </c>
      <c r="Z118" s="380"/>
      <c r="AA118" s="394"/>
      <c r="AB118" s="380"/>
      <c r="AC118" s="394"/>
      <c r="AD118" s="380"/>
      <c r="AE118" s="394"/>
      <c r="AF118" s="380"/>
      <c r="AG118" s="397">
        <f>IFERROR(VLOOKUP(E118,'[16]nVision Input'!$E:$Q,13,FALSE),0)</f>
        <v>108023.84494257464</v>
      </c>
      <c r="AH118" s="380"/>
      <c r="AI118" s="394"/>
      <c r="AJ118" s="380"/>
      <c r="AK118" s="394"/>
      <c r="AL118" s="394"/>
      <c r="AM118" s="394"/>
      <c r="AN118" s="380"/>
      <c r="AO118" s="394"/>
      <c r="AP118" s="380"/>
      <c r="AQ118" s="394"/>
      <c r="AR118" s="380"/>
      <c r="AS118" s="394"/>
      <c r="AT118" s="380"/>
      <c r="AU118" s="394"/>
      <c r="AV118" s="217"/>
      <c r="AW118" s="394"/>
      <c r="AX118" s="217"/>
      <c r="AY118" s="394"/>
      <c r="AZ118" s="380"/>
      <c r="BA118" s="394"/>
      <c r="BB118" s="380"/>
      <c r="BC118" s="394"/>
      <c r="BD118" s="394"/>
      <c r="BE118" s="394"/>
      <c r="BF118" s="394"/>
      <c r="BG118" s="394"/>
      <c r="BH118" s="380"/>
      <c r="BI118" s="252">
        <f t="shared" si="14"/>
        <v>178128.43146961328</v>
      </c>
    </row>
    <row r="119" spans="1:61" x14ac:dyDescent="0.25">
      <c r="A119" s="88">
        <f t="shared" si="8"/>
        <v>98</v>
      </c>
      <c r="B119" s="86"/>
      <c r="C119" s="88">
        <v>555</v>
      </c>
      <c r="D119" s="88"/>
      <c r="E119" s="88">
        <v>555970</v>
      </c>
      <c r="F119" s="86"/>
      <c r="G119" s="98" t="s">
        <v>263</v>
      </c>
      <c r="H119" s="86"/>
      <c r="I119" s="386"/>
      <c r="J119" s="86"/>
      <c r="K119" s="394">
        <f>'[15]WP - Expenses'!$K$118</f>
        <v>4770.71</v>
      </c>
      <c r="L119" s="406"/>
      <c r="M119" s="399">
        <v>0.82465535281045732</v>
      </c>
      <c r="N119" s="406"/>
      <c r="O119" s="394">
        <f t="shared" si="13"/>
        <v>3934.1915382063767</v>
      </c>
      <c r="P119" s="217"/>
      <c r="Q119" s="394"/>
      <c r="R119" s="380"/>
      <c r="S119" s="394"/>
      <c r="T119" s="380"/>
      <c r="U119" s="290">
        <f>IFERROR(VLOOKUP(E119,'[26]IS ADJ 3'!$E:$O,11,FALSE),0)</f>
        <v>0</v>
      </c>
      <c r="V119" s="380"/>
      <c r="W119" s="291">
        <f>IFERROR(VLOOKUP(E119,'[27]IS ADJ 4'!$E:$Q,13,FALSE),0)</f>
        <v>0</v>
      </c>
      <c r="X119" s="380"/>
      <c r="Y119" s="290">
        <f>IFERROR(VLOOKUP(E119,'[28]WP IS ADJ 5'!$E$17:$U$315,17,FALSE),0)</f>
        <v>0</v>
      </c>
      <c r="Z119" s="380"/>
      <c r="AA119" s="394"/>
      <c r="AB119" s="380"/>
      <c r="AC119" s="394"/>
      <c r="AD119" s="380"/>
      <c r="AE119" s="394"/>
      <c r="AF119" s="380"/>
      <c r="AG119" s="397">
        <f>IFERROR(VLOOKUP(E119,'[16]nVision Input'!$E:$Q,13,FALSE),0)</f>
        <v>6062.1782076081672</v>
      </c>
      <c r="AH119" s="380"/>
      <c r="AI119" s="394"/>
      <c r="AJ119" s="380"/>
      <c r="AK119" s="394"/>
      <c r="AL119" s="394"/>
      <c r="AM119" s="394"/>
      <c r="AN119" s="380"/>
      <c r="AO119" s="394"/>
      <c r="AP119" s="380"/>
      <c r="AQ119" s="394"/>
      <c r="AR119" s="380"/>
      <c r="AS119" s="394"/>
      <c r="AT119" s="380"/>
      <c r="AU119" s="394"/>
      <c r="AV119" s="217"/>
      <c r="AW119" s="394"/>
      <c r="AX119" s="217"/>
      <c r="AY119" s="394"/>
      <c r="AZ119" s="380"/>
      <c r="BA119" s="394"/>
      <c r="BB119" s="380"/>
      <c r="BC119" s="394"/>
      <c r="BD119" s="394"/>
      <c r="BE119" s="394"/>
      <c r="BF119" s="394"/>
      <c r="BG119" s="394"/>
      <c r="BH119" s="380"/>
      <c r="BI119" s="252">
        <f t="shared" si="14"/>
        <v>9996.3697458145434</v>
      </c>
    </row>
    <row r="120" spans="1:61" x14ac:dyDescent="0.25">
      <c r="A120" s="88">
        <f t="shared" si="8"/>
        <v>99</v>
      </c>
      <c r="B120" s="86"/>
      <c r="C120" s="88">
        <v>555</v>
      </c>
      <c r="D120" s="88"/>
      <c r="E120" s="88">
        <v>555980</v>
      </c>
      <c r="F120" s="86"/>
      <c r="G120" s="98" t="s">
        <v>264</v>
      </c>
      <c r="H120" s="86"/>
      <c r="I120" s="386"/>
      <c r="J120" s="86"/>
      <c r="K120" s="394">
        <f>'[15]WP - Expenses'!$K$119</f>
        <v>-1857180.53</v>
      </c>
      <c r="L120" s="406"/>
      <c r="M120" s="399">
        <v>0.82465535281045732</v>
      </c>
      <c r="N120" s="406"/>
      <c r="O120" s="394">
        <f t="shared" si="13"/>
        <v>-1531533.865199862</v>
      </c>
      <c r="P120" s="217"/>
      <c r="Q120" s="394"/>
      <c r="R120" s="380"/>
      <c r="S120" s="394"/>
      <c r="T120" s="380"/>
      <c r="U120" s="290">
        <f>IFERROR(VLOOKUP(E120,'[26]IS ADJ 3'!$E:$O,11,FALSE),0)</f>
        <v>0</v>
      </c>
      <c r="V120" s="380"/>
      <c r="W120" s="291">
        <f>IFERROR(VLOOKUP(E120,'[27]IS ADJ 4'!$E:$Q,13,FALSE),0)</f>
        <v>0</v>
      </c>
      <c r="X120" s="380"/>
      <c r="Y120" s="290">
        <f>IFERROR(VLOOKUP(E120,'[28]WP IS ADJ 5'!$E$17:$U$315,17,FALSE),0)</f>
        <v>0</v>
      </c>
      <c r="Z120" s="380"/>
      <c r="AA120" s="394"/>
      <c r="AB120" s="380"/>
      <c r="AC120" s="394"/>
      <c r="AD120" s="380"/>
      <c r="AE120" s="394"/>
      <c r="AF120" s="380"/>
      <c r="AG120" s="397">
        <f>IFERROR(VLOOKUP(E120,'[16]nVision Input'!$E:$Q,13,FALSE),0)</f>
        <v>-2359933.7072595456</v>
      </c>
      <c r="AH120" s="380"/>
      <c r="AI120" s="394"/>
      <c r="AJ120" s="380"/>
      <c r="AK120" s="394"/>
      <c r="AL120" s="394"/>
      <c r="AM120" s="394"/>
      <c r="AN120" s="380"/>
      <c r="AO120" s="394"/>
      <c r="AP120" s="380"/>
      <c r="AQ120" s="394"/>
      <c r="AR120" s="380"/>
      <c r="AS120" s="394"/>
      <c r="AT120" s="380"/>
      <c r="AU120" s="394"/>
      <c r="AV120" s="217"/>
      <c r="AW120" s="394"/>
      <c r="AX120" s="217"/>
      <c r="AY120" s="394"/>
      <c r="AZ120" s="380"/>
      <c r="BA120" s="394"/>
      <c r="BB120" s="380"/>
      <c r="BC120" s="394"/>
      <c r="BD120" s="394"/>
      <c r="BE120" s="394"/>
      <c r="BF120" s="394"/>
      <c r="BG120" s="394"/>
      <c r="BH120" s="380"/>
      <c r="BI120" s="252">
        <f t="shared" si="14"/>
        <v>-3891467.5724594076</v>
      </c>
    </row>
    <row r="121" spans="1:61" x14ac:dyDescent="0.25">
      <c r="A121" s="88">
        <f t="shared" si="8"/>
        <v>100</v>
      </c>
      <c r="B121" s="86"/>
      <c r="C121" s="88">
        <v>555</v>
      </c>
      <c r="D121" s="88"/>
      <c r="E121" s="88">
        <v>555990</v>
      </c>
      <c r="F121" s="86"/>
      <c r="G121" s="98" t="s">
        <v>265</v>
      </c>
      <c r="H121" s="86"/>
      <c r="I121" s="386"/>
      <c r="J121" s="86"/>
      <c r="K121" s="394">
        <f>'[15]WP - Expenses'!$K$120</f>
        <v>-3468907.9</v>
      </c>
      <c r="L121" s="406"/>
      <c r="M121" s="399">
        <v>0.82465535281045732</v>
      </c>
      <c r="N121" s="406"/>
      <c r="O121" s="394">
        <f t="shared" si="13"/>
        <v>-2860653.4681414827</v>
      </c>
      <c r="P121" s="217"/>
      <c r="Q121" s="394"/>
      <c r="R121" s="380"/>
      <c r="S121" s="394"/>
      <c r="T121" s="380"/>
      <c r="U121" s="290">
        <f>IFERROR(VLOOKUP(E121,'[26]IS ADJ 3'!$E:$O,11,FALSE),0)</f>
        <v>0</v>
      </c>
      <c r="V121" s="380"/>
      <c r="W121" s="291">
        <f>IFERROR(VLOOKUP(E121,'[27]IS ADJ 4'!$E:$Q,13,FALSE),0)</f>
        <v>0</v>
      </c>
      <c r="X121" s="380"/>
      <c r="Y121" s="290">
        <f>IFERROR(VLOOKUP(E121,'[28]WP IS ADJ 5'!$E$17:$U$315,17,FALSE),0)</f>
        <v>0</v>
      </c>
      <c r="Z121" s="380"/>
      <c r="AA121" s="394"/>
      <c r="AB121" s="380"/>
      <c r="AC121" s="394"/>
      <c r="AD121" s="380"/>
      <c r="AE121" s="394"/>
      <c r="AF121" s="380"/>
      <c r="AG121" s="397">
        <f>IFERROR(VLOOKUP(E121,'[16]nVision Input'!$E:$Q,13,FALSE),0)</f>
        <v>-187096.20754961658</v>
      </c>
      <c r="AH121" s="380"/>
      <c r="AI121" s="394"/>
      <c r="AJ121" s="380"/>
      <c r="AK121" s="394"/>
      <c r="AL121" s="394"/>
      <c r="AM121" s="394"/>
      <c r="AN121" s="380"/>
      <c r="AO121" s="394"/>
      <c r="AP121" s="380"/>
      <c r="AQ121" s="394"/>
      <c r="AR121" s="380"/>
      <c r="AS121" s="394"/>
      <c r="AT121" s="380"/>
      <c r="AU121" s="394"/>
      <c r="AV121" s="217"/>
      <c r="AW121" s="394"/>
      <c r="AX121" s="217"/>
      <c r="AY121" s="394"/>
      <c r="AZ121" s="380"/>
      <c r="BA121" s="394"/>
      <c r="BB121" s="380"/>
      <c r="BC121" s="394"/>
      <c r="BD121" s="394"/>
      <c r="BE121" s="394"/>
      <c r="BF121" s="394"/>
      <c r="BG121" s="394"/>
      <c r="BH121" s="380"/>
      <c r="BI121" s="252">
        <f t="shared" si="14"/>
        <v>-3047749.6756910994</v>
      </c>
    </row>
    <row r="122" spans="1:61" x14ac:dyDescent="0.25">
      <c r="A122" s="88">
        <f t="shared" si="8"/>
        <v>101</v>
      </c>
      <c r="B122" s="86"/>
      <c r="C122" s="88">
        <v>555</v>
      </c>
      <c r="D122" s="88"/>
      <c r="E122" s="88">
        <v>555995</v>
      </c>
      <c r="F122" s="86"/>
      <c r="G122" s="98" t="s">
        <v>266</v>
      </c>
      <c r="H122" s="86"/>
      <c r="I122" s="386"/>
      <c r="J122" s="86"/>
      <c r="K122" s="394">
        <f>'[15]WP - Expenses'!$K$121</f>
        <v>-10294452.5</v>
      </c>
      <c r="L122" s="406"/>
      <c r="M122" s="399">
        <v>0.82465535281045732</v>
      </c>
      <c r="N122" s="406"/>
      <c r="O122" s="394">
        <f t="shared" si="13"/>
        <v>-8489375.358377995</v>
      </c>
      <c r="P122" s="217"/>
      <c r="Q122" s="394"/>
      <c r="R122" s="380"/>
      <c r="S122" s="394"/>
      <c r="T122" s="380"/>
      <c r="U122" s="290">
        <f>IFERROR(VLOOKUP(E122,'[26]IS ADJ 3'!$E:$O,11,FALSE),0)</f>
        <v>0</v>
      </c>
      <c r="V122" s="380"/>
      <c r="W122" s="291">
        <f>IFERROR(VLOOKUP(E122,'[27]IS ADJ 4'!$E:$Q,13,FALSE),0)</f>
        <v>0</v>
      </c>
      <c r="X122" s="380"/>
      <c r="Y122" s="290">
        <f>IFERROR(VLOOKUP(E122,'[28]WP IS ADJ 5'!$E$17:$U$315,17,FALSE),0)</f>
        <v>0</v>
      </c>
      <c r="Z122" s="380"/>
      <c r="AA122" s="394"/>
      <c r="AB122" s="380"/>
      <c r="AC122" s="394"/>
      <c r="AD122" s="380"/>
      <c r="AE122" s="394"/>
      <c r="AF122" s="380"/>
      <c r="AG122" s="397">
        <f>IFERROR(VLOOKUP(E122,'[16]nVision Input'!$E:$Q,13,FALSE),0)</f>
        <v>-555233.25411714416</v>
      </c>
      <c r="AH122" s="380"/>
      <c r="AI122" s="394"/>
      <c r="AJ122" s="380"/>
      <c r="AK122" s="394"/>
      <c r="AL122" s="394"/>
      <c r="AM122" s="394"/>
      <c r="AN122" s="380"/>
      <c r="AO122" s="394"/>
      <c r="AP122" s="380"/>
      <c r="AQ122" s="394"/>
      <c r="AR122" s="380"/>
      <c r="AS122" s="394"/>
      <c r="AT122" s="380"/>
      <c r="AU122" s="394"/>
      <c r="AV122" s="217"/>
      <c r="AW122" s="394"/>
      <c r="AX122" s="217"/>
      <c r="AY122" s="394"/>
      <c r="AZ122" s="380"/>
      <c r="BA122" s="394"/>
      <c r="BB122" s="380"/>
      <c r="BC122" s="394"/>
      <c r="BD122" s="394"/>
      <c r="BE122" s="394"/>
      <c r="BF122" s="394"/>
      <c r="BG122" s="394"/>
      <c r="BH122" s="380"/>
      <c r="BI122" s="252">
        <f t="shared" si="14"/>
        <v>-9044608.6124951392</v>
      </c>
    </row>
    <row r="123" spans="1:61" x14ac:dyDescent="0.25">
      <c r="A123" s="88">
        <f t="shared" si="8"/>
        <v>102</v>
      </c>
      <c r="B123" s="86"/>
      <c r="C123" s="88"/>
      <c r="D123" s="88"/>
      <c r="E123" s="88"/>
      <c r="F123" s="86"/>
      <c r="G123" s="98" t="s">
        <v>267</v>
      </c>
      <c r="H123" s="86"/>
      <c r="I123" s="386"/>
      <c r="J123" s="86"/>
      <c r="K123" s="398">
        <f>SUM(K105:K122)</f>
        <v>47465018.850000001</v>
      </c>
      <c r="L123" s="395"/>
      <c r="M123" s="399"/>
      <c r="N123" s="395"/>
      <c r="O123" s="398">
        <f>SUM(O105:O122)</f>
        <v>39142281.865901768</v>
      </c>
      <c r="P123" s="217"/>
      <c r="Q123" s="398">
        <f>SUM(Q105:Q122)</f>
        <v>0</v>
      </c>
      <c r="R123" s="380"/>
      <c r="S123" s="398">
        <f>SUM(S105:S122)</f>
        <v>0</v>
      </c>
      <c r="T123" s="380"/>
      <c r="U123" s="398">
        <f>SUM(U105:U122)</f>
        <v>0</v>
      </c>
      <c r="V123" s="380"/>
      <c r="W123" s="398">
        <f>SUM(W105:W122)</f>
        <v>0</v>
      </c>
      <c r="X123" s="380"/>
      <c r="Y123" s="398">
        <f>SUM(Y105:Y122)</f>
        <v>0</v>
      </c>
      <c r="Z123" s="380"/>
      <c r="AA123" s="398">
        <f>SUM(AA105:AA122)</f>
        <v>0</v>
      </c>
      <c r="AB123" s="380"/>
      <c r="AC123" s="398">
        <f>SUM(AC105:AC122)</f>
        <v>0</v>
      </c>
      <c r="AD123" s="380"/>
      <c r="AE123" s="398">
        <f>SUM(AE105:AE122)</f>
        <v>0</v>
      </c>
      <c r="AF123" s="380"/>
      <c r="AG123" s="398">
        <f>SUM(AG105:AG122)</f>
        <v>34636634.306643754</v>
      </c>
      <c r="AH123" s="380"/>
      <c r="AI123" s="398">
        <f>SUM(AI105:AI122)</f>
        <v>0</v>
      </c>
      <c r="AJ123" s="380"/>
      <c r="AK123" s="398">
        <f>SUM(AK105:AK122)</f>
        <v>0</v>
      </c>
      <c r="AL123" s="400"/>
      <c r="AM123" s="398">
        <f>SUM(AM105:AM122)</f>
        <v>0</v>
      </c>
      <c r="AN123" s="380"/>
      <c r="AO123" s="398">
        <f>SUM(AO105:AO122)</f>
        <v>0</v>
      </c>
      <c r="AP123" s="380"/>
      <c r="AQ123" s="398">
        <f>SUM(AQ105:AQ122)</f>
        <v>0</v>
      </c>
      <c r="AR123" s="380"/>
      <c r="AS123" s="398">
        <f>SUM(AS105:AS122)</f>
        <v>0</v>
      </c>
      <c r="AT123" s="380"/>
      <c r="AU123" s="398">
        <f>SUM(AU105:AU122)</f>
        <v>0</v>
      </c>
      <c r="AV123" s="217"/>
      <c r="AW123" s="398">
        <f>SUM(AW105:AW122)</f>
        <v>0</v>
      </c>
      <c r="AX123" s="217"/>
      <c r="AY123" s="398">
        <f>SUM(AY105:AY122)</f>
        <v>0</v>
      </c>
      <c r="AZ123" s="380"/>
      <c r="BA123" s="398">
        <f>SUM(BA105:BA122)</f>
        <v>0</v>
      </c>
      <c r="BB123" s="380"/>
      <c r="BC123" s="398">
        <f>SUM(BC105:BC122)</f>
        <v>266227.97238414048</v>
      </c>
      <c r="BD123" s="400"/>
      <c r="BE123" s="398">
        <f>SUM(BE105:BE122)</f>
        <v>0</v>
      </c>
      <c r="BF123" s="400"/>
      <c r="BG123" s="398">
        <f>SUM(BG105:BG122)</f>
        <v>0</v>
      </c>
      <c r="BH123" s="380"/>
      <c r="BI123" s="398">
        <f>SUM(BI105:BI122)</f>
        <v>74045144.144929647</v>
      </c>
    </row>
    <row r="124" spans="1:61" x14ac:dyDescent="0.25">
      <c r="A124" s="88"/>
      <c r="B124" s="86"/>
      <c r="C124" s="88"/>
      <c r="D124" s="88"/>
      <c r="E124" s="88"/>
      <c r="F124" s="86"/>
      <c r="G124" s="98"/>
      <c r="H124" s="86"/>
      <c r="I124" s="386"/>
      <c r="J124" s="86"/>
      <c r="K124" s="398"/>
      <c r="L124" s="395"/>
      <c r="M124" s="399"/>
      <c r="N124" s="395"/>
      <c r="O124" s="400"/>
      <c r="P124" s="217"/>
      <c r="Q124" s="400"/>
      <c r="R124" s="380"/>
      <c r="S124" s="400"/>
      <c r="T124" s="380"/>
      <c r="U124" s="400"/>
      <c r="V124" s="380"/>
      <c r="W124" s="400"/>
      <c r="X124" s="380"/>
      <c r="Y124" s="400"/>
      <c r="Z124" s="380"/>
      <c r="AA124" s="400"/>
      <c r="AB124" s="380"/>
      <c r="AC124" s="400"/>
      <c r="AD124" s="380"/>
      <c r="AE124" s="400"/>
      <c r="AF124" s="380"/>
      <c r="AG124" s="400"/>
      <c r="AH124" s="380"/>
      <c r="AI124" s="400"/>
      <c r="AJ124" s="380"/>
      <c r="AK124" s="400"/>
      <c r="AL124" s="400"/>
      <c r="AM124" s="400"/>
      <c r="AN124" s="380"/>
      <c r="AO124" s="400"/>
      <c r="AP124" s="380"/>
      <c r="AQ124" s="400"/>
      <c r="AR124" s="380"/>
      <c r="AS124" s="400"/>
      <c r="AT124" s="380"/>
      <c r="AU124" s="400"/>
      <c r="AV124" s="217"/>
      <c r="AW124" s="400"/>
      <c r="AX124" s="217"/>
      <c r="AY124" s="400"/>
      <c r="AZ124" s="380"/>
      <c r="BA124" s="400"/>
      <c r="BB124" s="380"/>
      <c r="BC124" s="400"/>
      <c r="BD124" s="400"/>
      <c r="BE124" s="400"/>
      <c r="BF124" s="400"/>
      <c r="BG124" s="400"/>
      <c r="BH124" s="380"/>
      <c r="BI124" s="400"/>
    </row>
    <row r="125" spans="1:61" x14ac:dyDescent="0.25">
      <c r="A125" s="88">
        <f>+A123+1</f>
        <v>103</v>
      </c>
      <c r="B125" s="86"/>
      <c r="C125" s="88"/>
      <c r="D125" s="88"/>
      <c r="E125" s="88"/>
      <c r="F125" s="86"/>
      <c r="G125" s="98" t="s">
        <v>268</v>
      </c>
      <c r="H125" s="86"/>
      <c r="I125" s="386"/>
      <c r="J125" s="86"/>
      <c r="K125" s="394">
        <v>0</v>
      </c>
      <c r="L125" s="395"/>
      <c r="M125" s="399"/>
      <c r="N125" s="395"/>
      <c r="O125" s="398">
        <v>0</v>
      </c>
      <c r="P125" s="217"/>
      <c r="Q125" s="398">
        <v>0</v>
      </c>
      <c r="R125" s="380"/>
      <c r="S125" s="398">
        <v>0</v>
      </c>
      <c r="T125" s="380"/>
      <c r="U125" s="398">
        <v>0</v>
      </c>
      <c r="V125" s="380"/>
      <c r="W125" s="398">
        <v>0</v>
      </c>
      <c r="X125" s="380"/>
      <c r="Y125" s="398">
        <v>0</v>
      </c>
      <c r="Z125" s="380"/>
      <c r="AA125" s="398">
        <v>0</v>
      </c>
      <c r="AB125" s="380"/>
      <c r="AC125" s="398">
        <v>0</v>
      </c>
      <c r="AD125" s="380"/>
      <c r="AE125" s="398">
        <v>0</v>
      </c>
      <c r="AF125" s="380"/>
      <c r="AG125" s="398">
        <v>0</v>
      </c>
      <c r="AH125" s="380"/>
      <c r="AI125" s="398">
        <v>0</v>
      </c>
      <c r="AJ125" s="380"/>
      <c r="AK125" s="398">
        <v>0</v>
      </c>
      <c r="AL125" s="400"/>
      <c r="AM125" s="398">
        <v>0</v>
      </c>
      <c r="AN125" s="380"/>
      <c r="AO125" s="398">
        <v>0</v>
      </c>
      <c r="AP125" s="380"/>
      <c r="AQ125" s="398">
        <v>0</v>
      </c>
      <c r="AR125" s="380"/>
      <c r="AS125" s="398">
        <v>0</v>
      </c>
      <c r="AT125" s="380"/>
      <c r="AU125" s="398">
        <v>0</v>
      </c>
      <c r="AV125" s="217"/>
      <c r="AW125" s="398">
        <v>0</v>
      </c>
      <c r="AX125" s="217"/>
      <c r="AY125" s="398">
        <v>0</v>
      </c>
      <c r="AZ125" s="380"/>
      <c r="BA125" s="398">
        <v>0</v>
      </c>
      <c r="BB125" s="380"/>
      <c r="BC125" s="398">
        <v>0</v>
      </c>
      <c r="BD125" s="400"/>
      <c r="BE125" s="398">
        <v>0</v>
      </c>
      <c r="BF125" s="400"/>
      <c r="BG125" s="398">
        <v>0</v>
      </c>
      <c r="BH125" s="380"/>
      <c r="BI125" s="398">
        <v>0</v>
      </c>
    </row>
    <row r="126" spans="1:61" x14ac:dyDescent="0.25">
      <c r="A126" s="88"/>
      <c r="B126" s="86"/>
      <c r="C126" s="88"/>
      <c r="D126" s="88"/>
      <c r="E126" s="88"/>
      <c r="F126" s="86"/>
      <c r="G126" s="103"/>
      <c r="H126" s="86"/>
      <c r="I126" s="386"/>
      <c r="J126" s="86"/>
      <c r="K126" s="407"/>
      <c r="L126" s="406"/>
      <c r="M126" s="408"/>
      <c r="N126" s="406"/>
      <c r="O126" s="409"/>
      <c r="P126" s="217"/>
      <c r="Q126" s="409"/>
      <c r="R126" s="380"/>
      <c r="S126" s="409"/>
      <c r="T126" s="380"/>
      <c r="U126" s="409"/>
      <c r="V126" s="380"/>
      <c r="W126" s="409"/>
      <c r="X126" s="380"/>
      <c r="Y126" s="409"/>
      <c r="Z126" s="380"/>
      <c r="AA126" s="409"/>
      <c r="AB126" s="380"/>
      <c r="AC126" s="409"/>
      <c r="AD126" s="380"/>
      <c r="AE126" s="409"/>
      <c r="AF126" s="380"/>
      <c r="AG126" s="409"/>
      <c r="AH126" s="380"/>
      <c r="AI126" s="409"/>
      <c r="AJ126" s="380"/>
      <c r="AK126" s="409"/>
      <c r="AL126" s="409"/>
      <c r="AM126" s="409"/>
      <c r="AN126" s="380"/>
      <c r="AO126" s="409"/>
      <c r="AP126" s="380"/>
      <c r="AQ126" s="409"/>
      <c r="AR126" s="380"/>
      <c r="AS126" s="409"/>
      <c r="AT126" s="380"/>
      <c r="AU126" s="409"/>
      <c r="AV126" s="217"/>
      <c r="AW126" s="409"/>
      <c r="AX126" s="217"/>
      <c r="AY126" s="409"/>
      <c r="AZ126" s="380"/>
      <c r="BA126" s="409"/>
      <c r="BB126" s="380"/>
      <c r="BC126" s="409"/>
      <c r="BD126" s="409"/>
      <c r="BE126" s="409"/>
      <c r="BF126" s="409"/>
      <c r="BG126" s="409"/>
      <c r="BH126" s="380"/>
      <c r="BI126" s="409"/>
    </row>
    <row r="127" spans="1:61" ht="15.75" thickBot="1" x14ac:dyDescent="0.3">
      <c r="A127" s="88">
        <f>+A125+1</f>
        <v>104</v>
      </c>
      <c r="B127" s="86"/>
      <c r="C127" s="88"/>
      <c r="D127" s="88"/>
      <c r="E127" s="88"/>
      <c r="F127" s="86"/>
      <c r="G127" s="98" t="s">
        <v>269</v>
      </c>
      <c r="H127" s="86"/>
      <c r="I127" s="367"/>
      <c r="J127" s="86"/>
      <c r="K127" s="410">
        <f>SUM(K19+K40+K53+K60+K80+K91+K102+K123)</f>
        <v>175010948.02999997</v>
      </c>
      <c r="L127" s="406"/>
      <c r="M127" s="408"/>
      <c r="N127" s="406"/>
      <c r="O127" s="410">
        <f>+O19+O40+O53+O60+O80+O91+O102+O123-O125</f>
        <v>146545008.46194342</v>
      </c>
      <c r="P127" s="217"/>
      <c r="Q127" s="410">
        <f>+Q19+Q40+Q53+Q60+Q80+Q91+Q102+Q123-Q125</f>
        <v>0</v>
      </c>
      <c r="R127" s="380"/>
      <c r="S127" s="410">
        <f>+S19+S40+S53+S60+S80+S91+S102+S123-S125</f>
        <v>0</v>
      </c>
      <c r="T127" s="380"/>
      <c r="U127" s="410">
        <f>+U19+U40+U53+U60+U80+U91+U102+U123-U125</f>
        <v>44969.117716920184</v>
      </c>
      <c r="V127" s="380"/>
      <c r="W127" s="410">
        <f>+W19+W40+W53+W60+W80+W91+W102+W123-W125</f>
        <v>19417.845058641891</v>
      </c>
      <c r="X127" s="380"/>
      <c r="Y127" s="410">
        <f>+Y19+Y40+Y53+Y60+Y80+Y91+Y102+Y123-Y125</f>
        <v>24415.062934770125</v>
      </c>
      <c r="Z127" s="380"/>
      <c r="AA127" s="410">
        <f>+AA19+AA40+AA53+AA60+AA80+AA91+AA102+AA123-AA125</f>
        <v>0</v>
      </c>
      <c r="AB127" s="380"/>
      <c r="AC127" s="410">
        <f>+AC19+AC40+AC53+AC60+AC80+AC91+AC102+AC123-AC125</f>
        <v>410029.51202422014</v>
      </c>
      <c r="AD127" s="380"/>
      <c r="AE127" s="410">
        <f>+AE19+AE40+AE53+AE60+AE80+AE91+AE102+AE123-AE125</f>
        <v>0</v>
      </c>
      <c r="AF127" s="380"/>
      <c r="AG127" s="410">
        <f>+AG19+AG40+AG53+AG60+AG80+AG91+AG102+AG123-AG125</f>
        <v>23715722.198514342</v>
      </c>
      <c r="AH127" s="380"/>
      <c r="AI127" s="410">
        <f>+AI19+AI40+AI53+AI60+AI80+AI91+AI102+AI123-AI125</f>
        <v>0</v>
      </c>
      <c r="AJ127" s="380"/>
      <c r="AK127" s="410">
        <f>+AK19+AK40+AK53+AK60+AK80+AK91+AK102+AK123-AK125</f>
        <v>0</v>
      </c>
      <c r="AL127" s="301"/>
      <c r="AM127" s="410">
        <f>+AM19+AM40+AM53+AM60+AM80+AM91+AM102+AM123-AM125</f>
        <v>0</v>
      </c>
      <c r="AN127" s="380"/>
      <c r="AO127" s="410">
        <f>+AO19+AO40+AO53+AO60+AO80+AO91+AO102+AO123-AO125</f>
        <v>0</v>
      </c>
      <c r="AP127" s="380"/>
      <c r="AQ127" s="410">
        <f>+AQ19+AQ40+AQ53+AQ60+AQ80+AQ91+AQ102+AQ123-AQ125</f>
        <v>0</v>
      </c>
      <c r="AR127" s="380"/>
      <c r="AS127" s="410">
        <f>+AS19+AS40+AS53+AS60+AS80+AS91+AS102+AS123-AS125</f>
        <v>0</v>
      </c>
      <c r="AT127" s="380"/>
      <c r="AU127" s="410">
        <f>+AU19+AU40+AU53+AU60+AU80+AU91+AU102+AU123-AU125</f>
        <v>0</v>
      </c>
      <c r="AV127" s="217"/>
      <c r="AW127" s="410">
        <f>+AW19+AW40+AW53+AW60+AW80+AW91+AW102+AW123-AW125</f>
        <v>0</v>
      </c>
      <c r="AX127" s="217"/>
      <c r="AY127" s="410">
        <f>+AY19+AY40+AY53+AY60+AY80+AY91+AY102+AY123-AY125</f>
        <v>0</v>
      </c>
      <c r="AZ127" s="380"/>
      <c r="BA127" s="410">
        <f>+BA19+BA40+BA53+BA60+BA80+BA91+BA102+BA123-BA125</f>
        <v>-112161.24</v>
      </c>
      <c r="BB127" s="380"/>
      <c r="BC127" s="410">
        <f>+BC19+BC40+BC53+BC60+BC80+BC91+BC102+BC123-BC125</f>
        <v>266227.97238414048</v>
      </c>
      <c r="BD127" s="301"/>
      <c r="BE127" s="410">
        <f>+BE19+BE40+BE53+BE60+BE80+BE91+BE102+BE123-BE125</f>
        <v>0</v>
      </c>
      <c r="BF127" s="301"/>
      <c r="BG127" s="410">
        <f>+BG19+BG40+BG53+BG60+BG80+BG91+BG102+BG123-BG125</f>
        <v>0</v>
      </c>
      <c r="BH127" s="380"/>
      <c r="BI127" s="410">
        <f>+BI19+BI40+BI53+BI60+BI80+BI91+BI102+BI123-BI125</f>
        <v>170913628.93057644</v>
      </c>
    </row>
    <row r="128" spans="1:61" x14ac:dyDescent="0.25">
      <c r="A128" s="86"/>
      <c r="B128" s="86"/>
      <c r="C128" s="88"/>
      <c r="D128" s="86"/>
      <c r="E128" s="88"/>
      <c r="F128" s="86"/>
      <c r="G128" s="367"/>
      <c r="H128" s="86"/>
      <c r="I128" s="367"/>
      <c r="J128" s="86"/>
      <c r="K128" s="394"/>
      <c r="L128" s="395"/>
      <c r="M128" s="399"/>
      <c r="N128" s="395"/>
      <c r="O128" s="397"/>
      <c r="P128" s="217"/>
      <c r="Q128" s="394"/>
      <c r="R128" s="380"/>
      <c r="S128" s="394"/>
      <c r="T128" s="380"/>
      <c r="U128" s="394"/>
      <c r="V128" s="380"/>
      <c r="W128" s="394"/>
      <c r="X128" s="380"/>
      <c r="Y128" s="394"/>
      <c r="Z128" s="380"/>
      <c r="AA128" s="394"/>
      <c r="AB128" s="380"/>
      <c r="AC128" s="394"/>
      <c r="AD128" s="380"/>
      <c r="AE128" s="394"/>
      <c r="AF128" s="380"/>
      <c r="AG128" s="394"/>
      <c r="AH128" s="380"/>
      <c r="AI128" s="394"/>
      <c r="AJ128" s="380"/>
      <c r="AK128" s="394"/>
      <c r="AL128" s="394"/>
      <c r="AM128" s="394"/>
      <c r="AN128" s="380"/>
      <c r="AO128" s="394"/>
      <c r="AP128" s="380"/>
      <c r="AQ128" s="394"/>
      <c r="AR128" s="380"/>
      <c r="AS128" s="394"/>
      <c r="AT128" s="380"/>
      <c r="AU128" s="394"/>
      <c r="AV128" s="217"/>
      <c r="AW128" s="394"/>
      <c r="AX128" s="217"/>
      <c r="AY128" s="394"/>
      <c r="AZ128" s="380"/>
      <c r="BA128" s="394"/>
      <c r="BB128" s="380"/>
      <c r="BC128" s="394"/>
      <c r="BD128" s="394"/>
      <c r="BE128" s="394"/>
      <c r="BF128" s="394"/>
      <c r="BG128" s="394"/>
      <c r="BH128" s="380"/>
      <c r="BI128" s="252"/>
    </row>
    <row r="129" spans="1:61" x14ac:dyDescent="0.25">
      <c r="B129" s="86"/>
      <c r="C129" s="88"/>
      <c r="D129" s="86"/>
      <c r="E129" s="88"/>
      <c r="F129" s="86"/>
      <c r="G129" s="366" t="s">
        <v>270</v>
      </c>
      <c r="H129" s="86"/>
      <c r="I129" s="367"/>
      <c r="J129" s="86"/>
      <c r="K129" s="394"/>
      <c r="L129" s="395"/>
      <c r="M129" s="399"/>
      <c r="N129" s="395"/>
      <c r="O129" s="397"/>
      <c r="P129" s="217"/>
      <c r="Q129" s="394"/>
      <c r="R129" s="380"/>
      <c r="S129" s="394"/>
      <c r="T129" s="380"/>
      <c r="U129" s="394"/>
      <c r="V129" s="380"/>
      <c r="W129" s="394"/>
      <c r="X129" s="380"/>
      <c r="Y129" s="394"/>
      <c r="Z129" s="380"/>
      <c r="AA129" s="394"/>
      <c r="AB129" s="380"/>
      <c r="AC129" s="394"/>
      <c r="AD129" s="380"/>
      <c r="AE129" s="394"/>
      <c r="AF129" s="380"/>
      <c r="AG129" s="394"/>
      <c r="AH129" s="380"/>
      <c r="AI129" s="394"/>
      <c r="AJ129" s="380"/>
      <c r="AK129" s="394"/>
      <c r="AL129" s="394"/>
      <c r="AM129" s="394"/>
      <c r="AN129" s="380"/>
      <c r="AO129" s="394"/>
      <c r="AP129" s="380"/>
      <c r="AQ129" s="394"/>
      <c r="AR129" s="380"/>
      <c r="AS129" s="394"/>
      <c r="AT129" s="380"/>
      <c r="AU129" s="394"/>
      <c r="AV129" s="217"/>
      <c r="AW129" s="394"/>
      <c r="AX129" s="217"/>
      <c r="AY129" s="394"/>
      <c r="AZ129" s="380"/>
      <c r="BA129" s="394"/>
      <c r="BB129" s="380"/>
      <c r="BC129" s="394"/>
      <c r="BD129" s="394"/>
      <c r="BE129" s="394"/>
      <c r="BF129" s="394"/>
      <c r="BG129" s="394"/>
      <c r="BH129" s="380"/>
      <c r="BI129" s="252"/>
    </row>
    <row r="130" spans="1:61" x14ac:dyDescent="0.25">
      <c r="A130" s="88">
        <f>+A127+1</f>
        <v>105</v>
      </c>
      <c r="B130" s="86"/>
      <c r="C130" s="88"/>
      <c r="D130" s="86"/>
      <c r="E130" s="88"/>
      <c r="F130" s="86"/>
      <c r="G130" s="367" t="s">
        <v>271</v>
      </c>
      <c r="H130" s="86"/>
      <c r="I130" s="367"/>
      <c r="J130" s="86"/>
      <c r="K130" s="394"/>
      <c r="L130" s="395"/>
      <c r="M130" s="399"/>
      <c r="N130" s="395"/>
      <c r="O130" s="397"/>
      <c r="P130" s="217"/>
      <c r="Q130" s="394"/>
      <c r="R130" s="380"/>
      <c r="S130" s="394"/>
      <c r="T130" s="380"/>
      <c r="U130" s="394"/>
      <c r="V130" s="380"/>
      <c r="W130" s="394"/>
      <c r="X130" s="380"/>
      <c r="Y130" s="394"/>
      <c r="Z130" s="380"/>
      <c r="AA130" s="394"/>
      <c r="AB130" s="380"/>
      <c r="AC130" s="394"/>
      <c r="AD130" s="380"/>
      <c r="AE130" s="394"/>
      <c r="AF130" s="380"/>
      <c r="AG130" s="394"/>
      <c r="AH130" s="380"/>
      <c r="AI130" s="394"/>
      <c r="AJ130" s="380"/>
      <c r="AK130" s="394"/>
      <c r="AL130" s="394"/>
      <c r="AM130" s="394"/>
      <c r="AN130" s="380"/>
      <c r="AO130" s="394"/>
      <c r="AP130" s="380"/>
      <c r="AQ130" s="394"/>
      <c r="AR130" s="380"/>
      <c r="AS130" s="394"/>
      <c r="AT130" s="380"/>
      <c r="AU130" s="394"/>
      <c r="AV130" s="217"/>
      <c r="AW130" s="394"/>
      <c r="AX130" s="217"/>
      <c r="AY130" s="394"/>
      <c r="AZ130" s="380"/>
      <c r="BA130" s="394"/>
      <c r="BB130" s="380"/>
      <c r="BC130" s="394"/>
      <c r="BD130" s="394"/>
      <c r="BE130" s="394"/>
      <c r="BF130" s="394"/>
      <c r="BG130" s="394"/>
      <c r="BH130" s="380"/>
      <c r="BI130" s="252"/>
    </row>
    <row r="131" spans="1:61" x14ac:dyDescent="0.25">
      <c r="A131" s="88">
        <f>+A130+1</f>
        <v>106</v>
      </c>
      <c r="B131" s="86"/>
      <c r="C131" s="88">
        <v>500</v>
      </c>
      <c r="D131" s="86"/>
      <c r="E131" s="97">
        <v>500011</v>
      </c>
      <c r="F131" s="100"/>
      <c r="G131" s="100" t="s">
        <v>272</v>
      </c>
      <c r="H131" s="86"/>
      <c r="I131" s="385" t="str">
        <f>+I16</f>
        <v>TB 03-19</v>
      </c>
      <c r="J131" s="86"/>
      <c r="K131" s="394">
        <f>'[15]WP - Expenses'!$K$130</f>
        <v>41804.770000000004</v>
      </c>
      <c r="L131" s="395"/>
      <c r="M131" s="399">
        <v>0.83927588220572291</v>
      </c>
      <c r="N131" s="395"/>
      <c r="O131" s="394">
        <f t="shared" ref="O131:O141" si="15">K131*M131</f>
        <v>35085.735222157346</v>
      </c>
      <c r="P131" s="217"/>
      <c r="Q131" s="394"/>
      <c r="R131" s="380"/>
      <c r="S131" s="394"/>
      <c r="T131" s="380"/>
      <c r="U131" s="290">
        <f>IFERROR(VLOOKUP(E131,'[26]IS ADJ 3'!$E:$O,11,FALSE),0)</f>
        <v>694.16996265305784</v>
      </c>
      <c r="V131" s="380"/>
      <c r="W131" s="291">
        <f>IFERROR(VLOOKUP(E131,'[27]IS ADJ 4'!$E:$Q,13,FALSE),0)</f>
        <v>305.05963256428083</v>
      </c>
      <c r="X131" s="380"/>
      <c r="Y131" s="290">
        <f>IFERROR(VLOOKUP(E131,'[28]WP IS ADJ 5'!$E$17:$U$315,17,FALSE),0)</f>
        <v>383.56728593835578</v>
      </c>
      <c r="Z131" s="380"/>
      <c r="AA131" s="394"/>
      <c r="AB131" s="380"/>
      <c r="AC131" s="394"/>
      <c r="AD131" s="380"/>
      <c r="AE131" s="394"/>
      <c r="AF131" s="380"/>
      <c r="AG131" s="397">
        <f>IFERROR(VLOOKUP(E131,'[16]nVision Input'!$E:$Q,13,FALSE),0)</f>
        <v>0</v>
      </c>
      <c r="AH131" s="380"/>
      <c r="AI131" s="394"/>
      <c r="AJ131" s="380"/>
      <c r="AK131" s="394"/>
      <c r="AL131" s="394"/>
      <c r="AM131" s="394"/>
      <c r="AN131" s="380"/>
      <c r="AO131" s="394"/>
      <c r="AP131" s="380"/>
      <c r="AQ131" s="394"/>
      <c r="AR131" s="380"/>
      <c r="AS131" s="394"/>
      <c r="AT131" s="380"/>
      <c r="AU131" s="394"/>
      <c r="AV131" s="217"/>
      <c r="AW131" s="394"/>
      <c r="AX131" s="217"/>
      <c r="AY131" s="394"/>
      <c r="AZ131" s="380"/>
      <c r="BA131" s="394"/>
      <c r="BB131" s="380"/>
      <c r="BC131" s="394"/>
      <c r="BD131" s="394"/>
      <c r="BE131" s="394"/>
      <c r="BF131" s="394"/>
      <c r="BG131" s="394"/>
      <c r="BH131" s="380"/>
      <c r="BI131" s="252">
        <f t="shared" ref="BI131:BI141" si="16">SUM(O131:BH131)</f>
        <v>36468.532103313046</v>
      </c>
    </row>
    <row r="132" spans="1:61" x14ac:dyDescent="0.25">
      <c r="A132" s="88">
        <f t="shared" ref="A132:A185" si="17">+A131+1</f>
        <v>107</v>
      </c>
      <c r="B132" s="86"/>
      <c r="C132" s="88">
        <v>500</v>
      </c>
      <c r="D132" s="86"/>
      <c r="E132" s="97">
        <v>500035</v>
      </c>
      <c r="F132" s="100"/>
      <c r="G132" s="100" t="s">
        <v>273</v>
      </c>
      <c r="H132" s="86"/>
      <c r="I132" s="367"/>
      <c r="J132" s="86"/>
      <c r="K132" s="394">
        <f>'[15]WP - Expenses'!$K$131</f>
        <v>0</v>
      </c>
      <c r="L132" s="395"/>
      <c r="M132" s="399">
        <v>0.83927588220572291</v>
      </c>
      <c r="N132" s="395"/>
      <c r="O132" s="394">
        <f t="shared" si="15"/>
        <v>0</v>
      </c>
      <c r="P132" s="217"/>
      <c r="Q132" s="394"/>
      <c r="R132" s="380"/>
      <c r="S132" s="394"/>
      <c r="T132" s="380"/>
      <c r="U132" s="290">
        <f>IFERROR(VLOOKUP(E132,'[26]IS ADJ 3'!$E:$O,11,FALSE),0)</f>
        <v>0</v>
      </c>
      <c r="V132" s="380"/>
      <c r="W132" s="291">
        <f>IFERROR(VLOOKUP(E132,'[27]IS ADJ 4'!$E:$Q,13,FALSE),0)</f>
        <v>0</v>
      </c>
      <c r="X132" s="380"/>
      <c r="Y132" s="290">
        <f>IFERROR(VLOOKUP(E132,'[28]WP IS ADJ 5'!$E$17:$U$315,17,FALSE),0)</f>
        <v>0</v>
      </c>
      <c r="Z132" s="380"/>
      <c r="AA132" s="394"/>
      <c r="AB132" s="380"/>
      <c r="AC132" s="394"/>
      <c r="AD132" s="380"/>
      <c r="AE132" s="394"/>
      <c r="AF132" s="380"/>
      <c r="AG132" s="397">
        <f>IFERROR(VLOOKUP(E132,'[16]nVision Input'!$E:$Q,13,FALSE),0)</f>
        <v>0</v>
      </c>
      <c r="AH132" s="380"/>
      <c r="AI132" s="394"/>
      <c r="AJ132" s="380"/>
      <c r="AK132" s="394"/>
      <c r="AL132" s="394"/>
      <c r="AM132" s="394"/>
      <c r="AN132" s="380"/>
      <c r="AO132" s="394"/>
      <c r="AP132" s="380"/>
      <c r="AQ132" s="394"/>
      <c r="AR132" s="380"/>
      <c r="AS132" s="394"/>
      <c r="AT132" s="380"/>
      <c r="AU132" s="394"/>
      <c r="AV132" s="217"/>
      <c r="AW132" s="394"/>
      <c r="AX132" s="217"/>
      <c r="AY132" s="394"/>
      <c r="AZ132" s="380"/>
      <c r="BA132" s="394"/>
      <c r="BB132" s="380"/>
      <c r="BC132" s="394"/>
      <c r="BD132" s="394"/>
      <c r="BE132" s="394"/>
      <c r="BF132" s="394"/>
      <c r="BG132" s="394"/>
      <c r="BH132" s="380"/>
      <c r="BI132" s="252">
        <f t="shared" si="16"/>
        <v>0</v>
      </c>
    </row>
    <row r="133" spans="1:61" x14ac:dyDescent="0.25">
      <c r="A133" s="88">
        <f t="shared" si="17"/>
        <v>108</v>
      </c>
      <c r="B133" s="86"/>
      <c r="C133" s="88">
        <v>500</v>
      </c>
      <c r="D133" s="86"/>
      <c r="E133" s="97">
        <v>500036</v>
      </c>
      <c r="F133" s="100"/>
      <c r="G133" s="100" t="s">
        <v>274</v>
      </c>
      <c r="H133" s="86"/>
      <c r="I133" s="367"/>
      <c r="J133" s="86"/>
      <c r="K133" s="394">
        <f>'[15]WP - Expenses'!$K$132</f>
        <v>223450.16</v>
      </c>
      <c r="L133" s="395"/>
      <c r="M133" s="399">
        <v>0.83927588220572291</v>
      </c>
      <c r="N133" s="395"/>
      <c r="O133" s="394">
        <f t="shared" si="15"/>
        <v>187536.33016300993</v>
      </c>
      <c r="P133" s="217"/>
      <c r="Q133" s="394"/>
      <c r="R133" s="380"/>
      <c r="S133" s="394"/>
      <c r="T133" s="380"/>
      <c r="U133" s="290">
        <f>IFERROR(VLOOKUP(E133,'[26]IS ADJ 3'!$E:$O,11,FALSE),0)</f>
        <v>1871.0131572564326</v>
      </c>
      <c r="V133" s="380"/>
      <c r="W133" s="291">
        <f>IFERROR(VLOOKUP(E133,'[27]IS ADJ 4'!$E:$Q,13,FALSE),0)</f>
        <v>822.23463558426852</v>
      </c>
      <c r="X133" s="380"/>
      <c r="Y133" s="290">
        <f>IFERROR(VLOOKUP(E133,'[28]WP IS ADJ 5'!$E$17:$U$315,17,FALSE),0)</f>
        <v>1033.8382201686909</v>
      </c>
      <c r="Z133" s="380"/>
      <c r="AA133" s="394"/>
      <c r="AB133" s="380"/>
      <c r="AC133" s="394"/>
      <c r="AD133" s="380"/>
      <c r="AE133" s="394"/>
      <c r="AF133" s="380"/>
      <c r="AG133" s="397">
        <f>IFERROR(VLOOKUP(E133,'[16]nVision Input'!$E:$Q,13,FALSE),0)</f>
        <v>0</v>
      </c>
      <c r="AH133" s="380"/>
      <c r="AI133" s="394"/>
      <c r="AJ133" s="380"/>
      <c r="AK133" s="394"/>
      <c r="AL133" s="394"/>
      <c r="AM133" s="394"/>
      <c r="AN133" s="380"/>
      <c r="AO133" s="394"/>
      <c r="AP133" s="380"/>
      <c r="AQ133" s="394"/>
      <c r="AR133" s="380"/>
      <c r="AS133" s="394"/>
      <c r="AT133" s="380"/>
      <c r="AU133" s="394"/>
      <c r="AV133" s="217"/>
      <c r="AW133" s="394"/>
      <c r="AX133" s="217"/>
      <c r="AY133" s="394"/>
      <c r="AZ133" s="380"/>
      <c r="BA133" s="394"/>
      <c r="BB133" s="380"/>
      <c r="BC133" s="394"/>
      <c r="BD133" s="394"/>
      <c r="BE133" s="394"/>
      <c r="BF133" s="394"/>
      <c r="BG133" s="394">
        <f>+'[32]WP-IS ADJ 36 Riverton Main Exp'!$O$14</f>
        <v>9497</v>
      </c>
      <c r="BH133" s="380"/>
      <c r="BI133" s="252">
        <f t="shared" si="16"/>
        <v>200760.41617601932</v>
      </c>
    </row>
    <row r="134" spans="1:61" x14ac:dyDescent="0.25">
      <c r="A134" s="88">
        <f t="shared" si="17"/>
        <v>109</v>
      </c>
      <c r="B134" s="86"/>
      <c r="C134" s="88">
        <v>500</v>
      </c>
      <c r="D134" s="86"/>
      <c r="E134" s="97">
        <v>500037</v>
      </c>
      <c r="F134" s="100"/>
      <c r="G134" s="100" t="s">
        <v>275</v>
      </c>
      <c r="H134" s="86"/>
      <c r="I134" s="367"/>
      <c r="J134" s="86"/>
      <c r="K134" s="394">
        <f>'[15]WP - Expenses'!$K$133</f>
        <v>11984.63</v>
      </c>
      <c r="L134" s="395"/>
      <c r="M134" s="399">
        <v>0.83927588220572291</v>
      </c>
      <c r="N134" s="395"/>
      <c r="O134" s="394">
        <f t="shared" si="15"/>
        <v>10058.410916159173</v>
      </c>
      <c r="P134" s="217"/>
      <c r="Q134" s="394"/>
      <c r="R134" s="380"/>
      <c r="S134" s="394"/>
      <c r="T134" s="380"/>
      <c r="U134" s="290">
        <f>IFERROR(VLOOKUP(E134,'[26]IS ADJ 3'!$E:$O,11,FALSE),0)</f>
        <v>96.114323571834987</v>
      </c>
      <c r="V134" s="380"/>
      <c r="W134" s="291">
        <f>IFERROR(VLOOKUP(E134,'[27]IS ADJ 4'!$E:$Q,13,FALSE),0)</f>
        <v>42.238359206623642</v>
      </c>
      <c r="X134" s="380"/>
      <c r="Y134" s="290">
        <f>IFERROR(VLOOKUP(E134,'[28]WP IS ADJ 5'!$E$17:$U$315,17,FALSE),0)</f>
        <v>53.108478061121787</v>
      </c>
      <c r="Z134" s="380"/>
      <c r="AA134" s="394"/>
      <c r="AB134" s="380"/>
      <c r="AC134" s="394"/>
      <c r="AD134" s="380"/>
      <c r="AE134" s="394"/>
      <c r="AF134" s="380"/>
      <c r="AG134" s="397">
        <f>IFERROR(VLOOKUP(E134,'[16]nVision Input'!$E:$Q,13,FALSE),0)</f>
        <v>0</v>
      </c>
      <c r="AH134" s="380"/>
      <c r="AI134" s="394"/>
      <c r="AJ134" s="380"/>
      <c r="AK134" s="394"/>
      <c r="AL134" s="394"/>
      <c r="AM134" s="394"/>
      <c r="AN134" s="380"/>
      <c r="AO134" s="394"/>
      <c r="AP134" s="380"/>
      <c r="AQ134" s="394"/>
      <c r="AR134" s="380"/>
      <c r="AS134" s="394"/>
      <c r="AT134" s="380"/>
      <c r="AU134" s="394"/>
      <c r="AV134" s="217"/>
      <c r="AW134" s="394"/>
      <c r="AX134" s="217"/>
      <c r="AY134" s="394"/>
      <c r="AZ134" s="380"/>
      <c r="BA134" s="394"/>
      <c r="BB134" s="380"/>
      <c r="BC134" s="394"/>
      <c r="BD134" s="394"/>
      <c r="BE134" s="394"/>
      <c r="BF134" s="394"/>
      <c r="BG134" s="394"/>
      <c r="BH134" s="380"/>
      <c r="BI134" s="252">
        <f t="shared" si="16"/>
        <v>10249.872076998754</v>
      </c>
    </row>
    <row r="135" spans="1:61" x14ac:dyDescent="0.25">
      <c r="A135" s="88">
        <f t="shared" si="17"/>
        <v>110</v>
      </c>
      <c r="B135" s="86"/>
      <c r="C135" s="88">
        <v>500</v>
      </c>
      <c r="D135" s="86"/>
      <c r="E135" s="97">
        <v>500038</v>
      </c>
      <c r="F135" s="100"/>
      <c r="G135" s="100" t="s">
        <v>276</v>
      </c>
      <c r="H135" s="86"/>
      <c r="I135" s="367"/>
      <c r="J135" s="86"/>
      <c r="K135" s="394">
        <f>'[15]WP - Expenses'!$K$134</f>
        <v>0</v>
      </c>
      <c r="L135" s="395"/>
      <c r="M135" s="399">
        <v>0.83927588220572291</v>
      </c>
      <c r="N135" s="395"/>
      <c r="O135" s="394">
        <f t="shared" si="15"/>
        <v>0</v>
      </c>
      <c r="P135" s="217"/>
      <c r="Q135" s="394"/>
      <c r="R135" s="380"/>
      <c r="S135" s="394"/>
      <c r="T135" s="380"/>
      <c r="U135" s="290">
        <f>IFERROR(VLOOKUP(E135,'[26]IS ADJ 3'!$E:$O,11,FALSE),0)</f>
        <v>0</v>
      </c>
      <c r="V135" s="380"/>
      <c r="W135" s="291">
        <f>IFERROR(VLOOKUP(E135,'[27]IS ADJ 4'!$E:$Q,13,FALSE),0)</f>
        <v>0</v>
      </c>
      <c r="X135" s="380"/>
      <c r="Y135" s="290">
        <f>IFERROR(VLOOKUP(E135,'[28]WP IS ADJ 5'!$E$17:$U$315,17,FALSE),0)</f>
        <v>0</v>
      </c>
      <c r="Z135" s="380"/>
      <c r="AA135" s="394"/>
      <c r="AB135" s="380"/>
      <c r="AC135" s="394"/>
      <c r="AD135" s="380"/>
      <c r="AE135" s="394"/>
      <c r="AF135" s="380"/>
      <c r="AG135" s="397">
        <f>IFERROR(VLOOKUP(E135,'[16]nVision Input'!$E:$Q,13,FALSE),0)</f>
        <v>0</v>
      </c>
      <c r="AH135" s="380"/>
      <c r="AI135" s="394"/>
      <c r="AJ135" s="380"/>
      <c r="AK135" s="394"/>
      <c r="AL135" s="394"/>
      <c r="AM135" s="394"/>
      <c r="AN135" s="380"/>
      <c r="AO135" s="394"/>
      <c r="AP135" s="380"/>
      <c r="AQ135" s="394"/>
      <c r="AR135" s="380"/>
      <c r="AS135" s="394"/>
      <c r="AT135" s="380"/>
      <c r="AU135" s="394"/>
      <c r="AV135" s="217"/>
      <c r="AW135" s="394"/>
      <c r="AX135" s="217"/>
      <c r="AY135" s="394"/>
      <c r="AZ135" s="380"/>
      <c r="BA135" s="394"/>
      <c r="BB135" s="380"/>
      <c r="BC135" s="394"/>
      <c r="BD135" s="394"/>
      <c r="BE135" s="394"/>
      <c r="BF135" s="394"/>
      <c r="BG135" s="394"/>
      <c r="BH135" s="380"/>
      <c r="BI135" s="252">
        <f t="shared" si="16"/>
        <v>0</v>
      </c>
    </row>
    <row r="136" spans="1:61" x14ac:dyDescent="0.25">
      <c r="A136" s="88">
        <f t="shared" si="17"/>
        <v>111</v>
      </c>
      <c r="B136" s="86"/>
      <c r="C136" s="88">
        <v>500</v>
      </c>
      <c r="D136" s="86"/>
      <c r="E136" s="97">
        <v>500039</v>
      </c>
      <c r="F136" s="100"/>
      <c r="G136" s="100" t="s">
        <v>277</v>
      </c>
      <c r="H136" s="86"/>
      <c r="I136" s="367"/>
      <c r="J136" s="86"/>
      <c r="K136" s="394">
        <f>'[15]WP - Expenses'!$K$135</f>
        <v>1776810.65</v>
      </c>
      <c r="L136" s="395"/>
      <c r="M136" s="399">
        <v>0.83927588220572291</v>
      </c>
      <c r="N136" s="395"/>
      <c r="O136" s="394">
        <f t="shared" si="15"/>
        <v>1491234.325791274</v>
      </c>
      <c r="P136" s="217"/>
      <c r="Q136" s="394"/>
      <c r="R136" s="380"/>
      <c r="S136" s="394"/>
      <c r="T136" s="380"/>
      <c r="U136" s="290">
        <f>IFERROR(VLOOKUP(E136,'[26]IS ADJ 3'!$E:$O,11,FALSE),0)</f>
        <v>36351.216820586444</v>
      </c>
      <c r="V136" s="380"/>
      <c r="W136" s="291">
        <f>IFERROR(VLOOKUP(E136,'[27]IS ADJ 4'!$E:$Q,13,FALSE),0)</f>
        <v>15974.890074716424</v>
      </c>
      <c r="X136" s="380"/>
      <c r="Y136" s="290">
        <f>IFERROR(VLOOKUP(E136,'[28]WP IS ADJ 5'!$E$17:$U$315,17,FALSE),0)</f>
        <v>20086.057200083276</v>
      </c>
      <c r="Z136" s="380"/>
      <c r="AA136" s="394"/>
      <c r="AB136" s="380"/>
      <c r="AC136" s="394"/>
      <c r="AD136" s="380"/>
      <c r="AE136" s="394"/>
      <c r="AF136" s="380"/>
      <c r="AG136" s="397">
        <f>IFERROR(VLOOKUP(E136,'[16]nVision Input'!$E:$Q,13,FALSE),0)</f>
        <v>0</v>
      </c>
      <c r="AH136" s="380"/>
      <c r="AI136" s="394"/>
      <c r="AJ136" s="380"/>
      <c r="AK136" s="394"/>
      <c r="AL136" s="394"/>
      <c r="AM136" s="394"/>
      <c r="AN136" s="380"/>
      <c r="AO136" s="394"/>
      <c r="AP136" s="380"/>
      <c r="AQ136" s="394"/>
      <c r="AR136" s="380"/>
      <c r="AS136" s="394"/>
      <c r="AT136" s="380"/>
      <c r="AU136" s="394"/>
      <c r="AV136" s="217"/>
      <c r="AW136" s="394"/>
      <c r="AX136" s="217"/>
      <c r="AY136" s="394"/>
      <c r="AZ136" s="380"/>
      <c r="BA136" s="394"/>
      <c r="BB136" s="380"/>
      <c r="BC136" s="394"/>
      <c r="BD136" s="394"/>
      <c r="BE136" s="394"/>
      <c r="BF136" s="394"/>
      <c r="BG136" s="394"/>
      <c r="BH136" s="380"/>
      <c r="BI136" s="252">
        <f t="shared" si="16"/>
        <v>1563646.4898866601</v>
      </c>
    </row>
    <row r="137" spans="1:61" x14ac:dyDescent="0.25">
      <c r="A137" s="88">
        <f t="shared" si="17"/>
        <v>112</v>
      </c>
      <c r="B137" s="86"/>
      <c r="C137" s="88">
        <v>500</v>
      </c>
      <c r="D137" s="86"/>
      <c r="E137" s="97">
        <v>500046</v>
      </c>
      <c r="F137" s="100"/>
      <c r="G137" s="100" t="s">
        <v>278</v>
      </c>
      <c r="H137" s="86"/>
      <c r="I137" s="386"/>
      <c r="J137" s="86"/>
      <c r="K137" s="394">
        <f>'[15]WP - Expenses'!$K$136</f>
        <v>5870</v>
      </c>
      <c r="L137" s="395"/>
      <c r="M137" s="399">
        <v>0.83927588220572291</v>
      </c>
      <c r="N137" s="395"/>
      <c r="O137" s="394">
        <f t="shared" si="15"/>
        <v>4926.5494285475934</v>
      </c>
      <c r="P137" s="217"/>
      <c r="Q137" s="394"/>
      <c r="R137" s="380"/>
      <c r="S137" s="394"/>
      <c r="T137" s="380"/>
      <c r="U137" s="290">
        <f>IFERROR(VLOOKUP(E137,'[26]IS ADJ 3'!$E:$O,11,FALSE),0)</f>
        <v>0</v>
      </c>
      <c r="V137" s="380"/>
      <c r="W137" s="291">
        <f>IFERROR(VLOOKUP(E137,'[27]IS ADJ 4'!$E:$Q,13,FALSE),0)</f>
        <v>0</v>
      </c>
      <c r="X137" s="380"/>
      <c r="Y137" s="290">
        <f>IFERROR(VLOOKUP(E137,'[28]WP IS ADJ 5'!$E$17:$U$315,17,FALSE),0)</f>
        <v>0</v>
      </c>
      <c r="Z137" s="380"/>
      <c r="AA137" s="394"/>
      <c r="AB137" s="380"/>
      <c r="AC137" s="394"/>
      <c r="AD137" s="380"/>
      <c r="AE137" s="394"/>
      <c r="AF137" s="380"/>
      <c r="AG137" s="397">
        <f>IFERROR(VLOOKUP(E137,'[16]nVision Input'!$E:$Q,13,FALSE),0)</f>
        <v>0</v>
      </c>
      <c r="AH137" s="380"/>
      <c r="AI137" s="394"/>
      <c r="AJ137" s="380"/>
      <c r="AK137" s="394"/>
      <c r="AL137" s="394"/>
      <c r="AM137" s="394"/>
      <c r="AN137" s="380"/>
      <c r="AO137" s="394"/>
      <c r="AP137" s="380"/>
      <c r="AQ137" s="394"/>
      <c r="AR137" s="380"/>
      <c r="AS137" s="394"/>
      <c r="AT137" s="380"/>
      <c r="AU137" s="394"/>
      <c r="AV137" s="217"/>
      <c r="AW137" s="394"/>
      <c r="AX137" s="217"/>
      <c r="AY137" s="394"/>
      <c r="AZ137" s="380"/>
      <c r="BA137" s="394"/>
      <c r="BB137" s="380"/>
      <c r="BC137" s="394"/>
      <c r="BD137" s="394"/>
      <c r="BE137" s="394"/>
      <c r="BF137" s="394"/>
      <c r="BG137" s="394"/>
      <c r="BH137" s="380"/>
      <c r="BI137" s="252">
        <f t="shared" si="16"/>
        <v>4926.5494285475934</v>
      </c>
    </row>
    <row r="138" spans="1:61" x14ac:dyDescent="0.25">
      <c r="A138" s="88">
        <f t="shared" si="17"/>
        <v>113</v>
      </c>
      <c r="B138" s="86"/>
      <c r="C138" s="88">
        <v>500</v>
      </c>
      <c r="D138" s="86"/>
      <c r="E138" s="97">
        <v>500180</v>
      </c>
      <c r="F138" s="100"/>
      <c r="G138" s="100" t="s">
        <v>279</v>
      </c>
      <c r="H138" s="86"/>
      <c r="I138" s="367"/>
      <c r="J138" s="86"/>
      <c r="K138" s="394">
        <f>'[15]WP - Expenses'!$K$137</f>
        <v>0</v>
      </c>
      <c r="L138" s="395"/>
      <c r="M138" s="399">
        <v>0.83927588220572291</v>
      </c>
      <c r="N138" s="395"/>
      <c r="O138" s="394">
        <f t="shared" si="15"/>
        <v>0</v>
      </c>
      <c r="P138" s="217"/>
      <c r="Q138" s="394"/>
      <c r="R138" s="380"/>
      <c r="S138" s="394"/>
      <c r="T138" s="380"/>
      <c r="U138" s="290">
        <f>IFERROR(VLOOKUP(E138,'[26]IS ADJ 3'!$E:$O,11,FALSE),0)</f>
        <v>0</v>
      </c>
      <c r="V138" s="380"/>
      <c r="W138" s="291">
        <f>IFERROR(VLOOKUP(E138,'[27]IS ADJ 4'!$E:$Q,13,FALSE),0)</f>
        <v>0</v>
      </c>
      <c r="X138" s="380"/>
      <c r="Y138" s="290">
        <f>IFERROR(VLOOKUP(E138,'[28]WP IS ADJ 5'!$E$17:$U$315,17,FALSE),0)</f>
        <v>0</v>
      </c>
      <c r="Z138" s="380"/>
      <c r="AA138" s="394"/>
      <c r="AB138" s="380"/>
      <c r="AC138" s="394"/>
      <c r="AD138" s="380"/>
      <c r="AE138" s="394"/>
      <c r="AF138" s="380"/>
      <c r="AG138" s="397">
        <f>IFERROR(VLOOKUP(E138,'[16]nVision Input'!$E:$Q,13,FALSE),0)</f>
        <v>0</v>
      </c>
      <c r="AH138" s="380"/>
      <c r="AI138" s="394"/>
      <c r="AJ138" s="380"/>
      <c r="AK138" s="394"/>
      <c r="AL138" s="394"/>
      <c r="AM138" s="394"/>
      <c r="AN138" s="380"/>
      <c r="AO138" s="394"/>
      <c r="AP138" s="380"/>
      <c r="AQ138" s="394"/>
      <c r="AR138" s="380"/>
      <c r="AS138" s="394"/>
      <c r="AT138" s="380"/>
      <c r="AU138" s="394"/>
      <c r="AV138" s="217"/>
      <c r="AW138" s="394"/>
      <c r="AX138" s="217"/>
      <c r="AY138" s="394"/>
      <c r="AZ138" s="380"/>
      <c r="BA138" s="394"/>
      <c r="BB138" s="380"/>
      <c r="BC138" s="394"/>
      <c r="BD138" s="394"/>
      <c r="BE138" s="394"/>
      <c r="BF138" s="394"/>
      <c r="BG138" s="394"/>
      <c r="BH138" s="380"/>
      <c r="BI138" s="252">
        <f t="shared" si="16"/>
        <v>0</v>
      </c>
    </row>
    <row r="139" spans="1:61" x14ac:dyDescent="0.25">
      <c r="A139" s="88">
        <f t="shared" si="17"/>
        <v>114</v>
      </c>
      <c r="B139" s="86"/>
      <c r="C139" s="88">
        <v>500</v>
      </c>
      <c r="D139" s="86"/>
      <c r="E139" s="97">
        <v>500994</v>
      </c>
      <c r="F139" s="100"/>
      <c r="G139" s="100" t="s">
        <v>280</v>
      </c>
      <c r="H139" s="86"/>
      <c r="I139" s="367"/>
      <c r="J139" s="86"/>
      <c r="K139" s="394">
        <f>'[15]WP - Expenses'!$K$138</f>
        <v>-32736.84</v>
      </c>
      <c r="L139" s="395"/>
      <c r="M139" s="399">
        <v>1</v>
      </c>
      <c r="N139" s="395"/>
      <c r="O139" s="394">
        <f t="shared" si="15"/>
        <v>-32736.84</v>
      </c>
      <c r="P139" s="217"/>
      <c r="Q139" s="394"/>
      <c r="R139" s="380"/>
      <c r="S139" s="394"/>
      <c r="T139" s="380"/>
      <c r="U139" s="290">
        <f>IFERROR(VLOOKUP(E139,'[26]IS ADJ 3'!$E:$O,11,FALSE),0)</f>
        <v>0</v>
      </c>
      <c r="V139" s="380"/>
      <c r="W139" s="291">
        <f>IFERROR(VLOOKUP(E139,'[27]IS ADJ 4'!$E:$Q,13,FALSE),0)</f>
        <v>0</v>
      </c>
      <c r="X139" s="380"/>
      <c r="Y139" s="290">
        <f>IFERROR(VLOOKUP(E139,'[28]WP IS ADJ 5'!$E$17:$U$315,17,FALSE),0)</f>
        <v>0</v>
      </c>
      <c r="Z139" s="380"/>
      <c r="AA139" s="394"/>
      <c r="AB139" s="380"/>
      <c r="AC139" s="394"/>
      <c r="AD139" s="380"/>
      <c r="AE139" s="394"/>
      <c r="AF139" s="380"/>
      <c r="AG139" s="397">
        <f>IFERROR(VLOOKUP(E139,'[16]nVision Input'!$E:$Q,13,FALSE),0)</f>
        <v>0</v>
      </c>
      <c r="AH139" s="380"/>
      <c r="AI139" s="394"/>
      <c r="AJ139" s="380"/>
      <c r="AK139" s="394"/>
      <c r="AL139" s="394"/>
      <c r="AM139" s="394"/>
      <c r="AN139" s="380"/>
      <c r="AO139" s="394"/>
      <c r="AP139" s="380"/>
      <c r="AQ139" s="394"/>
      <c r="AR139" s="380"/>
      <c r="AS139" s="394"/>
      <c r="AT139" s="380"/>
      <c r="AU139" s="394"/>
      <c r="AV139" s="217"/>
      <c r="AW139" s="394"/>
      <c r="AX139" s="217"/>
      <c r="AY139" s="394"/>
      <c r="AZ139" s="380"/>
      <c r="BA139" s="394">
        <f>+'[29]IS ADJ 27 Reg Asset Exp Removal'!$O$19</f>
        <v>32736.84</v>
      </c>
      <c r="BB139" s="380"/>
      <c r="BC139" s="394"/>
      <c r="BD139" s="394"/>
      <c r="BE139" s="394"/>
      <c r="BF139" s="394"/>
      <c r="BG139" s="394"/>
      <c r="BH139" s="380"/>
      <c r="BI139" s="252">
        <f t="shared" si="16"/>
        <v>0</v>
      </c>
    </row>
    <row r="140" spans="1:61" x14ac:dyDescent="0.25">
      <c r="A140" s="88">
        <f t="shared" si="17"/>
        <v>115</v>
      </c>
      <c r="B140" s="86"/>
      <c r="C140" s="88">
        <v>500</v>
      </c>
      <c r="D140" s="86"/>
      <c r="E140" s="97">
        <v>500995</v>
      </c>
      <c r="F140" s="100"/>
      <c r="G140" s="100" t="s">
        <v>281</v>
      </c>
      <c r="H140" s="86"/>
      <c r="I140" s="367"/>
      <c r="J140" s="86"/>
      <c r="K140" s="394">
        <f>'[15]WP - Expenses'!$K$139</f>
        <v>126513.36</v>
      </c>
      <c r="L140" s="395"/>
      <c r="M140" s="399">
        <v>1</v>
      </c>
      <c r="N140" s="395"/>
      <c r="O140" s="394">
        <f t="shared" si="15"/>
        <v>126513.36</v>
      </c>
      <c r="P140" s="217"/>
      <c r="Q140" s="394"/>
      <c r="R140" s="380"/>
      <c r="S140" s="394"/>
      <c r="T140" s="380"/>
      <c r="U140" s="290">
        <f>IFERROR(VLOOKUP(E140,'[26]IS ADJ 3'!$E:$O,11,FALSE),0)</f>
        <v>0</v>
      </c>
      <c r="V140" s="380"/>
      <c r="W140" s="291">
        <f>IFERROR(VLOOKUP(E140,'[27]IS ADJ 4'!$E:$Q,13,FALSE),0)</f>
        <v>0</v>
      </c>
      <c r="X140" s="380"/>
      <c r="Y140" s="290">
        <f>IFERROR(VLOOKUP(E140,'[28]WP IS ADJ 5'!$E$17:$U$315,17,FALSE),0)</f>
        <v>0</v>
      </c>
      <c r="Z140" s="380"/>
      <c r="AA140" s="394"/>
      <c r="AB140" s="380"/>
      <c r="AC140" s="394"/>
      <c r="AD140" s="380"/>
      <c r="AE140" s="394"/>
      <c r="AF140" s="380"/>
      <c r="AG140" s="397">
        <f>IFERROR(VLOOKUP(E140,'[16]nVision Input'!$E:$Q,13,FALSE),0)</f>
        <v>0</v>
      </c>
      <c r="AH140" s="380"/>
      <c r="AI140" s="394"/>
      <c r="AJ140" s="380"/>
      <c r="AK140" s="394"/>
      <c r="AL140" s="394"/>
      <c r="AM140" s="394"/>
      <c r="AN140" s="380"/>
      <c r="AO140" s="394"/>
      <c r="AP140" s="380"/>
      <c r="AQ140" s="394"/>
      <c r="AR140" s="380"/>
      <c r="AS140" s="394"/>
      <c r="AT140" s="380"/>
      <c r="AU140" s="394"/>
      <c r="AV140" s="217"/>
      <c r="AW140" s="394"/>
      <c r="AX140" s="217"/>
      <c r="AY140" s="394"/>
      <c r="AZ140" s="380"/>
      <c r="BA140" s="394">
        <f>+'[29]IS ADJ 27 Reg Asset Exp Removal'!$O$20</f>
        <v>-126513.36</v>
      </c>
      <c r="BB140" s="380"/>
      <c r="BC140" s="394"/>
      <c r="BD140" s="394"/>
      <c r="BE140" s="394"/>
      <c r="BF140" s="394"/>
      <c r="BG140" s="394"/>
      <c r="BH140" s="380"/>
      <c r="BI140" s="252">
        <f t="shared" si="16"/>
        <v>0</v>
      </c>
    </row>
    <row r="141" spans="1:61" x14ac:dyDescent="0.25">
      <c r="A141" s="88">
        <f t="shared" si="17"/>
        <v>116</v>
      </c>
      <c r="B141" s="86"/>
      <c r="C141" s="88">
        <v>500</v>
      </c>
      <c r="D141" s="86"/>
      <c r="E141" s="97">
        <v>500996</v>
      </c>
      <c r="F141" s="100"/>
      <c r="G141" s="100" t="s">
        <v>282</v>
      </c>
      <c r="H141" s="86"/>
      <c r="I141" s="367"/>
      <c r="J141" s="86"/>
      <c r="K141" s="394">
        <f>'[15]WP - Expenses'!$K$140</f>
        <v>18384.72</v>
      </c>
      <c r="L141" s="395"/>
      <c r="M141" s="399">
        <v>1</v>
      </c>
      <c r="N141" s="395"/>
      <c r="O141" s="394">
        <f t="shared" si="15"/>
        <v>18384.72</v>
      </c>
      <c r="P141" s="217"/>
      <c r="Q141" s="394"/>
      <c r="R141" s="380"/>
      <c r="S141" s="394"/>
      <c r="T141" s="380"/>
      <c r="U141" s="290">
        <f>IFERROR(VLOOKUP(E141,'[26]IS ADJ 3'!$E:$O,11,FALSE),0)</f>
        <v>0</v>
      </c>
      <c r="V141" s="380"/>
      <c r="W141" s="291">
        <f>IFERROR(VLOOKUP(E141,'[27]IS ADJ 4'!$E:$Q,13,FALSE),0)</f>
        <v>0</v>
      </c>
      <c r="X141" s="380"/>
      <c r="Y141" s="290">
        <f>IFERROR(VLOOKUP(E141,'[28]WP IS ADJ 5'!$E$17:$U$315,17,FALSE),0)</f>
        <v>0</v>
      </c>
      <c r="Z141" s="380"/>
      <c r="AA141" s="394"/>
      <c r="AB141" s="380"/>
      <c r="AC141" s="394"/>
      <c r="AD141" s="380"/>
      <c r="AE141" s="394"/>
      <c r="AF141" s="380"/>
      <c r="AG141" s="397">
        <f>IFERROR(VLOOKUP(E141,'[16]nVision Input'!$E:$Q,13,FALSE),0)</f>
        <v>0</v>
      </c>
      <c r="AH141" s="380"/>
      <c r="AI141" s="394"/>
      <c r="AJ141" s="380"/>
      <c r="AK141" s="394"/>
      <c r="AL141" s="394"/>
      <c r="AM141" s="394"/>
      <c r="AN141" s="380"/>
      <c r="AO141" s="394"/>
      <c r="AP141" s="380"/>
      <c r="AQ141" s="394"/>
      <c r="AR141" s="380"/>
      <c r="AS141" s="394"/>
      <c r="AT141" s="380"/>
      <c r="AU141" s="394"/>
      <c r="AV141" s="217"/>
      <c r="AW141" s="394"/>
      <c r="AX141" s="217"/>
      <c r="AY141" s="394"/>
      <c r="AZ141" s="380"/>
      <c r="BA141" s="439">
        <f>+'[29]IS ADJ 27 Reg Asset Exp Removal'!$O$21</f>
        <v>-18384.600000000002</v>
      </c>
      <c r="BB141" s="380"/>
      <c r="BC141" s="394"/>
      <c r="BD141" s="394"/>
      <c r="BE141" s="394"/>
      <c r="BF141" s="394"/>
      <c r="BG141" s="394"/>
      <c r="BH141" s="380"/>
      <c r="BI141" s="275">
        <f t="shared" si="16"/>
        <v>0.11999999999898137</v>
      </c>
    </row>
    <row r="142" spans="1:61" x14ac:dyDescent="0.25">
      <c r="A142" s="88">
        <f t="shared" si="17"/>
        <v>117</v>
      </c>
      <c r="B142" s="86"/>
      <c r="C142" s="88"/>
      <c r="D142" s="86"/>
      <c r="E142" s="97"/>
      <c r="F142" s="100"/>
      <c r="G142" s="367" t="s">
        <v>283</v>
      </c>
      <c r="H142" s="86"/>
      <c r="I142" s="367"/>
      <c r="J142" s="86"/>
      <c r="K142" s="398">
        <f>SUM(K131:K141)</f>
        <v>2172081.4500000002</v>
      </c>
      <c r="L142" s="395"/>
      <c r="M142" s="399"/>
      <c r="N142" s="395"/>
      <c r="O142" s="398">
        <f>SUM(O131:O141)</f>
        <v>1841002.5915211479</v>
      </c>
      <c r="P142" s="217"/>
      <c r="Q142" s="398">
        <f>SUM(Q131:Q141)</f>
        <v>0</v>
      </c>
      <c r="R142" s="380"/>
      <c r="S142" s="398">
        <f>SUM(S131:S141)</f>
        <v>0</v>
      </c>
      <c r="T142" s="380"/>
      <c r="U142" s="398">
        <f>SUM(U131:U141)</f>
        <v>39012.514264067766</v>
      </c>
      <c r="V142" s="380"/>
      <c r="W142" s="398">
        <f>SUM(W131:W141)</f>
        <v>17144.422702071599</v>
      </c>
      <c r="X142" s="380"/>
      <c r="Y142" s="398">
        <f>SUM(Y131:Y141)</f>
        <v>21556.571184251443</v>
      </c>
      <c r="Z142" s="380"/>
      <c r="AA142" s="398">
        <f>SUM(AA131:AA141)</f>
        <v>0</v>
      </c>
      <c r="AB142" s="380"/>
      <c r="AC142" s="398">
        <f>SUM(AC131:AC141)</f>
        <v>0</v>
      </c>
      <c r="AD142" s="380"/>
      <c r="AE142" s="398">
        <f>SUM(AE131:AE141)</f>
        <v>0</v>
      </c>
      <c r="AF142" s="380"/>
      <c r="AG142" s="398">
        <f>SUM(AG131:AG141)</f>
        <v>0</v>
      </c>
      <c r="AH142" s="380"/>
      <c r="AI142" s="398">
        <f>SUM(AI131:AI141)</f>
        <v>0</v>
      </c>
      <c r="AJ142" s="380"/>
      <c r="AK142" s="398">
        <f>SUM(AK131:AK141)</f>
        <v>0</v>
      </c>
      <c r="AL142" s="400"/>
      <c r="AM142" s="398">
        <f>SUM(AM131:AM141)</f>
        <v>0</v>
      </c>
      <c r="AN142" s="380"/>
      <c r="AO142" s="398">
        <f>SUM(AO131:AO141)</f>
        <v>0</v>
      </c>
      <c r="AP142" s="380"/>
      <c r="AQ142" s="398">
        <f>SUM(AQ131:AQ141)</f>
        <v>0</v>
      </c>
      <c r="AR142" s="380"/>
      <c r="AS142" s="398">
        <f>SUM(AS131:AS141)</f>
        <v>0</v>
      </c>
      <c r="AT142" s="380"/>
      <c r="AU142" s="398">
        <f>SUM(AU131:AU141)</f>
        <v>0</v>
      </c>
      <c r="AV142" s="217"/>
      <c r="AW142" s="398">
        <f>SUM(AW131:AW141)</f>
        <v>0</v>
      </c>
      <c r="AX142" s="217"/>
      <c r="AY142" s="398">
        <f>SUM(AY131:AY141)</f>
        <v>0</v>
      </c>
      <c r="AZ142" s="380"/>
      <c r="BA142" s="398">
        <f>SUM(BA131:BA141)</f>
        <v>-112161.12000000001</v>
      </c>
      <c r="BB142" s="380"/>
      <c r="BC142" s="398">
        <f>SUM(BC131:BC141)</f>
        <v>0</v>
      </c>
      <c r="BD142" s="400"/>
      <c r="BE142" s="398">
        <f>SUM(BE131:BE141)</f>
        <v>0</v>
      </c>
      <c r="BF142" s="400"/>
      <c r="BG142" s="398">
        <f>SUM(BG131:BG141)</f>
        <v>9497</v>
      </c>
      <c r="BH142" s="380"/>
      <c r="BI142" s="398">
        <f>SUM(BI131:BI141)</f>
        <v>1816051.9796715388</v>
      </c>
    </row>
    <row r="143" spans="1:61" x14ac:dyDescent="0.25">
      <c r="A143" s="88"/>
      <c r="B143" s="86"/>
      <c r="C143" s="88"/>
      <c r="D143" s="86"/>
      <c r="E143" s="97"/>
      <c r="F143" s="100"/>
      <c r="G143" s="100"/>
      <c r="H143" s="86"/>
      <c r="I143" s="367"/>
      <c r="J143" s="86"/>
      <c r="K143" s="300"/>
      <c r="L143" s="395"/>
      <c r="M143" s="399"/>
      <c r="N143" s="395"/>
      <c r="O143" s="291"/>
      <c r="P143" s="217"/>
      <c r="Q143" s="394"/>
      <c r="R143" s="380"/>
      <c r="S143" s="394"/>
      <c r="T143" s="380"/>
      <c r="U143" s="394"/>
      <c r="V143" s="380"/>
      <c r="W143" s="394"/>
      <c r="X143" s="380"/>
      <c r="Y143" s="394"/>
      <c r="Z143" s="380"/>
      <c r="AA143" s="394"/>
      <c r="AB143" s="380"/>
      <c r="AC143" s="394"/>
      <c r="AD143" s="380"/>
      <c r="AE143" s="394"/>
      <c r="AF143" s="380"/>
      <c r="AG143" s="394"/>
      <c r="AH143" s="380"/>
      <c r="AI143" s="394"/>
      <c r="AJ143" s="380"/>
      <c r="AK143" s="394"/>
      <c r="AL143" s="394"/>
      <c r="AM143" s="394"/>
      <c r="AN143" s="380"/>
      <c r="AO143" s="394"/>
      <c r="AP143" s="380"/>
      <c r="AQ143" s="394"/>
      <c r="AR143" s="380"/>
      <c r="AS143" s="394"/>
      <c r="AT143" s="380"/>
      <c r="AU143" s="394"/>
      <c r="AV143" s="217"/>
      <c r="AW143" s="394"/>
      <c r="AX143" s="217"/>
      <c r="AY143" s="394"/>
      <c r="AZ143" s="380"/>
      <c r="BA143" s="394"/>
      <c r="BB143" s="380"/>
      <c r="BC143" s="394"/>
      <c r="BD143" s="394"/>
      <c r="BE143" s="394"/>
      <c r="BF143" s="394"/>
      <c r="BG143" s="394"/>
      <c r="BH143" s="380"/>
      <c r="BI143" s="252"/>
    </row>
    <row r="144" spans="1:61" x14ac:dyDescent="0.25">
      <c r="A144" s="88">
        <f>+A142+1</f>
        <v>118</v>
      </c>
      <c r="B144" s="86"/>
      <c r="C144" s="88"/>
      <c r="D144" s="86"/>
      <c r="E144" s="97"/>
      <c r="F144" s="100"/>
      <c r="G144" s="100" t="s">
        <v>284</v>
      </c>
      <c r="H144" s="86"/>
      <c r="I144" s="367"/>
      <c r="J144" s="86"/>
      <c r="K144" s="300"/>
      <c r="L144" s="395"/>
      <c r="M144" s="399"/>
      <c r="N144" s="395"/>
      <c r="O144" s="291"/>
      <c r="P144" s="217"/>
      <c r="Q144" s="394"/>
      <c r="R144" s="380"/>
      <c r="S144" s="394"/>
      <c r="T144" s="380"/>
      <c r="U144" s="394"/>
      <c r="V144" s="380"/>
      <c r="W144" s="394"/>
      <c r="X144" s="380"/>
      <c r="Y144" s="394"/>
      <c r="Z144" s="380"/>
      <c r="AA144" s="394"/>
      <c r="AB144" s="380"/>
      <c r="AC144" s="394"/>
      <c r="AD144" s="380"/>
      <c r="AE144" s="394"/>
      <c r="AF144" s="380"/>
      <c r="AG144" s="394"/>
      <c r="AH144" s="380"/>
      <c r="AI144" s="394"/>
      <c r="AJ144" s="380"/>
      <c r="AK144" s="394"/>
      <c r="AL144" s="394"/>
      <c r="AM144" s="394"/>
      <c r="AN144" s="380"/>
      <c r="AO144" s="394"/>
      <c r="AP144" s="380"/>
      <c r="AQ144" s="394"/>
      <c r="AR144" s="380"/>
      <c r="AS144" s="394"/>
      <c r="AT144" s="380"/>
      <c r="AU144" s="394"/>
      <c r="AV144" s="217"/>
      <c r="AW144" s="394"/>
      <c r="AX144" s="217"/>
      <c r="AY144" s="394"/>
      <c r="AZ144" s="380"/>
      <c r="BA144" s="394"/>
      <c r="BB144" s="380"/>
      <c r="BC144" s="394"/>
      <c r="BD144" s="394"/>
      <c r="BE144" s="394"/>
      <c r="BF144" s="394"/>
      <c r="BG144" s="394"/>
      <c r="BH144" s="380"/>
      <c r="BI144" s="252"/>
    </row>
    <row r="145" spans="1:61" x14ac:dyDescent="0.25">
      <c r="A145" s="88">
        <f t="shared" si="17"/>
        <v>119</v>
      </c>
      <c r="B145" s="86"/>
      <c r="C145" s="88">
        <v>505</v>
      </c>
      <c r="D145" s="86"/>
      <c r="E145" s="97">
        <v>505112</v>
      </c>
      <c r="F145" s="100"/>
      <c r="G145" s="100" t="s">
        <v>285</v>
      </c>
      <c r="H145" s="86"/>
      <c r="I145" s="385" t="str">
        <f>+I16</f>
        <v>TB 03-19</v>
      </c>
      <c r="J145" s="86"/>
      <c r="K145" s="394">
        <f>'[15]WP - Expenses'!$K$144</f>
        <v>619438.56999999995</v>
      </c>
      <c r="L145" s="395"/>
      <c r="M145" s="399">
        <v>0.83927588220572291</v>
      </c>
      <c r="N145" s="395"/>
      <c r="O145" s="394">
        <f t="shared" ref="O145:O150" si="18">K145*M145</f>
        <v>519879.85230900138</v>
      </c>
      <c r="P145" s="217"/>
      <c r="Q145" s="394"/>
      <c r="R145" s="380"/>
      <c r="S145" s="394"/>
      <c r="T145" s="380"/>
      <c r="U145" s="290">
        <f>IFERROR(VLOOKUP(E145,'[26]IS ADJ 3'!$E:$O,11,FALSE),0)</f>
        <v>7302.3684701992715</v>
      </c>
      <c r="V145" s="380"/>
      <c r="W145" s="291">
        <f>IFERROR(VLOOKUP(E145,'[27]IS ADJ 4'!$E:$Q,13,FALSE),0)</f>
        <v>3209.0957002144878</v>
      </c>
      <c r="X145" s="380"/>
      <c r="Y145" s="290">
        <f>IFERROR(VLOOKUP(E145,'[28]WP IS ADJ 5'!$E$17:$U$315,17,FALSE),0)</f>
        <v>4034.9623373664508</v>
      </c>
      <c r="Z145" s="380"/>
      <c r="AA145" s="394"/>
      <c r="AB145" s="380"/>
      <c r="AC145" s="394"/>
      <c r="AD145" s="380"/>
      <c r="AE145" s="394"/>
      <c r="AF145" s="380"/>
      <c r="AG145" s="397">
        <f>IFERROR(VLOOKUP(E145,'[16]nVision Input'!$E:$Q,13,FALSE),0)</f>
        <v>0</v>
      </c>
      <c r="AH145" s="380"/>
      <c r="AI145" s="394"/>
      <c r="AJ145" s="380"/>
      <c r="AK145" s="394"/>
      <c r="AL145" s="394"/>
      <c r="AM145" s="394"/>
      <c r="AN145" s="380"/>
      <c r="AO145" s="394"/>
      <c r="AP145" s="380"/>
      <c r="AQ145" s="394"/>
      <c r="AR145" s="380"/>
      <c r="AS145" s="394"/>
      <c r="AT145" s="380"/>
      <c r="AU145" s="394"/>
      <c r="AV145" s="217"/>
      <c r="AW145" s="394"/>
      <c r="AX145" s="217"/>
      <c r="AY145" s="394"/>
      <c r="AZ145" s="380"/>
      <c r="BA145" s="394"/>
      <c r="BB145" s="380"/>
      <c r="BC145" s="394"/>
      <c r="BD145" s="394"/>
      <c r="BE145" s="394"/>
      <c r="BF145" s="394"/>
      <c r="BG145" s="394"/>
      <c r="BH145" s="380"/>
      <c r="BI145" s="252">
        <f t="shared" ref="BI145:BI150" si="19">SUM(O145:BH145)</f>
        <v>534426.27881678159</v>
      </c>
    </row>
    <row r="146" spans="1:61" x14ac:dyDescent="0.25">
      <c r="A146" s="88">
        <f t="shared" si="17"/>
        <v>120</v>
      </c>
      <c r="B146" s="86"/>
      <c r="C146" s="88">
        <v>505</v>
      </c>
      <c r="D146" s="86"/>
      <c r="E146" s="97">
        <v>505117</v>
      </c>
      <c r="F146" s="100"/>
      <c r="G146" s="100" t="s">
        <v>286</v>
      </c>
      <c r="H146" s="86"/>
      <c r="I146" s="367"/>
      <c r="J146" s="86"/>
      <c r="K146" s="394">
        <f>'[15]WP - Expenses'!$K$145</f>
        <v>29062.86</v>
      </c>
      <c r="L146" s="395"/>
      <c r="M146" s="399">
        <v>0.83927588220572291</v>
      </c>
      <c r="N146" s="395"/>
      <c r="O146" s="394">
        <f t="shared" si="18"/>
        <v>24391.757465921415</v>
      </c>
      <c r="P146" s="217"/>
      <c r="Q146" s="394"/>
      <c r="R146" s="380"/>
      <c r="S146" s="394"/>
      <c r="T146" s="380"/>
      <c r="U146" s="290">
        <f>IFERROR(VLOOKUP(E146,'[26]IS ADJ 3'!$E:$O,11,FALSE),0)</f>
        <v>88.535159627839761</v>
      </c>
      <c r="V146" s="380"/>
      <c r="W146" s="291">
        <f>IFERROR(VLOOKUP(E146,'[27]IS ADJ 4'!$E:$Q,13,FALSE),0)</f>
        <v>38.90762308680798</v>
      </c>
      <c r="X146" s="380"/>
      <c r="Y146" s="290">
        <f>IFERROR(VLOOKUP(E146,'[28]WP IS ADJ 5'!$E$17:$U$315,17,FALSE),0)</f>
        <v>48.920570920095997</v>
      </c>
      <c r="Z146" s="380"/>
      <c r="AA146" s="394"/>
      <c r="AB146" s="380"/>
      <c r="AC146" s="394"/>
      <c r="AD146" s="380"/>
      <c r="AE146" s="394"/>
      <c r="AF146" s="380"/>
      <c r="AG146" s="397">
        <f>IFERROR(VLOOKUP(E146,'[16]nVision Input'!$E:$Q,13,FALSE),0)</f>
        <v>0</v>
      </c>
      <c r="AH146" s="380"/>
      <c r="AI146" s="394"/>
      <c r="AJ146" s="380"/>
      <c r="AK146" s="394"/>
      <c r="AL146" s="394"/>
      <c r="AM146" s="394"/>
      <c r="AN146" s="380"/>
      <c r="AO146" s="394"/>
      <c r="AP146" s="380"/>
      <c r="AQ146" s="394"/>
      <c r="AR146" s="380"/>
      <c r="AS146" s="394"/>
      <c r="AT146" s="380"/>
      <c r="AU146" s="394"/>
      <c r="AV146" s="217"/>
      <c r="AW146" s="394"/>
      <c r="AX146" s="217"/>
      <c r="AY146" s="394"/>
      <c r="AZ146" s="380"/>
      <c r="BA146" s="394"/>
      <c r="BB146" s="380"/>
      <c r="BC146" s="394"/>
      <c r="BD146" s="394"/>
      <c r="BE146" s="394"/>
      <c r="BF146" s="394"/>
      <c r="BG146" s="394"/>
      <c r="BH146" s="380"/>
      <c r="BI146" s="252">
        <f t="shared" si="19"/>
        <v>24568.120819556163</v>
      </c>
    </row>
    <row r="147" spans="1:61" x14ac:dyDescent="0.25">
      <c r="A147" s="88">
        <f t="shared" si="17"/>
        <v>121</v>
      </c>
      <c r="B147" s="86"/>
      <c r="C147" s="88">
        <v>505</v>
      </c>
      <c r="D147" s="86"/>
      <c r="E147" s="97">
        <v>505118</v>
      </c>
      <c r="F147" s="100"/>
      <c r="G147" s="100" t="s">
        <v>287</v>
      </c>
      <c r="H147" s="86"/>
      <c r="I147" s="367"/>
      <c r="J147" s="86"/>
      <c r="K147" s="394">
        <f>'[15]WP - Expenses'!$K$146</f>
        <v>25669.919999999998</v>
      </c>
      <c r="L147" s="395"/>
      <c r="M147" s="399">
        <v>0.83927588220572291</v>
      </c>
      <c r="N147" s="395"/>
      <c r="O147" s="394">
        <f t="shared" si="18"/>
        <v>21544.144754150329</v>
      </c>
      <c r="P147" s="217"/>
      <c r="Q147" s="394"/>
      <c r="R147" s="380"/>
      <c r="S147" s="394"/>
      <c r="T147" s="380"/>
      <c r="U147" s="290">
        <f>IFERROR(VLOOKUP(E147,'[26]IS ADJ 3'!$E:$O,11,FALSE),0)</f>
        <v>0</v>
      </c>
      <c r="V147" s="380"/>
      <c r="W147" s="291">
        <f>IFERROR(VLOOKUP(E147,'[27]IS ADJ 4'!$E:$Q,13,FALSE),0)</f>
        <v>0</v>
      </c>
      <c r="X147" s="380"/>
      <c r="Y147" s="290">
        <f>IFERROR(VLOOKUP(E147,'[28]WP IS ADJ 5'!$E$17:$U$315,17,FALSE),0)</f>
        <v>0</v>
      </c>
      <c r="Z147" s="380"/>
      <c r="AA147" s="394"/>
      <c r="AB147" s="380"/>
      <c r="AC147" s="394"/>
      <c r="AD147" s="380"/>
      <c r="AE147" s="394"/>
      <c r="AF147" s="380"/>
      <c r="AG147" s="397">
        <f>IFERROR(VLOOKUP(E147,'[16]nVision Input'!$E:$Q,13,FALSE),0)</f>
        <v>0</v>
      </c>
      <c r="AH147" s="380"/>
      <c r="AI147" s="394"/>
      <c r="AJ147" s="380"/>
      <c r="AK147" s="394"/>
      <c r="AL147" s="394"/>
      <c r="AM147" s="394"/>
      <c r="AN147" s="380"/>
      <c r="AO147" s="394"/>
      <c r="AP147" s="380"/>
      <c r="AQ147" s="394"/>
      <c r="AR147" s="380"/>
      <c r="AS147" s="394"/>
      <c r="AT147" s="380"/>
      <c r="AU147" s="394"/>
      <c r="AV147" s="217"/>
      <c r="AW147" s="394"/>
      <c r="AX147" s="217"/>
      <c r="AY147" s="394"/>
      <c r="AZ147" s="380"/>
      <c r="BA147" s="394"/>
      <c r="BB147" s="380"/>
      <c r="BC147" s="394"/>
      <c r="BD147" s="394"/>
      <c r="BE147" s="394"/>
      <c r="BF147" s="394"/>
      <c r="BG147" s="394"/>
      <c r="BH147" s="380"/>
      <c r="BI147" s="252">
        <f t="shared" si="19"/>
        <v>21544.144754150329</v>
      </c>
    </row>
    <row r="148" spans="1:61" x14ac:dyDescent="0.25">
      <c r="A148" s="88">
        <f t="shared" si="17"/>
        <v>122</v>
      </c>
      <c r="B148" s="86"/>
      <c r="C148" s="88">
        <v>505</v>
      </c>
      <c r="D148" s="86"/>
      <c r="E148" s="97">
        <v>505120</v>
      </c>
      <c r="F148" s="100"/>
      <c r="G148" s="100" t="s">
        <v>288</v>
      </c>
      <c r="H148" s="86"/>
      <c r="I148" s="367"/>
      <c r="J148" s="86"/>
      <c r="K148" s="394">
        <f>'[15]WP - Expenses'!$K$147</f>
        <v>529119.30000000005</v>
      </c>
      <c r="L148" s="395"/>
      <c r="M148" s="399">
        <v>0.83927588220572291</v>
      </c>
      <c r="N148" s="395"/>
      <c r="O148" s="394">
        <f t="shared" si="18"/>
        <v>444077.06729957461</v>
      </c>
      <c r="P148" s="217"/>
      <c r="Q148" s="394"/>
      <c r="R148" s="380"/>
      <c r="S148" s="394"/>
      <c r="T148" s="380"/>
      <c r="U148" s="290">
        <f>IFERROR(VLOOKUP(E148,'[26]IS ADJ 3'!$E:$O,11,FALSE),0)</f>
        <v>12767.746259808629</v>
      </c>
      <c r="V148" s="380"/>
      <c r="W148" s="291">
        <f>IFERROR(VLOOKUP(E148,'[27]IS ADJ 4'!$E:$Q,13,FALSE),0)</f>
        <v>5610.9082677751239</v>
      </c>
      <c r="X148" s="380"/>
      <c r="Y148" s="290">
        <f>IFERROR(VLOOKUP(E148,'[28]WP IS ADJ 5'!$E$17:$U$315,17,FALSE),0)</f>
        <v>7054.8857540700701</v>
      </c>
      <c r="Z148" s="380"/>
      <c r="AA148" s="394"/>
      <c r="AB148" s="380"/>
      <c r="AC148" s="394"/>
      <c r="AD148" s="380"/>
      <c r="AE148" s="394"/>
      <c r="AF148" s="380"/>
      <c r="AG148" s="397">
        <f>IFERROR(VLOOKUP(E148,'[16]nVision Input'!$E:$Q,13,FALSE),0)</f>
        <v>0</v>
      </c>
      <c r="AH148" s="380"/>
      <c r="AI148" s="394"/>
      <c r="AJ148" s="380"/>
      <c r="AK148" s="394"/>
      <c r="AL148" s="394"/>
      <c r="AM148" s="394"/>
      <c r="AN148" s="380"/>
      <c r="AO148" s="394"/>
      <c r="AP148" s="380"/>
      <c r="AQ148" s="394"/>
      <c r="AR148" s="380"/>
      <c r="AS148" s="394"/>
      <c r="AT148" s="380"/>
      <c r="AU148" s="394"/>
      <c r="AV148" s="217"/>
      <c r="AW148" s="394"/>
      <c r="AX148" s="217"/>
      <c r="AY148" s="394"/>
      <c r="AZ148" s="380"/>
      <c r="BA148" s="394"/>
      <c r="BB148" s="380"/>
      <c r="BC148" s="394"/>
      <c r="BD148" s="394"/>
      <c r="BE148" s="394"/>
      <c r="BF148" s="394"/>
      <c r="BG148" s="394"/>
      <c r="BH148" s="380"/>
      <c r="BI148" s="252">
        <f t="shared" si="19"/>
        <v>469510.60758122848</v>
      </c>
    </row>
    <row r="149" spans="1:61" x14ac:dyDescent="0.25">
      <c r="A149" s="88">
        <f t="shared" si="17"/>
        <v>123</v>
      </c>
      <c r="B149" s="86"/>
      <c r="C149" s="88">
        <v>505</v>
      </c>
      <c r="D149" s="86"/>
      <c r="E149" s="97">
        <v>505422</v>
      </c>
      <c r="F149" s="100"/>
      <c r="G149" s="100" t="s">
        <v>289</v>
      </c>
      <c r="H149" s="86"/>
      <c r="I149" s="367"/>
      <c r="J149" s="86"/>
      <c r="K149" s="394">
        <f>'[15]WP - Expenses'!$K$148</f>
        <v>371469.48000000004</v>
      </c>
      <c r="L149" s="395"/>
      <c r="M149" s="399">
        <v>0.83927588220572291</v>
      </c>
      <c r="N149" s="395"/>
      <c r="O149" s="394">
        <f t="shared" si="18"/>
        <v>311765.3755395012</v>
      </c>
      <c r="P149" s="217"/>
      <c r="Q149" s="394"/>
      <c r="R149" s="380"/>
      <c r="S149" s="394"/>
      <c r="T149" s="380"/>
      <c r="U149" s="290">
        <f>IFERROR(VLOOKUP(E149,'[26]IS ADJ 3'!$E:$O,11,FALSE),0)</f>
        <v>0</v>
      </c>
      <c r="V149" s="380"/>
      <c r="W149" s="291">
        <f>IFERROR(VLOOKUP(E149,'[27]IS ADJ 4'!$E:$Q,13,FALSE),0)</f>
        <v>0</v>
      </c>
      <c r="X149" s="380"/>
      <c r="Y149" s="290">
        <f>IFERROR(VLOOKUP(E149,'[28]WP IS ADJ 5'!$E$17:$U$315,17,FALSE),0)</f>
        <v>0</v>
      </c>
      <c r="Z149" s="380"/>
      <c r="AA149" s="394"/>
      <c r="AB149" s="380"/>
      <c r="AC149" s="394"/>
      <c r="AD149" s="380"/>
      <c r="AE149" s="394"/>
      <c r="AF149" s="380"/>
      <c r="AG149" s="397">
        <f>IFERROR(VLOOKUP(E149,'[16]nVision Input'!$E:$Q,13,FALSE),0)</f>
        <v>0</v>
      </c>
      <c r="AH149" s="380"/>
      <c r="AI149" s="394"/>
      <c r="AJ149" s="380"/>
      <c r="AK149" s="394"/>
      <c r="AL149" s="394"/>
      <c r="AM149" s="394"/>
      <c r="AN149" s="380"/>
      <c r="AO149" s="394"/>
      <c r="AP149" s="380"/>
      <c r="AQ149" s="394"/>
      <c r="AR149" s="380"/>
      <c r="AS149" s="394"/>
      <c r="AT149" s="380"/>
      <c r="AU149" s="394"/>
      <c r="AV149" s="217"/>
      <c r="AW149" s="394"/>
      <c r="AX149" s="217"/>
      <c r="AY149" s="394"/>
      <c r="AZ149" s="380"/>
      <c r="BA149" s="394"/>
      <c r="BB149" s="380"/>
      <c r="BC149" s="394"/>
      <c r="BD149" s="394"/>
      <c r="BE149" s="394"/>
      <c r="BF149" s="394"/>
      <c r="BG149" s="394"/>
      <c r="BH149" s="380"/>
      <c r="BI149" s="252">
        <f t="shared" si="19"/>
        <v>311765.3755395012</v>
      </c>
    </row>
    <row r="150" spans="1:61" x14ac:dyDescent="0.25">
      <c r="A150" s="88">
        <f t="shared" si="17"/>
        <v>124</v>
      </c>
      <c r="B150" s="86"/>
      <c r="C150" s="88">
        <v>505</v>
      </c>
      <c r="D150" s="86"/>
      <c r="E150" s="97">
        <v>505426</v>
      </c>
      <c r="F150" s="100"/>
      <c r="G150" s="100" t="s">
        <v>290</v>
      </c>
      <c r="H150" s="86"/>
      <c r="I150" s="367"/>
      <c r="J150" s="86"/>
      <c r="K150" s="394">
        <f>'[15]WP - Expenses'!$K$149</f>
        <v>150516.1</v>
      </c>
      <c r="L150" s="395"/>
      <c r="M150" s="399">
        <v>0.83927588220572291</v>
      </c>
      <c r="N150" s="395"/>
      <c r="O150" s="394">
        <f t="shared" si="18"/>
        <v>126324.53261366482</v>
      </c>
      <c r="P150" s="217"/>
      <c r="Q150" s="394"/>
      <c r="R150" s="380"/>
      <c r="S150" s="394"/>
      <c r="T150" s="380"/>
      <c r="U150" s="290">
        <f>IFERROR(VLOOKUP(E150,'[26]IS ADJ 3'!$E:$O,11,FALSE),0)</f>
        <v>0</v>
      </c>
      <c r="V150" s="380"/>
      <c r="W150" s="291">
        <f>IFERROR(VLOOKUP(E150,'[27]IS ADJ 4'!$E:$Q,13,FALSE),0)</f>
        <v>0</v>
      </c>
      <c r="X150" s="380"/>
      <c r="Y150" s="290">
        <f>IFERROR(VLOOKUP(E150,'[28]WP IS ADJ 5'!$E$17:$U$315,17,FALSE),0)</f>
        <v>0</v>
      </c>
      <c r="Z150" s="380"/>
      <c r="AA150" s="394"/>
      <c r="AB150" s="380"/>
      <c r="AC150" s="394"/>
      <c r="AD150" s="380"/>
      <c r="AE150" s="394"/>
      <c r="AF150" s="380"/>
      <c r="AG150" s="397">
        <f>IFERROR(VLOOKUP(E150,'[16]nVision Input'!$E:$Q,13,FALSE),0)</f>
        <v>0</v>
      </c>
      <c r="AH150" s="380"/>
      <c r="AI150" s="394"/>
      <c r="AJ150" s="380"/>
      <c r="AK150" s="394"/>
      <c r="AL150" s="394"/>
      <c r="AM150" s="394"/>
      <c r="AN150" s="380"/>
      <c r="AO150" s="394"/>
      <c r="AP150" s="380"/>
      <c r="AQ150" s="394"/>
      <c r="AR150" s="380"/>
      <c r="AS150" s="394"/>
      <c r="AT150" s="380"/>
      <c r="AU150" s="394"/>
      <c r="AV150" s="217"/>
      <c r="AW150" s="394"/>
      <c r="AX150" s="217"/>
      <c r="AY150" s="394"/>
      <c r="AZ150" s="380"/>
      <c r="BA150" s="394"/>
      <c r="BB150" s="380"/>
      <c r="BC150" s="394"/>
      <c r="BD150" s="394"/>
      <c r="BE150" s="394"/>
      <c r="BF150" s="394"/>
      <c r="BG150" s="394"/>
      <c r="BH150" s="380"/>
      <c r="BI150" s="275">
        <f t="shared" si="19"/>
        <v>126324.53261366482</v>
      </c>
    </row>
    <row r="151" spans="1:61" x14ac:dyDescent="0.25">
      <c r="A151" s="88">
        <f t="shared" si="17"/>
        <v>125</v>
      </c>
      <c r="B151" s="86"/>
      <c r="C151" s="88"/>
      <c r="D151" s="86"/>
      <c r="E151" s="97"/>
      <c r="F151" s="100"/>
      <c r="G151" s="100" t="s">
        <v>291</v>
      </c>
      <c r="H151" s="86"/>
      <c r="I151" s="367"/>
      <c r="J151" s="86"/>
      <c r="K151" s="398">
        <f>SUM(K145:K150)</f>
        <v>1725276.23</v>
      </c>
      <c r="L151" s="395"/>
      <c r="M151" s="399"/>
      <c r="N151" s="395"/>
      <c r="O151" s="398">
        <f>SUM(O145:O150)</f>
        <v>1447982.7299818138</v>
      </c>
      <c r="P151" s="217"/>
      <c r="Q151" s="398">
        <f>SUM(Q145:Q150)</f>
        <v>0</v>
      </c>
      <c r="R151" s="380"/>
      <c r="S151" s="398">
        <f>SUM(S145:S150)</f>
        <v>0</v>
      </c>
      <c r="T151" s="380"/>
      <c r="U151" s="398">
        <f>SUM(U145:U150)</f>
        <v>20158.649889635741</v>
      </c>
      <c r="V151" s="380"/>
      <c r="W151" s="398">
        <f>SUM(W145:W150)</f>
        <v>8858.9115910764194</v>
      </c>
      <c r="X151" s="380"/>
      <c r="Y151" s="398">
        <f>SUM(Y145:Y150)</f>
        <v>11138.768662356617</v>
      </c>
      <c r="Z151" s="380"/>
      <c r="AA151" s="398">
        <f>SUM(AA145:AA150)</f>
        <v>0</v>
      </c>
      <c r="AB151" s="380"/>
      <c r="AC151" s="398">
        <f>SUM(AC145:AC150)</f>
        <v>0</v>
      </c>
      <c r="AD151" s="380"/>
      <c r="AE151" s="398">
        <f>SUM(AE145:AE150)</f>
        <v>0</v>
      </c>
      <c r="AF151" s="380"/>
      <c r="AG151" s="398">
        <f>SUM(AG145:AG150)</f>
        <v>0</v>
      </c>
      <c r="AH151" s="380"/>
      <c r="AI151" s="398">
        <v>0</v>
      </c>
      <c r="AJ151" s="380"/>
      <c r="AK151" s="398">
        <f>SUM(AK145:AK150)</f>
        <v>0</v>
      </c>
      <c r="AL151" s="400"/>
      <c r="AM151" s="398">
        <f>SUM(AM145:AM150)</f>
        <v>0</v>
      </c>
      <c r="AN151" s="380"/>
      <c r="AO151" s="398">
        <f>SUM(AO145:AO150)</f>
        <v>0</v>
      </c>
      <c r="AP151" s="380"/>
      <c r="AQ151" s="398">
        <f>SUM(AQ145:AQ150)</f>
        <v>0</v>
      </c>
      <c r="AR151" s="380"/>
      <c r="AS151" s="398">
        <f>SUM(AS145:AS150)</f>
        <v>0</v>
      </c>
      <c r="AT151" s="380"/>
      <c r="AU151" s="398">
        <f>SUM(AU145:AU150)</f>
        <v>0</v>
      </c>
      <c r="AV151" s="217"/>
      <c r="AW151" s="398">
        <f>SUM(AW145:AW150)</f>
        <v>0</v>
      </c>
      <c r="AX151" s="217"/>
      <c r="AY151" s="398">
        <f>SUM(AY145:AY150)</f>
        <v>0</v>
      </c>
      <c r="AZ151" s="380"/>
      <c r="BA151" s="398">
        <f>SUM(BA145:BA150)</f>
        <v>0</v>
      </c>
      <c r="BB151" s="380"/>
      <c r="BC151" s="398">
        <f>SUM(BC145:BC150)</f>
        <v>0</v>
      </c>
      <c r="BD151" s="400"/>
      <c r="BE151" s="398">
        <f>SUM(BE145:BE150)</f>
        <v>0</v>
      </c>
      <c r="BF151" s="400"/>
      <c r="BG151" s="398">
        <f>SUM(BG145:BG150)</f>
        <v>0</v>
      </c>
      <c r="BH151" s="380"/>
      <c r="BI151" s="398">
        <f>SUM(BI145:BI150)</f>
        <v>1488139.0601248825</v>
      </c>
    </row>
    <row r="152" spans="1:61" x14ac:dyDescent="0.25">
      <c r="A152" s="88"/>
      <c r="B152" s="86"/>
      <c r="C152" s="88"/>
      <c r="D152" s="86"/>
      <c r="E152" s="97"/>
      <c r="F152" s="100"/>
      <c r="G152" s="100"/>
      <c r="H152" s="86"/>
      <c r="I152" s="367"/>
      <c r="J152" s="86"/>
      <c r="K152" s="300"/>
      <c r="L152" s="395"/>
      <c r="M152" s="399"/>
      <c r="N152" s="395"/>
      <c r="O152" s="291"/>
      <c r="P152" s="217"/>
      <c r="Q152" s="394"/>
      <c r="R152" s="380"/>
      <c r="S152" s="394"/>
      <c r="T152" s="380"/>
      <c r="U152" s="394"/>
      <c r="V152" s="380"/>
      <c r="W152" s="394"/>
      <c r="X152" s="380"/>
      <c r="Y152" s="394"/>
      <c r="Z152" s="380"/>
      <c r="AA152" s="394"/>
      <c r="AB152" s="380"/>
      <c r="AC152" s="394"/>
      <c r="AD152" s="380"/>
      <c r="AE152" s="394"/>
      <c r="AF152" s="380"/>
      <c r="AG152" s="394"/>
      <c r="AH152" s="380"/>
      <c r="AI152" s="394"/>
      <c r="AJ152" s="380"/>
      <c r="AK152" s="394"/>
      <c r="AL152" s="394"/>
      <c r="AM152" s="394"/>
      <c r="AN152" s="380"/>
      <c r="AO152" s="394"/>
      <c r="AP152" s="380"/>
      <c r="AQ152" s="394"/>
      <c r="AR152" s="380"/>
      <c r="AS152" s="394"/>
      <c r="AT152" s="380"/>
      <c r="AU152" s="394"/>
      <c r="AV152" s="217"/>
      <c r="AW152" s="394"/>
      <c r="AX152" s="217"/>
      <c r="AY152" s="394"/>
      <c r="AZ152" s="380"/>
      <c r="BA152" s="394"/>
      <c r="BB152" s="380"/>
      <c r="BC152" s="394"/>
      <c r="BD152" s="394"/>
      <c r="BE152" s="394"/>
      <c r="BF152" s="394"/>
      <c r="BG152" s="394"/>
      <c r="BH152" s="380"/>
      <c r="BI152" s="252"/>
    </row>
    <row r="153" spans="1:61" x14ac:dyDescent="0.25">
      <c r="A153" s="88">
        <f>+A151+1</f>
        <v>126</v>
      </c>
      <c r="B153" s="86"/>
      <c r="C153" s="88"/>
      <c r="D153" s="86"/>
      <c r="E153" s="97"/>
      <c r="F153" s="100"/>
      <c r="G153" s="100" t="s">
        <v>292</v>
      </c>
      <c r="H153" s="86"/>
      <c r="I153" s="367"/>
      <c r="J153" s="86"/>
      <c r="K153" s="300"/>
      <c r="L153" s="395"/>
      <c r="M153" s="399">
        <v>0.83927588220572291</v>
      </c>
      <c r="N153" s="395"/>
      <c r="O153" s="291"/>
      <c r="P153" s="217"/>
      <c r="Q153" s="394"/>
      <c r="R153" s="380"/>
      <c r="S153" s="394"/>
      <c r="T153" s="380"/>
      <c r="U153" s="394"/>
      <c r="V153" s="380"/>
      <c r="W153" s="394"/>
      <c r="X153" s="380"/>
      <c r="Y153" s="394"/>
      <c r="Z153" s="380"/>
      <c r="AA153" s="394"/>
      <c r="AB153" s="380"/>
      <c r="AC153" s="394"/>
      <c r="AD153" s="380"/>
      <c r="AE153" s="394"/>
      <c r="AF153" s="380"/>
      <c r="AG153" s="394"/>
      <c r="AH153" s="380"/>
      <c r="AI153" s="394"/>
      <c r="AJ153" s="380"/>
      <c r="AK153" s="394"/>
      <c r="AL153" s="394"/>
      <c r="AM153" s="394"/>
      <c r="AN153" s="380"/>
      <c r="AO153" s="394"/>
      <c r="AP153" s="380"/>
      <c r="AQ153" s="394"/>
      <c r="AR153" s="380"/>
      <c r="AS153" s="394"/>
      <c r="AT153" s="380"/>
      <c r="AU153" s="394"/>
      <c r="AV153" s="217"/>
      <c r="AW153" s="394"/>
      <c r="AX153" s="217"/>
      <c r="AY153" s="394"/>
      <c r="AZ153" s="380"/>
      <c r="BA153" s="394"/>
      <c r="BB153" s="380"/>
      <c r="BC153" s="394"/>
      <c r="BD153" s="394"/>
      <c r="BE153" s="394"/>
      <c r="BF153" s="394"/>
      <c r="BG153" s="394"/>
      <c r="BH153" s="380"/>
      <c r="BI153" s="252"/>
    </row>
    <row r="154" spans="1:61" x14ac:dyDescent="0.25">
      <c r="A154" s="88">
        <f t="shared" si="17"/>
        <v>127</v>
      </c>
      <c r="B154" s="86"/>
      <c r="C154" s="88">
        <v>506</v>
      </c>
      <c r="D154" s="86"/>
      <c r="E154" s="97">
        <v>506025</v>
      </c>
      <c r="F154" s="100"/>
      <c r="G154" s="100" t="s">
        <v>293</v>
      </c>
      <c r="H154" s="86"/>
      <c r="I154" s="385" t="str">
        <f>+I16</f>
        <v>TB 03-19</v>
      </c>
      <c r="J154" s="86"/>
      <c r="K154" s="394">
        <f>'[15]WP - Expenses'!$K$153</f>
        <v>112901.66</v>
      </c>
      <c r="L154" s="395"/>
      <c r="M154" s="399">
        <v>0.83927588220572291</v>
      </c>
      <c r="N154" s="395"/>
      <c r="O154" s="394">
        <f t="shared" ref="O154:O163" si="20">K154*M154</f>
        <v>94755.640298990576</v>
      </c>
      <c r="P154" s="217"/>
      <c r="Q154" s="394"/>
      <c r="R154" s="380"/>
      <c r="S154" s="394"/>
      <c r="T154" s="380"/>
      <c r="U154" s="290">
        <f>IFERROR(VLOOKUP(E154,'[26]IS ADJ 3'!$E:$O,11,FALSE),0)</f>
        <v>281.14892565694782</v>
      </c>
      <c r="V154" s="380"/>
      <c r="W154" s="291">
        <f>IFERROR(VLOOKUP(E154,'[27]IS ADJ 4'!$E:$Q,13,FALSE),0)</f>
        <v>123.55358567944369</v>
      </c>
      <c r="X154" s="380"/>
      <c r="Y154" s="290">
        <f>IFERROR(VLOOKUP(E154,'[28]WP IS ADJ 5'!$E$17:$U$315,17,FALSE),0)</f>
        <v>155.3503265202753</v>
      </c>
      <c r="Z154" s="380"/>
      <c r="AA154" s="394"/>
      <c r="AB154" s="380"/>
      <c r="AC154" s="394"/>
      <c r="AD154" s="380"/>
      <c r="AE154" s="394"/>
      <c r="AF154" s="380"/>
      <c r="AG154" s="397">
        <f>IFERROR(VLOOKUP(E154,'[16]nVision Input'!$E:$Q,13,FALSE),0)</f>
        <v>0</v>
      </c>
      <c r="AH154" s="380"/>
      <c r="AI154" s="394"/>
      <c r="AJ154" s="380"/>
      <c r="AK154" s="394"/>
      <c r="AL154" s="394"/>
      <c r="AM154" s="394"/>
      <c r="AN154" s="380"/>
      <c r="AO154" s="394"/>
      <c r="AP154" s="380"/>
      <c r="AQ154" s="394"/>
      <c r="AR154" s="380"/>
      <c r="AS154" s="394"/>
      <c r="AT154" s="380"/>
      <c r="AU154" s="394"/>
      <c r="AV154" s="217"/>
      <c r="AW154" s="394"/>
      <c r="AX154" s="217"/>
      <c r="AY154" s="394"/>
      <c r="AZ154" s="380"/>
      <c r="BA154" s="394"/>
      <c r="BB154" s="380"/>
      <c r="BC154" s="394"/>
      <c r="BD154" s="394"/>
      <c r="BE154" s="394"/>
      <c r="BF154" s="394"/>
      <c r="BG154" s="394"/>
      <c r="BH154" s="380"/>
      <c r="BI154" s="252">
        <f t="shared" ref="BI154:BI163" si="21">SUM(O154:BH154)</f>
        <v>95315.693136847243</v>
      </c>
    </row>
    <row r="155" spans="1:61" x14ac:dyDescent="0.25">
      <c r="A155" s="88">
        <f t="shared" si="17"/>
        <v>128</v>
      </c>
      <c r="B155" s="86"/>
      <c r="C155" s="88">
        <v>506</v>
      </c>
      <c r="D155" s="86"/>
      <c r="E155" s="97">
        <v>506126</v>
      </c>
      <c r="F155" s="100"/>
      <c r="G155" s="100" t="s">
        <v>294</v>
      </c>
      <c r="H155" s="86"/>
      <c r="I155" s="367"/>
      <c r="J155" s="86"/>
      <c r="K155" s="394">
        <f>'[15]WP - Expenses'!$K$154</f>
        <v>1076078.83</v>
      </c>
      <c r="L155" s="395"/>
      <c r="M155" s="399">
        <v>0.83927588220572291</v>
      </c>
      <c r="N155" s="395"/>
      <c r="O155" s="394">
        <f t="shared" si="20"/>
        <v>903127.00937115215</v>
      </c>
      <c r="P155" s="217"/>
      <c r="Q155" s="394"/>
      <c r="R155" s="380"/>
      <c r="S155" s="394"/>
      <c r="T155" s="380"/>
      <c r="U155" s="290">
        <f>IFERROR(VLOOKUP(E155,'[26]IS ADJ 3'!$E:$O,11,FALSE),0)</f>
        <v>3631.2516773091511</v>
      </c>
      <c r="V155" s="380"/>
      <c r="W155" s="291">
        <f>IFERROR(VLOOKUP(E155,'[27]IS ADJ 4'!$E:$Q,13,FALSE),0)</f>
        <v>1595.7882968526028</v>
      </c>
      <c r="X155" s="380"/>
      <c r="Y155" s="290">
        <f>IFERROR(VLOOKUP(E155,'[28]WP IS ADJ 5'!$E$17:$U$315,17,FALSE),0)</f>
        <v>2006.4673284065793</v>
      </c>
      <c r="Z155" s="380"/>
      <c r="AA155" s="394"/>
      <c r="AB155" s="380"/>
      <c r="AC155" s="394"/>
      <c r="AD155" s="380"/>
      <c r="AE155" s="394"/>
      <c r="AF155" s="380"/>
      <c r="AG155" s="397">
        <f>IFERROR(VLOOKUP(E155,'[16]nVision Input'!$E:$Q,13,FALSE),0)</f>
        <v>0</v>
      </c>
      <c r="AH155" s="380"/>
      <c r="AI155" s="394"/>
      <c r="AJ155" s="380"/>
      <c r="AK155" s="394"/>
      <c r="AL155" s="394"/>
      <c r="AM155" s="394"/>
      <c r="AN155" s="380"/>
      <c r="AO155" s="394"/>
      <c r="AP155" s="380"/>
      <c r="AQ155" s="394"/>
      <c r="AR155" s="380"/>
      <c r="AS155" s="394"/>
      <c r="AT155" s="380"/>
      <c r="AU155" s="394"/>
      <c r="AV155" s="217"/>
      <c r="AW155" s="394"/>
      <c r="AX155" s="217"/>
      <c r="AY155" s="394"/>
      <c r="AZ155" s="380"/>
      <c r="BA155" s="394"/>
      <c r="BB155" s="380"/>
      <c r="BC155" s="394"/>
      <c r="BD155" s="394"/>
      <c r="BE155" s="394"/>
      <c r="BF155" s="394"/>
      <c r="BG155" s="394">
        <f>+'[32]WP-IS ADJ 36 Riverton Main Exp'!$O$15</f>
        <v>-837</v>
      </c>
      <c r="BH155" s="380"/>
      <c r="BI155" s="252">
        <f t="shared" si="21"/>
        <v>909523.51667372044</v>
      </c>
    </row>
    <row r="156" spans="1:61" x14ac:dyDescent="0.25">
      <c r="A156" s="88">
        <f t="shared" si="17"/>
        <v>129</v>
      </c>
      <c r="B156" s="86"/>
      <c r="C156" s="88">
        <v>506</v>
      </c>
      <c r="D156" s="86"/>
      <c r="E156" s="97">
        <v>506168</v>
      </c>
      <c r="F156" s="100"/>
      <c r="G156" s="100" t="s">
        <v>295</v>
      </c>
      <c r="H156" s="86"/>
      <c r="I156" s="367"/>
      <c r="J156" s="86"/>
      <c r="K156" s="394">
        <f>'[15]WP - Expenses'!$K$155</f>
        <v>4777.6899999999996</v>
      </c>
      <c r="L156" s="395"/>
      <c r="M156" s="399">
        <v>0.83927588220572291</v>
      </c>
      <c r="N156" s="395"/>
      <c r="O156" s="394">
        <f t="shared" si="20"/>
        <v>4009.7999896554597</v>
      </c>
      <c r="P156" s="217"/>
      <c r="Q156" s="394"/>
      <c r="R156" s="380"/>
      <c r="S156" s="394"/>
      <c r="T156" s="380"/>
      <c r="U156" s="290">
        <f>IFERROR(VLOOKUP(E156,'[26]IS ADJ 3'!$E:$O,11,FALSE),0)</f>
        <v>11.536875043284152</v>
      </c>
      <c r="V156" s="380"/>
      <c r="W156" s="291">
        <f>IFERROR(VLOOKUP(E156,'[27]IS ADJ 4'!$E:$Q,13,FALSE),0)</f>
        <v>5.0699901335305659</v>
      </c>
      <c r="X156" s="380"/>
      <c r="Y156" s="290">
        <f>IFERROR(VLOOKUP(E156,'[28]WP IS ADJ 5'!$E$17:$U$315,17,FALSE),0)</f>
        <v>6.3747613504477272</v>
      </c>
      <c r="Z156" s="380"/>
      <c r="AA156" s="394"/>
      <c r="AB156" s="380"/>
      <c r="AC156" s="394"/>
      <c r="AD156" s="380"/>
      <c r="AE156" s="394"/>
      <c r="AF156" s="380"/>
      <c r="AG156" s="397">
        <f>IFERROR(VLOOKUP(E156,'[16]nVision Input'!$E:$Q,13,FALSE),0)</f>
        <v>0</v>
      </c>
      <c r="AH156" s="380"/>
      <c r="AI156" s="394"/>
      <c r="AJ156" s="380"/>
      <c r="AK156" s="394"/>
      <c r="AL156" s="394"/>
      <c r="AM156" s="394"/>
      <c r="AN156" s="380"/>
      <c r="AO156" s="394"/>
      <c r="AP156" s="380"/>
      <c r="AQ156" s="394"/>
      <c r="AR156" s="380"/>
      <c r="AS156" s="394"/>
      <c r="AT156" s="380"/>
      <c r="AU156" s="394"/>
      <c r="AV156" s="217"/>
      <c r="AW156" s="394"/>
      <c r="AX156" s="217"/>
      <c r="AY156" s="394"/>
      <c r="AZ156" s="380"/>
      <c r="BA156" s="394"/>
      <c r="BB156" s="380"/>
      <c r="BC156" s="394"/>
      <c r="BD156" s="394"/>
      <c r="BE156" s="394"/>
      <c r="BF156" s="394"/>
      <c r="BG156" s="394"/>
      <c r="BH156" s="380"/>
      <c r="BI156" s="252">
        <f t="shared" si="21"/>
        <v>4032.7816161827222</v>
      </c>
    </row>
    <row r="157" spans="1:61" x14ac:dyDescent="0.25">
      <c r="A157" s="88">
        <f t="shared" si="17"/>
        <v>130</v>
      </c>
      <c r="B157" s="86"/>
      <c r="C157" s="88">
        <v>506</v>
      </c>
      <c r="D157" s="86"/>
      <c r="E157" s="97">
        <v>506173</v>
      </c>
      <c r="F157" s="100"/>
      <c r="G157" s="100" t="s">
        <v>296</v>
      </c>
      <c r="H157" s="86"/>
      <c r="I157" s="367"/>
      <c r="J157" s="86"/>
      <c r="K157" s="394">
        <f>'[15]WP - Expenses'!$K$156</f>
        <v>0</v>
      </c>
      <c r="L157" s="395"/>
      <c r="M157" s="399">
        <v>0.83927588220572291</v>
      </c>
      <c r="N157" s="395"/>
      <c r="O157" s="394">
        <f t="shared" si="20"/>
        <v>0</v>
      </c>
      <c r="P157" s="217"/>
      <c r="Q157" s="394"/>
      <c r="R157" s="380"/>
      <c r="S157" s="394"/>
      <c r="T157" s="380"/>
      <c r="U157" s="290">
        <f>IFERROR(VLOOKUP(E157,'[26]IS ADJ 3'!$E:$O,11,FALSE),0)</f>
        <v>0</v>
      </c>
      <c r="V157" s="380"/>
      <c r="W157" s="291">
        <f>IFERROR(VLOOKUP(E157,'[27]IS ADJ 4'!$E:$Q,13,FALSE),0)</f>
        <v>0</v>
      </c>
      <c r="X157" s="380"/>
      <c r="Y157" s="290">
        <f>IFERROR(VLOOKUP(E157,'[28]WP IS ADJ 5'!$E$17:$U$315,17,FALSE),0)</f>
        <v>0</v>
      </c>
      <c r="Z157" s="380"/>
      <c r="AA157" s="394"/>
      <c r="AB157" s="380"/>
      <c r="AC157" s="394"/>
      <c r="AD157" s="380"/>
      <c r="AE157" s="394"/>
      <c r="AF157" s="380"/>
      <c r="AG157" s="397">
        <f>IFERROR(VLOOKUP(E157,'[16]nVision Input'!$E:$Q,13,FALSE),0)</f>
        <v>0</v>
      </c>
      <c r="AH157" s="380"/>
      <c r="AI157" s="394"/>
      <c r="AJ157" s="380"/>
      <c r="AK157" s="394"/>
      <c r="AL157" s="394"/>
      <c r="AM157" s="394"/>
      <c r="AN157" s="380"/>
      <c r="AO157" s="394"/>
      <c r="AP157" s="380"/>
      <c r="AQ157" s="394"/>
      <c r="AR157" s="380"/>
      <c r="AS157" s="394"/>
      <c r="AT157" s="380"/>
      <c r="AU157" s="394"/>
      <c r="AV157" s="217"/>
      <c r="AW157" s="394"/>
      <c r="AX157" s="217"/>
      <c r="AY157" s="394"/>
      <c r="AZ157" s="380"/>
      <c r="BA157" s="394"/>
      <c r="BB157" s="380"/>
      <c r="BC157" s="394"/>
      <c r="BD157" s="394"/>
      <c r="BE157" s="394"/>
      <c r="BF157" s="394"/>
      <c r="BG157" s="394"/>
      <c r="BH157" s="380"/>
      <c r="BI157" s="252">
        <f t="shared" si="21"/>
        <v>0</v>
      </c>
    </row>
    <row r="158" spans="1:61" x14ac:dyDescent="0.25">
      <c r="A158" s="88">
        <f t="shared" si="17"/>
        <v>131</v>
      </c>
      <c r="B158" s="86"/>
      <c r="C158" s="88">
        <v>506</v>
      </c>
      <c r="D158" s="86"/>
      <c r="E158" s="97">
        <v>506175</v>
      </c>
      <c r="F158" s="100"/>
      <c r="G158" s="100" t="s">
        <v>297</v>
      </c>
      <c r="H158" s="86"/>
      <c r="I158" s="367"/>
      <c r="J158" s="86"/>
      <c r="K158" s="394">
        <f>'[15]WP - Expenses'!$K$157</f>
        <v>390</v>
      </c>
      <c r="L158" s="395"/>
      <c r="M158" s="399">
        <v>0.83927588220572291</v>
      </c>
      <c r="N158" s="395"/>
      <c r="O158" s="394">
        <f t="shared" si="20"/>
        <v>327.31759406023195</v>
      </c>
      <c r="P158" s="217"/>
      <c r="Q158" s="394"/>
      <c r="R158" s="380"/>
      <c r="S158" s="394"/>
      <c r="T158" s="380"/>
      <c r="U158" s="290">
        <f>IFERROR(VLOOKUP(E158,'[26]IS ADJ 3'!$E:$O,11,FALSE),0)</f>
        <v>0</v>
      </c>
      <c r="V158" s="380"/>
      <c r="W158" s="291">
        <f>IFERROR(VLOOKUP(E158,'[27]IS ADJ 4'!$E:$Q,13,FALSE),0)</f>
        <v>0</v>
      </c>
      <c r="X158" s="380"/>
      <c r="Y158" s="290">
        <f>IFERROR(VLOOKUP(E158,'[28]WP IS ADJ 5'!$E$17:$U$315,17,FALSE),0)</f>
        <v>0</v>
      </c>
      <c r="Z158" s="380"/>
      <c r="AA158" s="394"/>
      <c r="AB158" s="380"/>
      <c r="AC158" s="394"/>
      <c r="AD158" s="380"/>
      <c r="AE158" s="394"/>
      <c r="AF158" s="380"/>
      <c r="AG158" s="397">
        <f>IFERROR(VLOOKUP(E158,'[16]nVision Input'!$E:$Q,13,FALSE),0)</f>
        <v>0</v>
      </c>
      <c r="AH158" s="380"/>
      <c r="AI158" s="394"/>
      <c r="AJ158" s="380"/>
      <c r="AK158" s="394"/>
      <c r="AL158" s="394"/>
      <c r="AM158" s="394"/>
      <c r="AN158" s="380"/>
      <c r="AO158" s="394"/>
      <c r="AP158" s="380"/>
      <c r="AQ158" s="394"/>
      <c r="AR158" s="380"/>
      <c r="AS158" s="394"/>
      <c r="AT158" s="380"/>
      <c r="AU158" s="394"/>
      <c r="AV158" s="217"/>
      <c r="AW158" s="394"/>
      <c r="AX158" s="217"/>
      <c r="AY158" s="394"/>
      <c r="AZ158" s="380"/>
      <c r="BA158" s="394"/>
      <c r="BB158" s="380"/>
      <c r="BC158" s="394"/>
      <c r="BD158" s="394"/>
      <c r="BE158" s="394"/>
      <c r="BF158" s="394"/>
      <c r="BG158" s="394"/>
      <c r="BH158" s="380"/>
      <c r="BI158" s="252">
        <f t="shared" si="21"/>
        <v>327.31759406023195</v>
      </c>
    </row>
    <row r="159" spans="1:61" x14ac:dyDescent="0.25">
      <c r="A159" s="88">
        <f t="shared" si="17"/>
        <v>132</v>
      </c>
      <c r="B159" s="86"/>
      <c r="C159" s="88">
        <v>506</v>
      </c>
      <c r="D159" s="86"/>
      <c r="E159" s="97">
        <v>506201</v>
      </c>
      <c r="F159" s="100"/>
      <c r="G159" s="100" t="s">
        <v>298</v>
      </c>
      <c r="H159" s="86"/>
      <c r="I159" s="367"/>
      <c r="J159" s="86"/>
      <c r="K159" s="394">
        <f>'[15]WP - Expenses'!$K$158</f>
        <v>538988.19999999995</v>
      </c>
      <c r="L159" s="395"/>
      <c r="M159" s="399">
        <v>0.83927588220572291</v>
      </c>
      <c r="N159" s="395"/>
      <c r="O159" s="394">
        <f t="shared" si="20"/>
        <v>452359.79705347458</v>
      </c>
      <c r="P159" s="217"/>
      <c r="Q159" s="394"/>
      <c r="R159" s="380"/>
      <c r="S159" s="394"/>
      <c r="T159" s="380"/>
      <c r="U159" s="290">
        <f>IFERROR(VLOOKUP(E159,'[26]IS ADJ 3'!$E:$O,11,FALSE),0)</f>
        <v>0</v>
      </c>
      <c r="V159" s="380"/>
      <c r="W159" s="291">
        <f>IFERROR(VLOOKUP(E159,'[27]IS ADJ 4'!$E:$Q,13,FALSE),0)</f>
        <v>0</v>
      </c>
      <c r="X159" s="380"/>
      <c r="Y159" s="290">
        <f>IFERROR(VLOOKUP(E159,'[28]WP IS ADJ 5'!$E$17:$U$315,17,FALSE),0)</f>
        <v>0</v>
      </c>
      <c r="Z159" s="380"/>
      <c r="AA159" s="394"/>
      <c r="AB159" s="380"/>
      <c r="AC159" s="394"/>
      <c r="AD159" s="380"/>
      <c r="AE159" s="394"/>
      <c r="AF159" s="380"/>
      <c r="AG159" s="397">
        <f>IFERROR(VLOOKUP(E159,'[16]nVision Input'!$E:$Q,13,FALSE),0)</f>
        <v>33252.875034376855</v>
      </c>
      <c r="AH159" s="380"/>
      <c r="AI159" s="394"/>
      <c r="AJ159" s="380"/>
      <c r="AK159" s="394"/>
      <c r="AL159" s="394"/>
      <c r="AM159" s="394"/>
      <c r="AN159" s="380"/>
      <c r="AO159" s="394"/>
      <c r="AP159" s="380"/>
      <c r="AQ159" s="394"/>
      <c r="AR159" s="380"/>
      <c r="AS159" s="394"/>
      <c r="AT159" s="380"/>
      <c r="AU159" s="394"/>
      <c r="AV159" s="217"/>
      <c r="AW159" s="394"/>
      <c r="AX159" s="217"/>
      <c r="AY159" s="394"/>
      <c r="AZ159" s="380"/>
      <c r="BA159" s="394"/>
      <c r="BB159" s="380"/>
      <c r="BC159" s="394"/>
      <c r="BD159" s="394"/>
      <c r="BE159" s="394"/>
      <c r="BF159" s="394"/>
      <c r="BG159" s="394"/>
      <c r="BH159" s="380"/>
      <c r="BI159" s="252">
        <f t="shared" si="21"/>
        <v>485612.67208785145</v>
      </c>
    </row>
    <row r="160" spans="1:61" x14ac:dyDescent="0.25">
      <c r="A160" s="88">
        <f t="shared" si="17"/>
        <v>133</v>
      </c>
      <c r="B160" s="86"/>
      <c r="C160" s="88">
        <v>506</v>
      </c>
      <c r="D160" s="86"/>
      <c r="E160" s="97">
        <v>506202</v>
      </c>
      <c r="F160" s="100"/>
      <c r="G160" s="100" t="s">
        <v>299</v>
      </c>
      <c r="H160" s="86"/>
      <c r="I160" s="367"/>
      <c r="J160" s="86"/>
      <c r="K160" s="394">
        <f>'[15]WP - Expenses'!$K$159</f>
        <v>484794.34</v>
      </c>
      <c r="L160" s="395"/>
      <c r="M160" s="399">
        <v>0.83927588220572291</v>
      </c>
      <c r="N160" s="395"/>
      <c r="O160" s="394">
        <f t="shared" si="20"/>
        <v>406876.19739184121</v>
      </c>
      <c r="P160" s="217"/>
      <c r="Q160" s="394"/>
      <c r="R160" s="380"/>
      <c r="S160" s="394"/>
      <c r="T160" s="380"/>
      <c r="U160" s="290">
        <f>IFERROR(VLOOKUP(E160,'[26]IS ADJ 3'!$E:$O,11,FALSE),0)</f>
        <v>0</v>
      </c>
      <c r="V160" s="380"/>
      <c r="W160" s="291">
        <f>IFERROR(VLOOKUP(E160,'[27]IS ADJ 4'!$E:$Q,13,FALSE),0)</f>
        <v>0</v>
      </c>
      <c r="X160" s="380"/>
      <c r="Y160" s="290">
        <f>IFERROR(VLOOKUP(E160,'[28]WP IS ADJ 5'!$E$17:$U$315,17,FALSE),0)</f>
        <v>0</v>
      </c>
      <c r="Z160" s="380"/>
      <c r="AA160" s="394"/>
      <c r="AB160" s="380"/>
      <c r="AC160" s="394"/>
      <c r="AD160" s="380"/>
      <c r="AE160" s="394"/>
      <c r="AF160" s="380"/>
      <c r="AG160" s="397">
        <f>IFERROR(VLOOKUP(E160,'[16]nVision Input'!$E:$Q,13,FALSE),0)</f>
        <v>29909.385039214598</v>
      </c>
      <c r="AH160" s="380"/>
      <c r="AI160" s="394"/>
      <c r="AJ160" s="380"/>
      <c r="AK160" s="394"/>
      <c r="AL160" s="394"/>
      <c r="AM160" s="394"/>
      <c r="AN160" s="380"/>
      <c r="AO160" s="394"/>
      <c r="AP160" s="380"/>
      <c r="AQ160" s="394"/>
      <c r="AR160" s="380"/>
      <c r="AS160" s="394"/>
      <c r="AT160" s="380"/>
      <c r="AU160" s="394"/>
      <c r="AV160" s="217"/>
      <c r="AW160" s="394"/>
      <c r="AX160" s="217"/>
      <c r="AY160" s="394"/>
      <c r="AZ160" s="380"/>
      <c r="BA160" s="394"/>
      <c r="BB160" s="380"/>
      <c r="BC160" s="394"/>
      <c r="BD160" s="394"/>
      <c r="BE160" s="394"/>
      <c r="BF160" s="394"/>
      <c r="BG160" s="394"/>
      <c r="BH160" s="380"/>
      <c r="BI160" s="252">
        <f t="shared" si="21"/>
        <v>436785.58243105584</v>
      </c>
    </row>
    <row r="161" spans="1:61" x14ac:dyDescent="0.25">
      <c r="A161" s="88">
        <f t="shared" si="17"/>
        <v>134</v>
      </c>
      <c r="B161" s="86"/>
      <c r="C161" s="88">
        <v>506</v>
      </c>
      <c r="D161" s="86"/>
      <c r="E161" s="97">
        <v>506203</v>
      </c>
      <c r="F161" s="100"/>
      <c r="G161" s="100" t="s">
        <v>300</v>
      </c>
      <c r="H161" s="86"/>
      <c r="I161" s="386"/>
      <c r="J161" s="86"/>
      <c r="K161" s="394">
        <f>'[15]WP - Expenses'!$K$160</f>
        <v>90602.010000000009</v>
      </c>
      <c r="L161" s="395"/>
      <c r="M161" s="399">
        <v>0.83927588220572291</v>
      </c>
      <c r="N161" s="395"/>
      <c r="O161" s="394">
        <f t="shared" si="20"/>
        <v>76040.081872361741</v>
      </c>
      <c r="P161" s="217"/>
      <c r="Q161" s="394"/>
      <c r="R161" s="380"/>
      <c r="S161" s="394"/>
      <c r="T161" s="380"/>
      <c r="U161" s="290">
        <f>IFERROR(VLOOKUP(E161,'[26]IS ADJ 3'!$E:$O,11,FALSE),0)</f>
        <v>0</v>
      </c>
      <c r="V161" s="380"/>
      <c r="W161" s="291">
        <f>IFERROR(VLOOKUP(E161,'[27]IS ADJ 4'!$E:$Q,13,FALSE),0)</f>
        <v>0</v>
      </c>
      <c r="X161" s="380"/>
      <c r="Y161" s="290">
        <f>IFERROR(VLOOKUP(E161,'[28]WP IS ADJ 5'!$E$17:$U$315,17,FALSE),0)</f>
        <v>0</v>
      </c>
      <c r="Z161" s="380"/>
      <c r="AA161" s="394"/>
      <c r="AB161" s="380"/>
      <c r="AC161" s="394"/>
      <c r="AD161" s="380"/>
      <c r="AE161" s="394"/>
      <c r="AF161" s="380"/>
      <c r="AG161" s="397">
        <f>IFERROR(VLOOKUP(E161,'[16]nVision Input'!$E:$Q,13,FALSE),0)</f>
        <v>5589.6906767037908</v>
      </c>
      <c r="AH161" s="380"/>
      <c r="AI161" s="394"/>
      <c r="AJ161" s="380"/>
      <c r="AK161" s="394"/>
      <c r="AL161" s="394"/>
      <c r="AM161" s="394"/>
      <c r="AN161" s="380"/>
      <c r="AO161" s="394"/>
      <c r="AP161" s="380"/>
      <c r="AQ161" s="394"/>
      <c r="AR161" s="380"/>
      <c r="AS161" s="394"/>
      <c r="AT161" s="380"/>
      <c r="AU161" s="394"/>
      <c r="AV161" s="217"/>
      <c r="AW161" s="394"/>
      <c r="AX161" s="217"/>
      <c r="AY161" s="394"/>
      <c r="AZ161" s="380"/>
      <c r="BA161" s="394"/>
      <c r="BB161" s="380"/>
      <c r="BC161" s="394"/>
      <c r="BD161" s="394"/>
      <c r="BE161" s="394"/>
      <c r="BF161" s="394"/>
      <c r="BG161" s="394"/>
      <c r="BH161" s="380"/>
      <c r="BI161" s="252">
        <f t="shared" si="21"/>
        <v>81629.772549065528</v>
      </c>
    </row>
    <row r="162" spans="1:61" x14ac:dyDescent="0.25">
      <c r="A162" s="88">
        <f t="shared" si="17"/>
        <v>135</v>
      </c>
      <c r="B162" s="86"/>
      <c r="C162" s="88">
        <v>506</v>
      </c>
      <c r="D162" s="86"/>
      <c r="E162" s="97">
        <v>506204</v>
      </c>
      <c r="F162" s="100"/>
      <c r="G162" s="100" t="s">
        <v>301</v>
      </c>
      <c r="H162" s="86"/>
      <c r="I162" s="385"/>
      <c r="J162" s="86"/>
      <c r="K162" s="394">
        <f>'[15]WP - Expenses'!$K$161</f>
        <v>302211.54000000004</v>
      </c>
      <c r="L162" s="395"/>
      <c r="M162" s="399">
        <v>0.83927588220572291</v>
      </c>
      <c r="N162" s="395"/>
      <c r="O162" s="394">
        <f t="shared" si="20"/>
        <v>253638.85684625016</v>
      </c>
      <c r="P162" s="217"/>
      <c r="Q162" s="394"/>
      <c r="R162" s="380"/>
      <c r="S162" s="394"/>
      <c r="T162" s="380"/>
      <c r="U162" s="290">
        <f>IFERROR(VLOOKUP(E162,'[26]IS ADJ 3'!$E:$O,11,FALSE),0)</f>
        <v>0</v>
      </c>
      <c r="V162" s="380"/>
      <c r="W162" s="291">
        <f>IFERROR(VLOOKUP(E162,'[27]IS ADJ 4'!$E:$Q,13,FALSE),0)</f>
        <v>0</v>
      </c>
      <c r="X162" s="380"/>
      <c r="Y162" s="290">
        <f>IFERROR(VLOOKUP(E162,'[28]WP IS ADJ 5'!$E$17:$U$315,17,FALSE),0)</f>
        <v>0</v>
      </c>
      <c r="Z162" s="380"/>
      <c r="AA162" s="394"/>
      <c r="AB162" s="380"/>
      <c r="AC162" s="394"/>
      <c r="AD162" s="380"/>
      <c r="AE162" s="394"/>
      <c r="AF162" s="380"/>
      <c r="AG162" s="397">
        <f>IFERROR(VLOOKUP(E162,'[16]nVision Input'!$E:$Q,13,FALSE),0)</f>
        <v>18644.939858732694</v>
      </c>
      <c r="AH162" s="380"/>
      <c r="AI162" s="394"/>
      <c r="AJ162" s="380"/>
      <c r="AK162" s="394"/>
      <c r="AL162" s="394"/>
      <c r="AM162" s="394"/>
      <c r="AN162" s="380"/>
      <c r="AO162" s="394"/>
      <c r="AP162" s="380"/>
      <c r="AQ162" s="394"/>
      <c r="AR162" s="380"/>
      <c r="AS162" s="394"/>
      <c r="AT162" s="380"/>
      <c r="AU162" s="394"/>
      <c r="AV162" s="217"/>
      <c r="AW162" s="394"/>
      <c r="AX162" s="217"/>
      <c r="AY162" s="394"/>
      <c r="AZ162" s="380"/>
      <c r="BA162" s="394"/>
      <c r="BB162" s="380"/>
      <c r="BC162" s="394"/>
      <c r="BD162" s="394"/>
      <c r="BE162" s="394"/>
      <c r="BF162" s="394"/>
      <c r="BG162" s="394"/>
      <c r="BH162" s="380"/>
      <c r="BI162" s="252">
        <f t="shared" si="21"/>
        <v>272283.79670498287</v>
      </c>
    </row>
    <row r="163" spans="1:61" x14ac:dyDescent="0.25">
      <c r="A163" s="88">
        <f t="shared" si="17"/>
        <v>136</v>
      </c>
      <c r="B163" s="86"/>
      <c r="C163" s="88">
        <v>506</v>
      </c>
      <c r="D163" s="86"/>
      <c r="E163" s="97">
        <v>506205</v>
      </c>
      <c r="F163" s="100"/>
      <c r="G163" s="100" t="s">
        <v>302</v>
      </c>
      <c r="H163" s="86"/>
      <c r="I163" s="367"/>
      <c r="J163" s="86"/>
      <c r="K163" s="394">
        <f>'[15]WP - Expenses'!$K$162</f>
        <v>129442.04</v>
      </c>
      <c r="L163" s="395"/>
      <c r="M163" s="399">
        <v>0.83927588220572291</v>
      </c>
      <c r="N163" s="395"/>
      <c r="O163" s="394">
        <f t="shared" si="20"/>
        <v>108637.58231550847</v>
      </c>
      <c r="P163" s="217"/>
      <c r="Q163" s="394"/>
      <c r="R163" s="380"/>
      <c r="S163" s="394"/>
      <c r="T163" s="380"/>
      <c r="U163" s="290">
        <f>IFERROR(VLOOKUP(E163,'[26]IS ADJ 3'!$E:$O,11,FALSE),0)</f>
        <v>562.21044844627863</v>
      </c>
      <c r="V163" s="380"/>
      <c r="W163" s="291">
        <f>IFERROR(VLOOKUP(E163,'[27]IS ADJ 4'!$E:$Q,13,FALSE),0)</f>
        <v>247.06876133235957</v>
      </c>
      <c r="X163" s="380"/>
      <c r="Y163" s="290">
        <f>IFERROR(VLOOKUP(E163,'[28]WP IS ADJ 5'!$E$17:$U$315,17,FALSE),0)</f>
        <v>310.65235812357241</v>
      </c>
      <c r="Z163" s="380"/>
      <c r="AA163" s="394"/>
      <c r="AB163" s="380"/>
      <c r="AC163" s="394"/>
      <c r="AD163" s="380"/>
      <c r="AE163" s="394"/>
      <c r="AF163" s="380"/>
      <c r="AG163" s="397">
        <f>IFERROR(VLOOKUP(E163,'[16]nVision Input'!$E:$Q,13,FALSE),0)</f>
        <v>0</v>
      </c>
      <c r="AH163" s="380"/>
      <c r="AI163" s="394"/>
      <c r="AJ163" s="380"/>
      <c r="AK163" s="394"/>
      <c r="AL163" s="394"/>
      <c r="AM163" s="394"/>
      <c r="AN163" s="380"/>
      <c r="AO163" s="394"/>
      <c r="AP163" s="380"/>
      <c r="AQ163" s="394"/>
      <c r="AR163" s="380"/>
      <c r="AS163" s="394"/>
      <c r="AT163" s="380"/>
      <c r="AU163" s="394"/>
      <c r="AV163" s="217"/>
      <c r="AW163" s="394"/>
      <c r="AX163" s="217"/>
      <c r="AY163" s="394"/>
      <c r="AZ163" s="380"/>
      <c r="BA163" s="394"/>
      <c r="BB163" s="380"/>
      <c r="BC163" s="394"/>
      <c r="BD163" s="394"/>
      <c r="BE163" s="394"/>
      <c r="BF163" s="394"/>
      <c r="BG163" s="394"/>
      <c r="BH163" s="380"/>
      <c r="BI163" s="275">
        <f t="shared" si="21"/>
        <v>109757.51388341066</v>
      </c>
    </row>
    <row r="164" spans="1:61" x14ac:dyDescent="0.25">
      <c r="A164" s="88">
        <f t="shared" si="17"/>
        <v>137</v>
      </c>
      <c r="B164" s="86"/>
      <c r="C164" s="88"/>
      <c r="D164" s="86"/>
      <c r="E164" s="97"/>
      <c r="F164" s="100"/>
      <c r="G164" s="100" t="s">
        <v>303</v>
      </c>
      <c r="H164" s="86"/>
      <c r="I164" s="367"/>
      <c r="J164" s="86"/>
      <c r="K164" s="398">
        <f>SUM(K154:K163)</f>
        <v>2740186.3099999996</v>
      </c>
      <c r="L164" s="395"/>
      <c r="M164" s="399"/>
      <c r="N164" s="395"/>
      <c r="O164" s="398">
        <f>SUM(O154:O163)</f>
        <v>2299772.2827332942</v>
      </c>
      <c r="P164" s="217"/>
      <c r="Q164" s="398">
        <f>SUM(Q154:Q163)</f>
        <v>0</v>
      </c>
      <c r="R164" s="380"/>
      <c r="S164" s="398">
        <f>SUM(S154:S163)</f>
        <v>0</v>
      </c>
      <c r="T164" s="380"/>
      <c r="U164" s="398">
        <f>SUM(U154:U163)</f>
        <v>4486.1479264556619</v>
      </c>
      <c r="V164" s="380"/>
      <c r="W164" s="398">
        <f>SUM(W154:W163)</f>
        <v>1971.4806339979366</v>
      </c>
      <c r="X164" s="380"/>
      <c r="Y164" s="398">
        <f>SUM(Y154:Y163)</f>
        <v>2478.8447744008749</v>
      </c>
      <c r="Z164" s="380"/>
      <c r="AA164" s="398">
        <f>SUM(AA154:AA163)</f>
        <v>0</v>
      </c>
      <c r="AB164" s="380"/>
      <c r="AC164" s="398">
        <f>SUM(AC154:AC163)</f>
        <v>0</v>
      </c>
      <c r="AD164" s="380"/>
      <c r="AE164" s="398">
        <f>SUM(AE154:AE163)</f>
        <v>0</v>
      </c>
      <c r="AF164" s="380"/>
      <c r="AG164" s="398">
        <f>SUM(AG154:AG163)</f>
        <v>87396.890609027934</v>
      </c>
      <c r="AH164" s="380"/>
      <c r="AI164" s="398">
        <f>SUM(AI154:AI163)</f>
        <v>0</v>
      </c>
      <c r="AJ164" s="380"/>
      <c r="AK164" s="398">
        <f>SUM(AK154:AK163)</f>
        <v>0</v>
      </c>
      <c r="AL164" s="400"/>
      <c r="AM164" s="398">
        <f>SUM(AM154:AM163)</f>
        <v>0</v>
      </c>
      <c r="AN164" s="380"/>
      <c r="AO164" s="398">
        <f>SUM(AO154:AO163)</f>
        <v>0</v>
      </c>
      <c r="AP164" s="380"/>
      <c r="AQ164" s="398">
        <f>SUM(AQ154:AQ163)</f>
        <v>0</v>
      </c>
      <c r="AR164" s="380"/>
      <c r="AS164" s="398">
        <f>SUM(AS154:AS163)</f>
        <v>0</v>
      </c>
      <c r="AT164" s="380"/>
      <c r="AU164" s="398">
        <f>SUM(AU154:AU163)</f>
        <v>0</v>
      </c>
      <c r="AV164" s="217"/>
      <c r="AW164" s="398">
        <f>SUM(AW154:AW163)</f>
        <v>0</v>
      </c>
      <c r="AX164" s="217"/>
      <c r="AY164" s="398">
        <f>SUM(AY154:AY163)</f>
        <v>0</v>
      </c>
      <c r="AZ164" s="380"/>
      <c r="BA164" s="398">
        <f>SUM(BA154:BA163)</f>
        <v>0</v>
      </c>
      <c r="BB164" s="380"/>
      <c r="BC164" s="398">
        <f>SUM(BC154:BC163)</f>
        <v>0</v>
      </c>
      <c r="BD164" s="400"/>
      <c r="BE164" s="398">
        <f>SUM(BE154:BE163)</f>
        <v>0</v>
      </c>
      <c r="BF164" s="400"/>
      <c r="BG164" s="398">
        <f>SUM(BG154:BG163)</f>
        <v>-837</v>
      </c>
      <c r="BH164" s="380"/>
      <c r="BI164" s="398">
        <f>SUM(BI154:BI163)</f>
        <v>2395268.6466771769</v>
      </c>
    </row>
    <row r="165" spans="1:61" x14ac:dyDescent="0.25">
      <c r="A165" s="88"/>
      <c r="B165" s="86"/>
      <c r="C165" s="88"/>
      <c r="D165" s="86"/>
      <c r="E165" s="97"/>
      <c r="F165" s="100"/>
      <c r="G165" s="100"/>
      <c r="H165" s="86"/>
      <c r="I165" s="367"/>
      <c r="J165" s="86"/>
      <c r="K165" s="300"/>
      <c r="L165" s="395"/>
      <c r="M165" s="399"/>
      <c r="N165" s="395"/>
      <c r="O165" s="291"/>
      <c r="P165" s="217"/>
      <c r="Q165" s="394"/>
      <c r="R165" s="380"/>
      <c r="S165" s="394"/>
      <c r="T165" s="380"/>
      <c r="U165" s="394"/>
      <c r="V165" s="380"/>
      <c r="W165" s="394"/>
      <c r="X165" s="380"/>
      <c r="Y165" s="394"/>
      <c r="Z165" s="380"/>
      <c r="AA165" s="394"/>
      <c r="AB165" s="380"/>
      <c r="AC165" s="394"/>
      <c r="AD165" s="380"/>
      <c r="AE165" s="394"/>
      <c r="AF165" s="380"/>
      <c r="AG165" s="394"/>
      <c r="AH165" s="380"/>
      <c r="AI165" s="394"/>
      <c r="AJ165" s="380"/>
      <c r="AK165" s="394"/>
      <c r="AL165" s="394"/>
      <c r="AM165" s="394"/>
      <c r="AN165" s="380"/>
      <c r="AO165" s="394"/>
      <c r="AP165" s="380"/>
      <c r="AQ165" s="394"/>
      <c r="AR165" s="380"/>
      <c r="AS165" s="394"/>
      <c r="AT165" s="380"/>
      <c r="AU165" s="394"/>
      <c r="AV165" s="217"/>
      <c r="AW165" s="394"/>
      <c r="AX165" s="217"/>
      <c r="AY165" s="394"/>
      <c r="AZ165" s="380"/>
      <c r="BA165" s="394"/>
      <c r="BB165" s="380"/>
      <c r="BC165" s="394"/>
      <c r="BD165" s="394"/>
      <c r="BE165" s="394"/>
      <c r="BF165" s="394"/>
      <c r="BG165" s="394"/>
      <c r="BH165" s="380"/>
      <c r="BI165" s="252"/>
    </row>
    <row r="166" spans="1:61" x14ac:dyDescent="0.25">
      <c r="A166" s="88">
        <f>+A164+1</f>
        <v>138</v>
      </c>
      <c r="B166" s="86"/>
      <c r="C166" s="88"/>
      <c r="D166" s="86"/>
      <c r="E166" s="97"/>
      <c r="F166" s="100"/>
      <c r="G166" s="100" t="s">
        <v>304</v>
      </c>
      <c r="H166" s="86"/>
      <c r="I166" s="367"/>
      <c r="J166" s="86"/>
      <c r="K166" s="300"/>
      <c r="L166" s="395"/>
      <c r="M166" s="399"/>
      <c r="N166" s="395"/>
      <c r="O166" s="291"/>
      <c r="P166" s="217"/>
      <c r="Q166" s="394"/>
      <c r="R166" s="380"/>
      <c r="S166" s="394"/>
      <c r="T166" s="380"/>
      <c r="U166" s="290">
        <f>IFERROR(VLOOKUP(E166,'[26]IS ADJ 3'!$E:$O,11,FALSE),0)</f>
        <v>0</v>
      </c>
      <c r="V166" s="380"/>
      <c r="W166" s="291">
        <f>IFERROR(VLOOKUP(E166,'[27]IS ADJ 4'!$E:$Q,13,FALSE),0)</f>
        <v>0</v>
      </c>
      <c r="X166" s="380"/>
      <c r="Y166" s="290">
        <f>IFERROR(VLOOKUP(E166,'[28]WP IS ADJ 5'!$E$17:$U$315,17,FALSE),0)</f>
        <v>206164.95747404674</v>
      </c>
      <c r="Z166" s="380"/>
      <c r="AA166" s="394"/>
      <c r="AB166" s="380"/>
      <c r="AC166" s="394"/>
      <c r="AD166" s="380"/>
      <c r="AE166" s="394"/>
      <c r="AF166" s="380"/>
      <c r="AG166" s="397">
        <f>IFERROR(VLOOKUP(E166,'[16]nVision Input'!$E:$Q,13,FALSE),0)</f>
        <v>0</v>
      </c>
      <c r="AH166" s="380"/>
      <c r="AI166" s="394"/>
      <c r="AJ166" s="380"/>
      <c r="AK166" s="394"/>
      <c r="AL166" s="394"/>
      <c r="AM166" s="394"/>
      <c r="AN166" s="380"/>
      <c r="AO166" s="394"/>
      <c r="AP166" s="380"/>
      <c r="AQ166" s="394"/>
      <c r="AR166" s="380"/>
      <c r="AS166" s="394"/>
      <c r="AT166" s="380"/>
      <c r="AU166" s="394"/>
      <c r="AV166" s="217"/>
      <c r="AW166" s="394"/>
      <c r="AX166" s="217"/>
      <c r="AY166" s="394"/>
      <c r="AZ166" s="380"/>
      <c r="BA166" s="394"/>
      <c r="BB166" s="380"/>
      <c r="BC166" s="394"/>
      <c r="BD166" s="394"/>
      <c r="BE166" s="394"/>
      <c r="BF166" s="394"/>
      <c r="BG166" s="394"/>
      <c r="BH166" s="380"/>
      <c r="BI166" s="252"/>
    </row>
    <row r="167" spans="1:61" x14ac:dyDescent="0.25">
      <c r="A167" s="88">
        <f t="shared" si="17"/>
        <v>139</v>
      </c>
      <c r="B167" s="86"/>
      <c r="C167" s="88">
        <v>507</v>
      </c>
      <c r="D167" s="86"/>
      <c r="E167" s="97">
        <v>507129</v>
      </c>
      <c r="F167" s="100"/>
      <c r="G167" s="100" t="s">
        <v>305</v>
      </c>
      <c r="H167" s="86"/>
      <c r="I167" s="385" t="str">
        <f>+I16</f>
        <v>TB 03-19</v>
      </c>
      <c r="J167" s="86"/>
      <c r="K167" s="394">
        <f>'[15]WP - Expenses'!$K$166</f>
        <v>35099.410000000003</v>
      </c>
      <c r="L167" s="395"/>
      <c r="M167" s="399">
        <v>0.83927588220572291</v>
      </c>
      <c r="N167" s="395"/>
      <c r="O167" s="394">
        <f>K167*M167</f>
        <v>29458.088292650376</v>
      </c>
      <c r="P167" s="217"/>
      <c r="Q167" s="394"/>
      <c r="R167" s="380"/>
      <c r="S167" s="394"/>
      <c r="T167" s="380"/>
      <c r="U167" s="290">
        <f>IFERROR(VLOOKUP(E167,'[26]IS ADJ 3'!$E:$O,11,FALSE),0)</f>
        <v>0</v>
      </c>
      <c r="V167" s="380"/>
      <c r="W167" s="291">
        <f>IFERROR(VLOOKUP(E167,'[27]IS ADJ 4'!$E:$Q,13,FALSE),0)</f>
        <v>0</v>
      </c>
      <c r="X167" s="380"/>
      <c r="Y167" s="290">
        <f>IFERROR(VLOOKUP(E167,'[28]WP IS ADJ 5'!$E$17:$U$315,17,FALSE),0)</f>
        <v>0</v>
      </c>
      <c r="Z167" s="380"/>
      <c r="AA167" s="394"/>
      <c r="AB167" s="380"/>
      <c r="AC167" s="394"/>
      <c r="AD167" s="380"/>
      <c r="AE167" s="394"/>
      <c r="AF167" s="380"/>
      <c r="AG167" s="394"/>
      <c r="AH167" s="380"/>
      <c r="AI167" s="394"/>
      <c r="AJ167" s="380"/>
      <c r="AK167" s="394"/>
      <c r="AL167" s="394"/>
      <c r="AM167" s="394"/>
      <c r="AN167" s="380"/>
      <c r="AO167" s="394"/>
      <c r="AP167" s="380"/>
      <c r="AQ167" s="394"/>
      <c r="AR167" s="380"/>
      <c r="AS167" s="394"/>
      <c r="AT167" s="380"/>
      <c r="AU167" s="394"/>
      <c r="AV167" s="217"/>
      <c r="AW167" s="394"/>
      <c r="AX167" s="217"/>
      <c r="AY167" s="394"/>
      <c r="AZ167" s="380"/>
      <c r="BA167" s="394"/>
      <c r="BB167" s="380"/>
      <c r="BC167" s="394"/>
      <c r="BD167" s="394"/>
      <c r="BE167" s="394"/>
      <c r="BF167" s="394"/>
      <c r="BG167" s="394"/>
      <c r="BH167" s="380"/>
      <c r="BI167" s="275">
        <f>SUM(O167:BH167)</f>
        <v>29458.088292650376</v>
      </c>
    </row>
    <row r="168" spans="1:61" x14ac:dyDescent="0.25">
      <c r="A168" s="88">
        <f t="shared" si="17"/>
        <v>140</v>
      </c>
      <c r="B168" s="86"/>
      <c r="C168" s="88"/>
      <c r="D168" s="86"/>
      <c r="E168" s="97"/>
      <c r="F168" s="100"/>
      <c r="G168" s="100" t="s">
        <v>306</v>
      </c>
      <c r="H168" s="86"/>
      <c r="I168" s="367"/>
      <c r="J168" s="86"/>
      <c r="K168" s="398">
        <f>SUM(K167)</f>
        <v>35099.410000000003</v>
      </c>
      <c r="L168" s="395"/>
      <c r="M168" s="399"/>
      <c r="N168" s="395"/>
      <c r="O168" s="398">
        <f>SUM(O167)</f>
        <v>29458.088292650376</v>
      </c>
      <c r="P168" s="217"/>
      <c r="Q168" s="398">
        <f>SUM(Q167)</f>
        <v>0</v>
      </c>
      <c r="R168" s="380"/>
      <c r="S168" s="398">
        <f>SUM(S167)</f>
        <v>0</v>
      </c>
      <c r="T168" s="380"/>
      <c r="U168" s="398">
        <f>SUM(U167)</f>
        <v>0</v>
      </c>
      <c r="V168" s="380"/>
      <c r="W168" s="398">
        <f>SUM(W167)</f>
        <v>0</v>
      </c>
      <c r="X168" s="380"/>
      <c r="Y168" s="398">
        <f>SUM(Y167)</f>
        <v>0</v>
      </c>
      <c r="Z168" s="380"/>
      <c r="AA168" s="398">
        <f>SUM(AA167)</f>
        <v>0</v>
      </c>
      <c r="AB168" s="380"/>
      <c r="AC168" s="398">
        <f>SUM(AC167)</f>
        <v>0</v>
      </c>
      <c r="AD168" s="380"/>
      <c r="AE168" s="398">
        <f>SUM(AE167)</f>
        <v>0</v>
      </c>
      <c r="AF168" s="380"/>
      <c r="AG168" s="398">
        <f>SUM(AG167)</f>
        <v>0</v>
      </c>
      <c r="AH168" s="380"/>
      <c r="AI168" s="398">
        <f>SUM(AI167)</f>
        <v>0</v>
      </c>
      <c r="AJ168" s="380"/>
      <c r="AK168" s="398">
        <f>SUM(AK167)</f>
        <v>0</v>
      </c>
      <c r="AL168" s="400"/>
      <c r="AM168" s="398">
        <f>SUM(AM167)</f>
        <v>0</v>
      </c>
      <c r="AN168" s="380"/>
      <c r="AO168" s="398">
        <f>SUM(AO167)</f>
        <v>0</v>
      </c>
      <c r="AP168" s="380"/>
      <c r="AQ168" s="398">
        <f>SUM(AQ167)</f>
        <v>0</v>
      </c>
      <c r="AR168" s="380"/>
      <c r="AS168" s="398">
        <f>SUM(AS167)</f>
        <v>0</v>
      </c>
      <c r="AT168" s="380"/>
      <c r="AU168" s="398">
        <f>SUM(AU167)</f>
        <v>0</v>
      </c>
      <c r="AV168" s="217"/>
      <c r="AW168" s="398">
        <f>SUM(AW167)</f>
        <v>0</v>
      </c>
      <c r="AX168" s="217"/>
      <c r="AY168" s="398">
        <f>SUM(AY167)</f>
        <v>0</v>
      </c>
      <c r="AZ168" s="380"/>
      <c r="BA168" s="398">
        <f>SUM(BA167)</f>
        <v>0</v>
      </c>
      <c r="BB168" s="380"/>
      <c r="BC168" s="398">
        <f>SUM(BC167)</f>
        <v>0</v>
      </c>
      <c r="BD168" s="400"/>
      <c r="BE168" s="398">
        <f>SUM(BE167)</f>
        <v>0</v>
      </c>
      <c r="BF168" s="400"/>
      <c r="BG168" s="398">
        <f>SUM(BG167)</f>
        <v>0</v>
      </c>
      <c r="BH168" s="380"/>
      <c r="BI168" s="398">
        <f>SUM(BI167)</f>
        <v>29458.088292650376</v>
      </c>
    </row>
    <row r="169" spans="1:61" x14ac:dyDescent="0.25">
      <c r="A169" s="88"/>
      <c r="B169" s="86"/>
      <c r="C169" s="88"/>
      <c r="D169" s="86"/>
      <c r="E169" s="97"/>
      <c r="F169" s="100"/>
      <c r="G169" s="100"/>
      <c r="H169" s="86"/>
      <c r="I169" s="367"/>
      <c r="J169" s="86"/>
      <c r="K169" s="300"/>
      <c r="L169" s="395"/>
      <c r="M169" s="399"/>
      <c r="N169" s="395"/>
      <c r="O169" s="291"/>
      <c r="P169" s="217"/>
      <c r="Q169" s="394"/>
      <c r="R169" s="380"/>
      <c r="S169" s="394"/>
      <c r="T169" s="380"/>
      <c r="U169" s="394"/>
      <c r="V169" s="380"/>
      <c r="W169" s="394"/>
      <c r="X169" s="380"/>
      <c r="Y169" s="394"/>
      <c r="Z169" s="380"/>
      <c r="AA169" s="394"/>
      <c r="AB169" s="380"/>
      <c r="AC169" s="394"/>
      <c r="AD169" s="380"/>
      <c r="AE169" s="394"/>
      <c r="AF169" s="380"/>
      <c r="AG169" s="394"/>
      <c r="AH169" s="380"/>
      <c r="AI169" s="394"/>
      <c r="AJ169" s="380"/>
      <c r="AK169" s="394"/>
      <c r="AL169" s="394"/>
      <c r="AM169" s="394"/>
      <c r="AN169" s="380"/>
      <c r="AO169" s="394"/>
      <c r="AP169" s="380"/>
      <c r="AQ169" s="394"/>
      <c r="AR169" s="380"/>
      <c r="AS169" s="394"/>
      <c r="AT169" s="380"/>
      <c r="AU169" s="394"/>
      <c r="AV169" s="217"/>
      <c r="AW169" s="394"/>
      <c r="AX169" s="217"/>
      <c r="AY169" s="394"/>
      <c r="AZ169" s="380"/>
      <c r="BA169" s="394"/>
      <c r="BB169" s="380"/>
      <c r="BC169" s="394"/>
      <c r="BD169" s="394"/>
      <c r="BE169" s="394"/>
      <c r="BF169" s="394"/>
      <c r="BG169" s="394"/>
      <c r="BH169" s="380"/>
      <c r="BI169" s="252"/>
    </row>
    <row r="170" spans="1:61" x14ac:dyDescent="0.25">
      <c r="A170" s="88">
        <f>+A168+1</f>
        <v>141</v>
      </c>
      <c r="B170" s="86"/>
      <c r="C170" s="88"/>
      <c r="D170" s="86"/>
      <c r="E170" s="97"/>
      <c r="F170" s="100"/>
      <c r="G170" s="100" t="s">
        <v>307</v>
      </c>
      <c r="H170" s="86"/>
      <c r="I170" s="367"/>
      <c r="J170" s="86"/>
      <c r="K170" s="300"/>
      <c r="L170" s="395"/>
      <c r="M170" s="399"/>
      <c r="N170" s="395"/>
      <c r="O170" s="291"/>
      <c r="P170" s="217"/>
      <c r="Q170" s="394"/>
      <c r="R170" s="380"/>
      <c r="S170" s="394"/>
      <c r="T170" s="380"/>
      <c r="U170" s="394"/>
      <c r="V170" s="380"/>
      <c r="W170" s="394"/>
      <c r="X170" s="380"/>
      <c r="Y170" s="394"/>
      <c r="Z170" s="380"/>
      <c r="AA170" s="394"/>
      <c r="AB170" s="380"/>
      <c r="AC170" s="394"/>
      <c r="AD170" s="380"/>
      <c r="AE170" s="394"/>
      <c r="AF170" s="380"/>
      <c r="AG170" s="394"/>
      <c r="AH170" s="380"/>
      <c r="AI170" s="394"/>
      <c r="AJ170" s="380"/>
      <c r="AK170" s="394"/>
      <c r="AL170" s="394"/>
      <c r="AM170" s="394"/>
      <c r="AN170" s="380"/>
      <c r="AO170" s="394"/>
      <c r="AP170" s="380"/>
      <c r="AQ170" s="394"/>
      <c r="AR170" s="380"/>
      <c r="AS170" s="394"/>
      <c r="AT170" s="380"/>
      <c r="AU170" s="394"/>
      <c r="AV170" s="217"/>
      <c r="AW170" s="394"/>
      <c r="AX170" s="217"/>
      <c r="AY170" s="394"/>
      <c r="AZ170" s="380"/>
      <c r="BA170" s="394"/>
      <c r="BB170" s="380"/>
      <c r="BC170" s="394"/>
      <c r="BD170" s="394"/>
      <c r="BE170" s="394"/>
      <c r="BF170" s="394"/>
      <c r="BG170" s="394"/>
      <c r="BH170" s="380"/>
      <c r="BI170" s="252"/>
    </row>
    <row r="171" spans="1:61" x14ac:dyDescent="0.25">
      <c r="A171" s="88">
        <f t="shared" si="17"/>
        <v>142</v>
      </c>
      <c r="B171" s="86"/>
      <c r="C171" s="88">
        <v>511</v>
      </c>
      <c r="D171" s="86"/>
      <c r="E171" s="97">
        <v>511127</v>
      </c>
      <c r="F171" s="100"/>
      <c r="G171" s="100" t="s">
        <v>308</v>
      </c>
      <c r="H171" s="86"/>
      <c r="I171" s="385" t="str">
        <f>+I16</f>
        <v>TB 03-19</v>
      </c>
      <c r="J171" s="86"/>
      <c r="K171" s="394">
        <f>'[15]WP - Expenses'!$K$170</f>
        <v>1074410.8600000001</v>
      </c>
      <c r="L171" s="395"/>
      <c r="M171" s="399">
        <v>0.83927588220572291</v>
      </c>
      <c r="N171" s="395"/>
      <c r="O171" s="394">
        <f>K171*M171</f>
        <v>901727.12237790949</v>
      </c>
      <c r="P171" s="217"/>
      <c r="Q171" s="394"/>
      <c r="R171" s="380"/>
      <c r="S171" s="394"/>
      <c r="T171" s="380"/>
      <c r="U171" s="290">
        <f>IFERROR(VLOOKUP(E171,'[26]IS ADJ 3'!$E:$O,11,FALSE),0)</f>
        <v>4250.3158702473038</v>
      </c>
      <c r="V171" s="380"/>
      <c r="W171" s="291">
        <f>IFERROR(VLOOKUP(E171,'[27]IS ADJ 4'!$E:$Q,13,FALSE),0)</f>
        <v>1867.8419802324506</v>
      </c>
      <c r="X171" s="380"/>
      <c r="Y171" s="290">
        <f>IFERROR(VLOOKUP(E171,'[28]WP IS ADJ 5'!$E$17:$U$315,17,FALSE),0)</f>
        <v>2348.5345238804148</v>
      </c>
      <c r="Z171" s="380"/>
      <c r="AA171" s="394"/>
      <c r="AB171" s="380"/>
      <c r="AC171" s="394"/>
      <c r="AD171" s="380"/>
      <c r="AE171" s="394"/>
      <c r="AF171" s="380"/>
      <c r="AG171" s="397">
        <f>IFERROR(VLOOKUP(E171,'[16]nVision Input'!$E:$Q,13,FALSE),0)</f>
        <v>0</v>
      </c>
      <c r="AH171" s="380"/>
      <c r="AI171" s="394"/>
      <c r="AJ171" s="380"/>
      <c r="AK171" s="394"/>
      <c r="AL171" s="394"/>
      <c r="AM171" s="394"/>
      <c r="AN171" s="380"/>
      <c r="AO171" s="394"/>
      <c r="AP171" s="380"/>
      <c r="AQ171" s="394"/>
      <c r="AR171" s="380"/>
      <c r="AS171" s="394"/>
      <c r="AT171" s="380"/>
      <c r="AU171" s="394"/>
      <c r="AV171" s="217"/>
      <c r="AW171" s="394"/>
      <c r="AX171" s="217"/>
      <c r="AY171" s="394"/>
      <c r="AZ171" s="380"/>
      <c r="BA171" s="394"/>
      <c r="BB171" s="380"/>
      <c r="BC171" s="394"/>
      <c r="BD171" s="394"/>
      <c r="BE171" s="394"/>
      <c r="BF171" s="394"/>
      <c r="BG171" s="394"/>
      <c r="BH171" s="380"/>
      <c r="BI171" s="252">
        <f>SUM(O171:BH171)</f>
        <v>910193.81475226977</v>
      </c>
    </row>
    <row r="172" spans="1:61" x14ac:dyDescent="0.25">
      <c r="A172" s="88">
        <f t="shared" si="17"/>
        <v>143</v>
      </c>
      <c r="B172" s="86"/>
      <c r="C172" s="88">
        <v>511</v>
      </c>
      <c r="D172" s="86"/>
      <c r="E172" s="97">
        <v>511132</v>
      </c>
      <c r="F172" s="100"/>
      <c r="G172" s="100" t="s">
        <v>309</v>
      </c>
      <c r="H172" s="86"/>
      <c r="I172" s="367"/>
      <c r="J172" s="86"/>
      <c r="K172" s="394">
        <f>'[15]WP - Expenses'!$K$171</f>
        <v>1273.75</v>
      </c>
      <c r="L172" s="395"/>
      <c r="M172" s="399">
        <v>0.83927588220572291</v>
      </c>
      <c r="N172" s="395"/>
      <c r="O172" s="394">
        <f>K172*M172</f>
        <v>1069.0276549595396</v>
      </c>
      <c r="P172" s="217"/>
      <c r="Q172" s="394"/>
      <c r="R172" s="380"/>
      <c r="S172" s="394"/>
      <c r="T172" s="380"/>
      <c r="U172" s="290">
        <f>IFERROR(VLOOKUP(E172,'[26]IS ADJ 3'!$E:$O,11,FALSE),0)</f>
        <v>29.015324191458927</v>
      </c>
      <c r="V172" s="380"/>
      <c r="W172" s="291">
        <f>IFERROR(VLOOKUP(E172,'[27]IS ADJ 4'!$E:$Q,13,FALSE),0)</f>
        <v>12.751061862069982</v>
      </c>
      <c r="X172" s="380"/>
      <c r="Y172" s="290">
        <f>IFERROR(VLOOKUP(E172,'[28]WP IS ADJ 5'!$E$17:$U$315,17,FALSE),0)</f>
        <v>16.03257091131411</v>
      </c>
      <c r="Z172" s="380"/>
      <c r="AA172" s="394"/>
      <c r="AB172" s="380"/>
      <c r="AC172" s="394"/>
      <c r="AD172" s="380"/>
      <c r="AE172" s="394"/>
      <c r="AF172" s="380"/>
      <c r="AG172" s="397">
        <f>IFERROR(VLOOKUP(E172,'[16]nVision Input'!$E:$Q,13,FALSE),0)</f>
        <v>0</v>
      </c>
      <c r="AH172" s="380"/>
      <c r="AI172" s="394"/>
      <c r="AJ172" s="380"/>
      <c r="AK172" s="394"/>
      <c r="AL172" s="394"/>
      <c r="AM172" s="394"/>
      <c r="AN172" s="380"/>
      <c r="AO172" s="394"/>
      <c r="AP172" s="380"/>
      <c r="AQ172" s="394"/>
      <c r="AR172" s="380"/>
      <c r="AS172" s="394"/>
      <c r="AT172" s="380"/>
      <c r="AU172" s="394"/>
      <c r="AV172" s="217"/>
      <c r="AW172" s="394"/>
      <c r="AX172" s="217"/>
      <c r="AY172" s="394"/>
      <c r="AZ172" s="380"/>
      <c r="BA172" s="394"/>
      <c r="BB172" s="380"/>
      <c r="BC172" s="394"/>
      <c r="BD172" s="394"/>
      <c r="BE172" s="394"/>
      <c r="BF172" s="394"/>
      <c r="BG172" s="394"/>
      <c r="BH172" s="380"/>
      <c r="BI172" s="252">
        <f>SUM(O172:BH172)</f>
        <v>1126.8266119243826</v>
      </c>
    </row>
    <row r="173" spans="1:61" x14ac:dyDescent="0.25">
      <c r="A173" s="88">
        <f t="shared" si="17"/>
        <v>144</v>
      </c>
      <c r="B173" s="86"/>
      <c r="C173" s="88">
        <v>511</v>
      </c>
      <c r="D173" s="86"/>
      <c r="E173" s="97">
        <v>511135</v>
      </c>
      <c r="F173" s="100"/>
      <c r="G173" s="100" t="s">
        <v>310</v>
      </c>
      <c r="H173" s="86"/>
      <c r="I173" s="367"/>
      <c r="J173" s="86"/>
      <c r="K173" s="394">
        <f>'[15]WP - Expenses'!$K$172</f>
        <v>120834.53</v>
      </c>
      <c r="L173" s="395"/>
      <c r="M173" s="399">
        <v>0.83927588220572291</v>
      </c>
      <c r="N173" s="395"/>
      <c r="O173" s="394">
        <f>K173*M173</f>
        <v>101413.50676666389</v>
      </c>
      <c r="P173" s="217"/>
      <c r="Q173" s="394"/>
      <c r="R173" s="380"/>
      <c r="S173" s="394"/>
      <c r="T173" s="380"/>
      <c r="U173" s="290">
        <f>IFERROR(VLOOKUP(E173,'[26]IS ADJ 3'!$E:$O,11,FALSE),0)</f>
        <v>2936.5958396871524</v>
      </c>
      <c r="V173" s="380"/>
      <c r="W173" s="291">
        <f>IFERROR(VLOOKUP(E173,'[27]IS ADJ 4'!$E:$Q,13,FALSE),0)</f>
        <v>1290.5151418839084</v>
      </c>
      <c r="X173" s="380"/>
      <c r="Y173" s="290">
        <f>IFERROR(VLOOKUP(E173,'[28]WP IS ADJ 5'!$E$17:$U$315,17,FALSE),0)</f>
        <v>1622.6315696832025</v>
      </c>
      <c r="Z173" s="380"/>
      <c r="AA173" s="394"/>
      <c r="AB173" s="380"/>
      <c r="AC173" s="394"/>
      <c r="AD173" s="380"/>
      <c r="AE173" s="394"/>
      <c r="AF173" s="380"/>
      <c r="AG173" s="397">
        <f>IFERROR(VLOOKUP(E173,'[16]nVision Input'!$E:$Q,13,FALSE),0)</f>
        <v>0</v>
      </c>
      <c r="AH173" s="380"/>
      <c r="AI173" s="394"/>
      <c r="AJ173" s="380"/>
      <c r="AK173" s="394"/>
      <c r="AL173" s="394"/>
      <c r="AM173" s="394"/>
      <c r="AN173" s="380"/>
      <c r="AO173" s="394"/>
      <c r="AP173" s="380"/>
      <c r="AQ173" s="394"/>
      <c r="AR173" s="380"/>
      <c r="AS173" s="394"/>
      <c r="AT173" s="380"/>
      <c r="AU173" s="394"/>
      <c r="AV173" s="217"/>
      <c r="AW173" s="394"/>
      <c r="AX173" s="217"/>
      <c r="AY173" s="394"/>
      <c r="AZ173" s="380"/>
      <c r="BA173" s="394"/>
      <c r="BB173" s="380"/>
      <c r="BC173" s="394"/>
      <c r="BD173" s="394"/>
      <c r="BE173" s="394"/>
      <c r="BF173" s="394"/>
      <c r="BG173" s="394"/>
      <c r="BH173" s="380"/>
      <c r="BI173" s="275">
        <f>SUM(O173:BH173)</f>
        <v>107263.24931791816</v>
      </c>
    </row>
    <row r="174" spans="1:61" x14ac:dyDescent="0.25">
      <c r="A174" s="88">
        <f t="shared" si="17"/>
        <v>145</v>
      </c>
      <c r="B174" s="86"/>
      <c r="C174" s="88"/>
      <c r="D174" s="86"/>
      <c r="E174" s="97"/>
      <c r="F174" s="100"/>
      <c r="G174" s="100" t="s">
        <v>311</v>
      </c>
      <c r="H174" s="86"/>
      <c r="I174" s="367"/>
      <c r="J174" s="86"/>
      <c r="K174" s="398">
        <f>SUM(K171:K173)</f>
        <v>1196519.1400000001</v>
      </c>
      <c r="L174" s="395"/>
      <c r="M174" s="399"/>
      <c r="N174" s="395"/>
      <c r="O174" s="398">
        <f>SUM(O171:O173)</f>
        <v>1004209.6567995329</v>
      </c>
      <c r="P174" s="217"/>
      <c r="Q174" s="398">
        <f>SUM(Q171:Q173)</f>
        <v>0</v>
      </c>
      <c r="R174" s="380"/>
      <c r="S174" s="398">
        <f>SUM(S171:S173)</f>
        <v>0</v>
      </c>
      <c r="T174" s="380"/>
      <c r="U174" s="398">
        <f>SUM(U171:U173)</f>
        <v>7215.9270341259144</v>
      </c>
      <c r="V174" s="380"/>
      <c r="W174" s="398">
        <f>SUM(W171:W173)</f>
        <v>3171.1081839784292</v>
      </c>
      <c r="X174" s="380"/>
      <c r="Y174" s="398">
        <f>SUM(Y171:Y173)</f>
        <v>3987.1986644749313</v>
      </c>
      <c r="Z174" s="380"/>
      <c r="AA174" s="398">
        <f>SUM(AA171:AA173)</f>
        <v>0</v>
      </c>
      <c r="AB174" s="380"/>
      <c r="AC174" s="398">
        <f>SUM(AC171:AC173)</f>
        <v>0</v>
      </c>
      <c r="AD174" s="380"/>
      <c r="AE174" s="398">
        <f>SUM(AE171:AE173)</f>
        <v>0</v>
      </c>
      <c r="AF174" s="380"/>
      <c r="AG174" s="398">
        <f>SUM(AG171:AG173)</f>
        <v>0</v>
      </c>
      <c r="AH174" s="380"/>
      <c r="AI174" s="398">
        <f>SUM(AI171:AI173)</f>
        <v>0</v>
      </c>
      <c r="AJ174" s="380"/>
      <c r="AK174" s="398">
        <f>SUM(AK171:AK173)</f>
        <v>0</v>
      </c>
      <c r="AL174" s="400"/>
      <c r="AM174" s="398">
        <f>SUM(AM171:AM173)</f>
        <v>0</v>
      </c>
      <c r="AN174" s="380"/>
      <c r="AO174" s="398">
        <f>SUM(AO171:AO173)</f>
        <v>0</v>
      </c>
      <c r="AP174" s="380"/>
      <c r="AQ174" s="398">
        <f>SUM(AQ171:AQ173)</f>
        <v>0</v>
      </c>
      <c r="AR174" s="380"/>
      <c r="AS174" s="398">
        <f>SUM(AS171:AS173)</f>
        <v>0</v>
      </c>
      <c r="AT174" s="380"/>
      <c r="AU174" s="398">
        <f>SUM(AU171:AU173)</f>
        <v>0</v>
      </c>
      <c r="AV174" s="217"/>
      <c r="AW174" s="398">
        <f>SUM(AW171:AW173)</f>
        <v>0</v>
      </c>
      <c r="AX174" s="217"/>
      <c r="AY174" s="398">
        <f>SUM(AY171:AY173)</f>
        <v>0</v>
      </c>
      <c r="AZ174" s="380"/>
      <c r="BA174" s="398">
        <f>SUM(BA171:BA173)</f>
        <v>0</v>
      </c>
      <c r="BB174" s="380"/>
      <c r="BC174" s="398">
        <f>SUM(BC171:BC173)</f>
        <v>0</v>
      </c>
      <c r="BD174" s="400"/>
      <c r="BE174" s="398">
        <f>SUM(BE171:BE173)</f>
        <v>0</v>
      </c>
      <c r="BF174" s="400"/>
      <c r="BG174" s="398">
        <f>SUM(BG171:BG173)</f>
        <v>0</v>
      </c>
      <c r="BH174" s="380"/>
      <c r="BI174" s="398">
        <f>SUM(BI171:BI173)</f>
        <v>1018583.8906821123</v>
      </c>
    </row>
    <row r="175" spans="1:61" x14ac:dyDescent="0.25">
      <c r="A175" s="88"/>
      <c r="B175" s="86"/>
      <c r="C175" s="88"/>
      <c r="D175" s="86"/>
      <c r="E175" s="97"/>
      <c r="F175" s="100"/>
      <c r="G175" s="100"/>
      <c r="H175" s="86"/>
      <c r="I175" s="367"/>
      <c r="J175" s="86"/>
      <c r="K175" s="300"/>
      <c r="L175" s="395"/>
      <c r="M175" s="399"/>
      <c r="N175" s="395"/>
      <c r="O175" s="291"/>
      <c r="P175" s="217"/>
      <c r="Q175" s="394"/>
      <c r="R175" s="380"/>
      <c r="S175" s="394"/>
      <c r="T175" s="380"/>
      <c r="U175" s="394"/>
      <c r="V175" s="380"/>
      <c r="W175" s="394"/>
      <c r="X175" s="380"/>
      <c r="Y175" s="394"/>
      <c r="Z175" s="380"/>
      <c r="AA175" s="394"/>
      <c r="AB175" s="380"/>
      <c r="AC175" s="394"/>
      <c r="AD175" s="380"/>
      <c r="AE175" s="394"/>
      <c r="AF175" s="380"/>
      <c r="AG175" s="394"/>
      <c r="AH175" s="380"/>
      <c r="AI175" s="394"/>
      <c r="AJ175" s="380"/>
      <c r="AK175" s="394"/>
      <c r="AL175" s="394"/>
      <c r="AM175" s="394"/>
      <c r="AN175" s="380"/>
      <c r="AO175" s="394"/>
      <c r="AP175" s="380"/>
      <c r="AQ175" s="394"/>
      <c r="AR175" s="380"/>
      <c r="AS175" s="394"/>
      <c r="AT175" s="380"/>
      <c r="AU175" s="394"/>
      <c r="AV175" s="217"/>
      <c r="AW175" s="394"/>
      <c r="AX175" s="217"/>
      <c r="AY175" s="394"/>
      <c r="AZ175" s="380"/>
      <c r="BA175" s="394"/>
      <c r="BB175" s="380"/>
      <c r="BC175" s="394"/>
      <c r="BD175" s="394"/>
      <c r="BE175" s="394"/>
      <c r="BF175" s="394"/>
      <c r="BG175" s="394"/>
      <c r="BH175" s="380"/>
      <c r="BI175" s="252"/>
    </row>
    <row r="176" spans="1:61" x14ac:dyDescent="0.25">
      <c r="A176" s="88">
        <f>+A174+1</f>
        <v>146</v>
      </c>
      <c r="B176" s="86"/>
      <c r="C176" s="88"/>
      <c r="D176" s="86"/>
      <c r="E176" s="97"/>
      <c r="F176" s="100"/>
      <c r="G176" s="100" t="s">
        <v>312</v>
      </c>
      <c r="H176" s="86"/>
      <c r="I176" s="367"/>
      <c r="J176" s="86"/>
      <c r="K176" s="300"/>
      <c r="L176" s="395"/>
      <c r="M176" s="399"/>
      <c r="N176" s="395"/>
      <c r="O176" s="291"/>
      <c r="P176" s="217"/>
      <c r="Q176" s="394"/>
      <c r="R176" s="380"/>
      <c r="S176" s="394"/>
      <c r="T176" s="380"/>
      <c r="U176" s="394"/>
      <c r="V176" s="380"/>
      <c r="W176" s="394"/>
      <c r="X176" s="380"/>
      <c r="Y176" s="394"/>
      <c r="Z176" s="380"/>
      <c r="AA176" s="394"/>
      <c r="AB176" s="380"/>
      <c r="AC176" s="394"/>
      <c r="AD176" s="380"/>
      <c r="AE176" s="394"/>
      <c r="AF176" s="380"/>
      <c r="AG176" s="394"/>
      <c r="AH176" s="380"/>
      <c r="AI176" s="394"/>
      <c r="AJ176" s="380"/>
      <c r="AK176" s="394"/>
      <c r="AL176" s="394"/>
      <c r="AM176" s="394"/>
      <c r="AN176" s="380"/>
      <c r="AO176" s="394"/>
      <c r="AP176" s="380"/>
      <c r="AQ176" s="394"/>
      <c r="AR176" s="380"/>
      <c r="AS176" s="394"/>
      <c r="AT176" s="380"/>
      <c r="AU176" s="394"/>
      <c r="AV176" s="217"/>
      <c r="AW176" s="394"/>
      <c r="AX176" s="217"/>
      <c r="AY176" s="394"/>
      <c r="AZ176" s="380"/>
      <c r="BA176" s="394"/>
      <c r="BB176" s="380"/>
      <c r="BC176" s="394"/>
      <c r="BD176" s="394"/>
      <c r="BE176" s="394"/>
      <c r="BF176" s="394"/>
      <c r="BG176" s="394"/>
      <c r="BH176" s="380"/>
      <c r="BI176" s="252"/>
    </row>
    <row r="177" spans="1:61" x14ac:dyDescent="0.25">
      <c r="A177" s="88">
        <f t="shared" si="17"/>
        <v>147</v>
      </c>
      <c r="B177" s="86"/>
      <c r="C177" s="88">
        <v>514</v>
      </c>
      <c r="D177" s="86"/>
      <c r="E177" s="97">
        <v>514144</v>
      </c>
      <c r="F177" s="100"/>
      <c r="G177" s="100" t="s">
        <v>313</v>
      </c>
      <c r="H177" s="86"/>
      <c r="I177" s="385" t="str">
        <f>+I16</f>
        <v>TB 03-19</v>
      </c>
      <c r="J177" s="86"/>
      <c r="K177" s="394">
        <f>'[15]WP - Expenses'!$K$176</f>
        <v>65612.27</v>
      </c>
      <c r="L177" s="395"/>
      <c r="M177" s="399">
        <v>0.83927588220572291</v>
      </c>
      <c r="N177" s="395"/>
      <c r="O177" s="394">
        <f t="shared" ref="O177:O184" si="22">K177*M177</f>
        <v>55066.79578777009</v>
      </c>
      <c r="P177" s="217"/>
      <c r="Q177" s="394"/>
      <c r="R177" s="380"/>
      <c r="S177" s="394"/>
      <c r="T177" s="380"/>
      <c r="U177" s="290">
        <f>IFERROR(VLOOKUP(E177,'[26]IS ADJ 3'!$E:$O,11,FALSE),0)</f>
        <v>774.2167257279408</v>
      </c>
      <c r="V177" s="380"/>
      <c r="W177" s="291">
        <f>IFERROR(VLOOKUP(E177,'[27]IS ADJ 4'!$E:$Q,13,FALSE),0)</f>
        <v>340.23694856086524</v>
      </c>
      <c r="X177" s="380"/>
      <c r="Y177" s="290">
        <f>IFERROR(VLOOKUP(E177,'[28]WP IS ADJ 5'!$E$17:$U$315,17,FALSE),0)</f>
        <v>427.79754842830516</v>
      </c>
      <c r="Z177" s="380"/>
      <c r="AA177" s="394"/>
      <c r="AB177" s="380"/>
      <c r="AC177" s="394"/>
      <c r="AD177" s="380"/>
      <c r="AE177" s="394"/>
      <c r="AF177" s="380"/>
      <c r="AG177" s="397">
        <f>IFERROR(VLOOKUP(E177,'[16]nVision Input'!$E:$Q,13,FALSE),0)</f>
        <v>0</v>
      </c>
      <c r="AH177" s="380"/>
      <c r="AI177" s="394"/>
      <c r="AJ177" s="380"/>
      <c r="AK177" s="394"/>
      <c r="AL177" s="394"/>
      <c r="AM177" s="394"/>
      <c r="AN177" s="380"/>
      <c r="AO177" s="394"/>
      <c r="AP177" s="380"/>
      <c r="AQ177" s="394"/>
      <c r="AR177" s="380"/>
      <c r="AS177" s="394"/>
      <c r="AT177" s="380"/>
      <c r="AU177" s="394"/>
      <c r="AV177" s="217"/>
      <c r="AW177" s="394"/>
      <c r="AX177" s="217"/>
      <c r="AY177" s="394"/>
      <c r="AZ177" s="380"/>
      <c r="BA177" s="394"/>
      <c r="BB177" s="380"/>
      <c r="BC177" s="394"/>
      <c r="BD177" s="394"/>
      <c r="BE177" s="394"/>
      <c r="BF177" s="394"/>
      <c r="BG177" s="394"/>
      <c r="BH177" s="380"/>
      <c r="BI177" s="252">
        <f t="shared" ref="BI177:BI184" si="23">SUM(O177:BH177)</f>
        <v>56609.047010487207</v>
      </c>
    </row>
    <row r="178" spans="1:61" x14ac:dyDescent="0.25">
      <c r="A178" s="88">
        <f t="shared" si="17"/>
        <v>148</v>
      </c>
      <c r="B178" s="86"/>
      <c r="C178" s="88">
        <v>514</v>
      </c>
      <c r="D178" s="86"/>
      <c r="E178" s="97">
        <v>514158</v>
      </c>
      <c r="F178" s="100"/>
      <c r="G178" s="100" t="s">
        <v>314</v>
      </c>
      <c r="H178" s="86"/>
      <c r="I178" s="367"/>
      <c r="J178" s="86"/>
      <c r="K178" s="394">
        <f>'[15]WP - Expenses'!$K$177</f>
        <v>181893.24</v>
      </c>
      <c r="L178" s="395"/>
      <c r="M178" s="399">
        <v>0.83927588220572291</v>
      </c>
      <c r="N178" s="395"/>
      <c r="O178" s="394">
        <f t="shared" si="22"/>
        <v>152658.60946825729</v>
      </c>
      <c r="P178" s="217"/>
      <c r="Q178" s="394"/>
      <c r="R178" s="380"/>
      <c r="S178" s="394"/>
      <c r="T178" s="380"/>
      <c r="U178" s="290">
        <f>IFERROR(VLOOKUP(E178,'[26]IS ADJ 3'!$E:$O,11,FALSE),0)</f>
        <v>3524.0550949985118</v>
      </c>
      <c r="V178" s="380"/>
      <c r="W178" s="291">
        <f>IFERROR(VLOOKUP(E178,'[27]IS ADJ 4'!$E:$Q,13,FALSE),0)</f>
        <v>1548.6797329976521</v>
      </c>
      <c r="X178" s="380"/>
      <c r="Y178" s="290">
        <f>IFERROR(VLOOKUP(E178,'[28]WP IS ADJ 5'!$E$17:$U$315,17,FALSE),0)</f>
        <v>1947.2352896395605</v>
      </c>
      <c r="Z178" s="380"/>
      <c r="AA178" s="394"/>
      <c r="AB178" s="380"/>
      <c r="AC178" s="394"/>
      <c r="AD178" s="380"/>
      <c r="AE178" s="394"/>
      <c r="AF178" s="380"/>
      <c r="AG178" s="397">
        <f>IFERROR(VLOOKUP(E178,'[16]nVision Input'!$E:$Q,13,FALSE),0)</f>
        <v>0</v>
      </c>
      <c r="AH178" s="380"/>
      <c r="AI178" s="394"/>
      <c r="AJ178" s="380"/>
      <c r="AK178" s="394"/>
      <c r="AL178" s="394"/>
      <c r="AM178" s="394"/>
      <c r="AN178" s="380"/>
      <c r="AO178" s="394"/>
      <c r="AP178" s="380"/>
      <c r="AQ178" s="394"/>
      <c r="AR178" s="380"/>
      <c r="AS178" s="394"/>
      <c r="AT178" s="380"/>
      <c r="AU178" s="394"/>
      <c r="AV178" s="217"/>
      <c r="AW178" s="394"/>
      <c r="AX178" s="217"/>
      <c r="AY178" s="394"/>
      <c r="AZ178" s="380"/>
      <c r="BA178" s="394"/>
      <c r="BB178" s="380"/>
      <c r="BC178" s="394"/>
      <c r="BD178" s="394"/>
      <c r="BE178" s="394"/>
      <c r="BF178" s="394"/>
      <c r="BG178" s="394"/>
      <c r="BH178" s="380"/>
      <c r="BI178" s="252">
        <f t="shared" si="23"/>
        <v>159678.57958589299</v>
      </c>
    </row>
    <row r="179" spans="1:61" x14ac:dyDescent="0.25">
      <c r="A179" s="88">
        <f t="shared" si="17"/>
        <v>149</v>
      </c>
      <c r="B179" s="86"/>
      <c r="C179" s="88">
        <v>514</v>
      </c>
      <c r="D179" s="86"/>
      <c r="E179" s="97">
        <v>514168</v>
      </c>
      <c r="F179" s="100"/>
      <c r="G179" s="100" t="s">
        <v>315</v>
      </c>
      <c r="H179" s="86"/>
      <c r="I179" s="367"/>
      <c r="J179" s="86"/>
      <c r="K179" s="394">
        <f>'[15]WP - Expenses'!$K$178</f>
        <v>81386.710000000006</v>
      </c>
      <c r="L179" s="395"/>
      <c r="M179" s="399">
        <v>0.83927588220572291</v>
      </c>
      <c r="N179" s="395"/>
      <c r="O179" s="394">
        <f t="shared" si="22"/>
        <v>68305.902835071334</v>
      </c>
      <c r="P179" s="217"/>
      <c r="Q179" s="394"/>
      <c r="R179" s="380"/>
      <c r="S179" s="394"/>
      <c r="T179" s="380"/>
      <c r="U179" s="290">
        <f>IFERROR(VLOOKUP(E179,'[26]IS ADJ 3'!$E:$O,11,FALSE),0)</f>
        <v>446.28571866109473</v>
      </c>
      <c r="V179" s="380"/>
      <c r="W179" s="291">
        <f>IFERROR(VLOOKUP(E179,'[27]IS ADJ 4'!$E:$Q,13,FALSE),0)</f>
        <v>196.12452955052945</v>
      </c>
      <c r="X179" s="380"/>
      <c r="Y179" s="290">
        <f>IFERROR(VLOOKUP(E179,'[28]WP IS ADJ 5'!$E$17:$U$315,17,FALSE),0)</f>
        <v>246.59753528609508</v>
      </c>
      <c r="Z179" s="380"/>
      <c r="AA179" s="394"/>
      <c r="AB179" s="380"/>
      <c r="AC179" s="394"/>
      <c r="AD179" s="380"/>
      <c r="AE179" s="394"/>
      <c r="AF179" s="380"/>
      <c r="AG179" s="397">
        <f>IFERROR(VLOOKUP(E179,'[16]nVision Input'!$E:$Q,13,FALSE),0)</f>
        <v>0</v>
      </c>
      <c r="AH179" s="380"/>
      <c r="AI179" s="394"/>
      <c r="AJ179" s="380"/>
      <c r="AK179" s="394"/>
      <c r="AL179" s="394"/>
      <c r="AM179" s="394"/>
      <c r="AN179" s="380"/>
      <c r="AO179" s="394"/>
      <c r="AP179" s="380"/>
      <c r="AQ179" s="394"/>
      <c r="AR179" s="380"/>
      <c r="AS179" s="394"/>
      <c r="AT179" s="380"/>
      <c r="AU179" s="394"/>
      <c r="AV179" s="217"/>
      <c r="AW179" s="394"/>
      <c r="AX179" s="217"/>
      <c r="AY179" s="394"/>
      <c r="AZ179" s="380"/>
      <c r="BA179" s="394"/>
      <c r="BB179" s="380"/>
      <c r="BC179" s="394"/>
      <c r="BD179" s="394"/>
      <c r="BE179" s="394"/>
      <c r="BF179" s="394"/>
      <c r="BG179" s="394"/>
      <c r="BH179" s="380"/>
      <c r="BI179" s="252">
        <f t="shared" si="23"/>
        <v>69194.910618569062</v>
      </c>
    </row>
    <row r="180" spans="1:61" x14ac:dyDescent="0.25">
      <c r="A180" s="88">
        <f t="shared" si="17"/>
        <v>150</v>
      </c>
      <c r="B180" s="86"/>
      <c r="C180" s="88">
        <v>514</v>
      </c>
      <c r="D180" s="86"/>
      <c r="E180" s="97">
        <v>514171</v>
      </c>
      <c r="F180" s="100"/>
      <c r="G180" s="100" t="s">
        <v>316</v>
      </c>
      <c r="H180" s="86"/>
      <c r="I180" s="367"/>
      <c r="J180" s="86"/>
      <c r="K180" s="394">
        <f>'[15]WP - Expenses'!$K$179</f>
        <v>215624.12</v>
      </c>
      <c r="L180" s="395"/>
      <c r="M180" s="399">
        <v>0.83927588220572291</v>
      </c>
      <c r="N180" s="395"/>
      <c r="O180" s="394">
        <f t="shared" si="22"/>
        <v>180968.12353783267</v>
      </c>
      <c r="P180" s="217"/>
      <c r="Q180" s="394"/>
      <c r="R180" s="380"/>
      <c r="S180" s="394"/>
      <c r="T180" s="380"/>
      <c r="U180" s="290">
        <f>IFERROR(VLOOKUP(E180,'[26]IS ADJ 3'!$E:$O,11,FALSE),0)</f>
        <v>0</v>
      </c>
      <c r="V180" s="380"/>
      <c r="W180" s="291">
        <f>IFERROR(VLOOKUP(E180,'[27]IS ADJ 4'!$E:$Q,13,FALSE),0)</f>
        <v>0</v>
      </c>
      <c r="X180" s="380"/>
      <c r="Y180" s="290">
        <f>IFERROR(VLOOKUP(E180,'[28]WP IS ADJ 5'!$E$17:$U$315,17,FALSE),0)</f>
        <v>0</v>
      </c>
      <c r="Z180" s="380"/>
      <c r="AA180" s="394"/>
      <c r="AB180" s="380"/>
      <c r="AC180" s="394"/>
      <c r="AD180" s="380"/>
      <c r="AE180" s="394"/>
      <c r="AF180" s="380"/>
      <c r="AG180" s="397">
        <f>IFERROR(VLOOKUP(E180,'[16]nVision Input'!$E:$Q,13,FALSE),0)</f>
        <v>0</v>
      </c>
      <c r="AH180" s="380"/>
      <c r="AI180" s="394"/>
      <c r="AJ180" s="380"/>
      <c r="AK180" s="394"/>
      <c r="AL180" s="394"/>
      <c r="AM180" s="394"/>
      <c r="AN180" s="380"/>
      <c r="AO180" s="394"/>
      <c r="AP180" s="380"/>
      <c r="AQ180" s="394"/>
      <c r="AR180" s="380"/>
      <c r="AS180" s="394"/>
      <c r="AT180" s="380"/>
      <c r="AU180" s="394"/>
      <c r="AV180" s="217"/>
      <c r="AW180" s="394"/>
      <c r="AX180" s="217"/>
      <c r="AY180" s="394"/>
      <c r="AZ180" s="380"/>
      <c r="BA180" s="394"/>
      <c r="BB180" s="380"/>
      <c r="BC180" s="394"/>
      <c r="BD180" s="394"/>
      <c r="BE180" s="394"/>
      <c r="BF180" s="394"/>
      <c r="BG180" s="394"/>
      <c r="BH180" s="380"/>
      <c r="BI180" s="252">
        <f t="shared" si="23"/>
        <v>180968.12353783267</v>
      </c>
    </row>
    <row r="181" spans="1:61" x14ac:dyDescent="0.25">
      <c r="A181" s="88">
        <f t="shared" si="17"/>
        <v>151</v>
      </c>
      <c r="B181" s="86"/>
      <c r="C181" s="88">
        <v>514</v>
      </c>
      <c r="D181" s="86"/>
      <c r="E181" s="97">
        <v>514173</v>
      </c>
      <c r="F181" s="100"/>
      <c r="G181" s="100" t="s">
        <v>317</v>
      </c>
      <c r="H181" s="86"/>
      <c r="I181" s="367"/>
      <c r="J181" s="86"/>
      <c r="K181" s="394">
        <f>'[15]WP - Expenses'!$K$180</f>
        <v>560138.42999999993</v>
      </c>
      <c r="L181" s="395"/>
      <c r="M181" s="399">
        <v>0.83927588220572291</v>
      </c>
      <c r="N181" s="395"/>
      <c r="O181" s="394">
        <f t="shared" si="22"/>
        <v>470110.67499557853</v>
      </c>
      <c r="P181" s="217"/>
      <c r="Q181" s="394"/>
      <c r="R181" s="380"/>
      <c r="S181" s="394"/>
      <c r="T181" s="380"/>
      <c r="U181" s="290">
        <f>IFERROR(VLOOKUP(E181,'[26]IS ADJ 3'!$E:$O,11,FALSE),0)</f>
        <v>3503.4677744063406</v>
      </c>
      <c r="V181" s="380"/>
      <c r="W181" s="291">
        <f>IFERROR(VLOOKUP(E181,'[27]IS ADJ 4'!$E:$Q,13,FALSE),0)</f>
        <v>1539.6324379644186</v>
      </c>
      <c r="X181" s="380"/>
      <c r="Y181" s="290">
        <f>IFERROR(VLOOKUP(E181,'[28]WP IS ADJ 5'!$E$17:$U$315,17,FALSE),0)</f>
        <v>1935.8596567122877</v>
      </c>
      <c r="Z181" s="380"/>
      <c r="AA181" s="394"/>
      <c r="AB181" s="380"/>
      <c r="AC181" s="394"/>
      <c r="AD181" s="380"/>
      <c r="AE181" s="394"/>
      <c r="AF181" s="380"/>
      <c r="AG181" s="397">
        <f>IFERROR(VLOOKUP(E181,'[16]nVision Input'!$E:$Q,13,FALSE),0)</f>
        <v>0</v>
      </c>
      <c r="AH181" s="380"/>
      <c r="AI181" s="394"/>
      <c r="AJ181" s="380"/>
      <c r="AK181" s="394"/>
      <c r="AL181" s="394"/>
      <c r="AM181" s="394"/>
      <c r="AN181" s="380"/>
      <c r="AO181" s="394"/>
      <c r="AP181" s="380"/>
      <c r="AQ181" s="394"/>
      <c r="AR181" s="380"/>
      <c r="AS181" s="394"/>
      <c r="AT181" s="380"/>
      <c r="AU181" s="394"/>
      <c r="AV181" s="217"/>
      <c r="AW181" s="394"/>
      <c r="AX181" s="217"/>
      <c r="AY181" s="394"/>
      <c r="AZ181" s="380"/>
      <c r="BA181" s="394"/>
      <c r="BB181" s="380"/>
      <c r="BC181" s="394"/>
      <c r="BD181" s="394"/>
      <c r="BE181" s="394"/>
      <c r="BF181" s="394"/>
      <c r="BG181" s="394"/>
      <c r="BH181" s="380"/>
      <c r="BI181" s="252">
        <f t="shared" si="23"/>
        <v>477089.63486466161</v>
      </c>
    </row>
    <row r="182" spans="1:61" x14ac:dyDescent="0.25">
      <c r="A182" s="88">
        <f t="shared" si="17"/>
        <v>152</v>
      </c>
      <c r="B182" s="86"/>
      <c r="C182" s="88">
        <v>514</v>
      </c>
      <c r="D182" s="86"/>
      <c r="E182" s="97">
        <v>514174</v>
      </c>
      <c r="F182" s="100"/>
      <c r="G182" s="58" t="s">
        <v>318</v>
      </c>
      <c r="H182" s="86"/>
      <c r="I182" s="367"/>
      <c r="J182" s="86"/>
      <c r="K182" s="394">
        <f>'[15]WP - Expenses'!$K$181</f>
        <v>1170.1600000000001</v>
      </c>
      <c r="L182" s="395"/>
      <c r="M182" s="399">
        <v>0.83927588220572291</v>
      </c>
      <c r="N182" s="395"/>
      <c r="O182" s="394">
        <f t="shared" si="22"/>
        <v>982.08706632184874</v>
      </c>
      <c r="P182" s="217"/>
      <c r="Q182" s="394"/>
      <c r="R182" s="380"/>
      <c r="S182" s="394"/>
      <c r="T182" s="380"/>
      <c r="U182" s="290">
        <f>IFERROR(VLOOKUP(E182,'[26]IS ADJ 3'!$E:$O,11,FALSE),0)</f>
        <v>35.512270684333508</v>
      </c>
      <c r="V182" s="380"/>
      <c r="W182" s="291">
        <f>IFERROR(VLOOKUP(E182,'[27]IS ADJ 4'!$E:$Q,13,FALSE),0)</f>
        <v>15.606207167307975</v>
      </c>
      <c r="X182" s="380"/>
      <c r="Y182" s="290">
        <f>IFERROR(VLOOKUP(E182,'[28]WP IS ADJ 5'!$E$17:$U$315,17,FALSE),0)</f>
        <v>19.622493073365376</v>
      </c>
      <c r="Z182" s="380"/>
      <c r="AA182" s="394"/>
      <c r="AB182" s="380"/>
      <c r="AC182" s="394"/>
      <c r="AD182" s="380"/>
      <c r="AE182" s="394"/>
      <c r="AF182" s="380"/>
      <c r="AG182" s="397">
        <f>IFERROR(VLOOKUP(E182,'[16]nVision Input'!$E:$Q,13,FALSE),0)</f>
        <v>0</v>
      </c>
      <c r="AH182" s="380"/>
      <c r="AI182" s="394"/>
      <c r="AJ182" s="380"/>
      <c r="AK182" s="394"/>
      <c r="AL182" s="394"/>
      <c r="AM182" s="394"/>
      <c r="AN182" s="380"/>
      <c r="AO182" s="394"/>
      <c r="AP182" s="380"/>
      <c r="AQ182" s="394"/>
      <c r="AR182" s="380"/>
      <c r="AS182" s="394"/>
      <c r="AT182" s="380"/>
      <c r="AU182" s="394"/>
      <c r="AV182" s="217"/>
      <c r="AW182" s="394"/>
      <c r="AX182" s="217"/>
      <c r="AY182" s="394"/>
      <c r="AZ182" s="380"/>
      <c r="BA182" s="394"/>
      <c r="BB182" s="380"/>
      <c r="BC182" s="394"/>
      <c r="BD182" s="394"/>
      <c r="BE182" s="394"/>
      <c r="BF182" s="394"/>
      <c r="BG182" s="394"/>
      <c r="BH182" s="380"/>
      <c r="BI182" s="252">
        <f t="shared" si="23"/>
        <v>1052.8280372468557</v>
      </c>
    </row>
    <row r="183" spans="1:61" x14ac:dyDescent="0.25">
      <c r="A183" s="88">
        <f t="shared" si="17"/>
        <v>153</v>
      </c>
      <c r="B183" s="86"/>
      <c r="C183" s="88">
        <v>514</v>
      </c>
      <c r="D183" s="86"/>
      <c r="E183" s="97">
        <v>514175</v>
      </c>
      <c r="F183" s="100"/>
      <c r="G183" s="100" t="s">
        <v>319</v>
      </c>
      <c r="H183" s="86"/>
      <c r="I183" s="367"/>
      <c r="J183" s="86"/>
      <c r="K183" s="394">
        <f>'[15]WP - Expenses'!$K$182</f>
        <v>1579117.31</v>
      </c>
      <c r="L183" s="395"/>
      <c r="M183" s="399">
        <v>0.83927588220572291</v>
      </c>
      <c r="N183" s="395"/>
      <c r="O183" s="394">
        <f t="shared" si="22"/>
        <v>1325315.0734565782</v>
      </c>
      <c r="P183" s="217"/>
      <c r="Q183" s="394"/>
      <c r="R183" s="380"/>
      <c r="S183" s="394"/>
      <c r="T183" s="380"/>
      <c r="U183" s="290">
        <f>IFERROR(VLOOKUP(E183,'[26]IS ADJ 3'!$E:$O,11,FALSE),0)</f>
        <v>4355.9501262992899</v>
      </c>
      <c r="V183" s="380"/>
      <c r="W183" s="291">
        <f>IFERROR(VLOOKUP(E183,'[27]IS ADJ 4'!$E:$Q,13,FALSE),0)</f>
        <v>1914.2639648632176</v>
      </c>
      <c r="X183" s="380"/>
      <c r="Y183" s="290">
        <f>IFERROR(VLOOKUP(E183,'[28]WP IS ADJ 5'!$E$17:$U$315,17,FALSE),0)</f>
        <v>2406.903291006427</v>
      </c>
      <c r="Z183" s="380"/>
      <c r="AA183" s="394"/>
      <c r="AB183" s="380"/>
      <c r="AC183" s="394"/>
      <c r="AD183" s="380"/>
      <c r="AE183" s="394"/>
      <c r="AF183" s="380"/>
      <c r="AG183" s="397">
        <f>IFERROR(VLOOKUP(E183,'[16]nVision Input'!$E:$Q,13,FALSE),0)</f>
        <v>0</v>
      </c>
      <c r="AH183" s="380"/>
      <c r="AI183" s="394"/>
      <c r="AJ183" s="380"/>
      <c r="AK183" s="394"/>
      <c r="AL183" s="394"/>
      <c r="AM183" s="394"/>
      <c r="AN183" s="380"/>
      <c r="AO183" s="394"/>
      <c r="AP183" s="380"/>
      <c r="AQ183" s="394"/>
      <c r="AR183" s="380"/>
      <c r="AS183" s="394"/>
      <c r="AT183" s="380"/>
      <c r="AU183" s="394"/>
      <c r="AV183" s="217"/>
      <c r="AW183" s="394"/>
      <c r="AX183" s="217"/>
      <c r="AY183" s="394"/>
      <c r="AZ183" s="380"/>
      <c r="BA183" s="394"/>
      <c r="BB183" s="380"/>
      <c r="BC183" s="394"/>
      <c r="BD183" s="394"/>
      <c r="BE183" s="394"/>
      <c r="BF183" s="394"/>
      <c r="BG183" s="394"/>
      <c r="BH183" s="380"/>
      <c r="BI183" s="252">
        <f t="shared" si="23"/>
        <v>1333992.1908387472</v>
      </c>
    </row>
    <row r="184" spans="1:61" x14ac:dyDescent="0.25">
      <c r="A184" s="88">
        <f t="shared" si="17"/>
        <v>154</v>
      </c>
      <c r="B184" s="86"/>
      <c r="C184" s="88">
        <v>514</v>
      </c>
      <c r="D184" s="86"/>
      <c r="E184" s="97">
        <v>514176</v>
      </c>
      <c r="F184" s="100"/>
      <c r="G184" s="100" t="s">
        <v>320</v>
      </c>
      <c r="H184" s="86"/>
      <c r="I184" s="367"/>
      <c r="J184" s="86"/>
      <c r="K184" s="394">
        <f>'[15]WP - Expenses'!$K$183</f>
        <v>34964.21</v>
      </c>
      <c r="L184" s="395"/>
      <c r="M184" s="399">
        <v>0.83927588220572291</v>
      </c>
      <c r="N184" s="395"/>
      <c r="O184" s="394">
        <f t="shared" si="22"/>
        <v>29344.618193376158</v>
      </c>
      <c r="P184" s="217"/>
      <c r="Q184" s="394"/>
      <c r="R184" s="380"/>
      <c r="S184" s="394"/>
      <c r="T184" s="380"/>
      <c r="U184" s="290">
        <f>IFERROR(VLOOKUP(E184,'[26]IS ADJ 3'!$E:$O,11,FALSE),0)</f>
        <v>546.05943035003941</v>
      </c>
      <c r="V184" s="380"/>
      <c r="W184" s="291">
        <f>IFERROR(VLOOKUP(E184,'[27]IS ADJ 4'!$E:$Q,13,FALSE),0)</f>
        <v>239.97104188171215</v>
      </c>
      <c r="X184" s="380"/>
      <c r="Y184" s="290">
        <f>IFERROR(VLOOKUP(E184,'[28]WP IS ADJ 5'!$E$17:$U$315,17,FALSE),0)</f>
        <v>301.72802761431558</v>
      </c>
      <c r="Z184" s="380"/>
      <c r="AA184" s="394"/>
      <c r="AB184" s="380"/>
      <c r="AC184" s="394"/>
      <c r="AD184" s="380"/>
      <c r="AE184" s="394"/>
      <c r="AF184" s="380"/>
      <c r="AG184" s="397">
        <f>IFERROR(VLOOKUP(E184,'[16]nVision Input'!$E:$Q,13,FALSE),0)</f>
        <v>0</v>
      </c>
      <c r="AH184" s="380"/>
      <c r="AI184" s="394"/>
      <c r="AJ184" s="380"/>
      <c r="AK184" s="394"/>
      <c r="AL184" s="394"/>
      <c r="AM184" s="394"/>
      <c r="AN184" s="380"/>
      <c r="AO184" s="394"/>
      <c r="AP184" s="380"/>
      <c r="AQ184" s="394"/>
      <c r="AR184" s="380"/>
      <c r="AS184" s="394"/>
      <c r="AT184" s="380"/>
      <c r="AU184" s="394"/>
      <c r="AV184" s="217"/>
      <c r="AW184" s="394"/>
      <c r="AX184" s="217"/>
      <c r="AY184" s="394"/>
      <c r="AZ184" s="380"/>
      <c r="BA184" s="394"/>
      <c r="BB184" s="380"/>
      <c r="BC184" s="394"/>
      <c r="BD184" s="394"/>
      <c r="BE184" s="394"/>
      <c r="BF184" s="394"/>
      <c r="BG184" s="394"/>
      <c r="BH184" s="380"/>
      <c r="BI184" s="275">
        <f t="shared" si="23"/>
        <v>30432.376693222228</v>
      </c>
    </row>
    <row r="185" spans="1:61" x14ac:dyDescent="0.25">
      <c r="A185" s="88">
        <f t="shared" si="17"/>
        <v>155</v>
      </c>
      <c r="B185" s="86"/>
      <c r="C185" s="88"/>
      <c r="D185" s="86"/>
      <c r="E185" s="97"/>
      <c r="F185" s="100"/>
      <c r="G185" s="100" t="s">
        <v>321</v>
      </c>
      <c r="H185" s="86"/>
      <c r="I185" s="367"/>
      <c r="J185" s="86"/>
      <c r="K185" s="398">
        <f>SUM(K177:K184)</f>
        <v>2719906.45</v>
      </c>
      <c r="L185" s="395"/>
      <c r="M185" s="399"/>
      <c r="N185" s="395"/>
      <c r="O185" s="398">
        <f>SUM(O177:O184)</f>
        <v>2282751.8853407861</v>
      </c>
      <c r="P185" s="217"/>
      <c r="Q185" s="398">
        <f>SUM(Q177:Q184)</f>
        <v>0</v>
      </c>
      <c r="R185" s="380"/>
      <c r="S185" s="398">
        <f>SUM(S177:S184)</f>
        <v>0</v>
      </c>
      <c r="T185" s="380"/>
      <c r="U185" s="398">
        <f>SUM(U177:U184)</f>
        <v>13185.54714112755</v>
      </c>
      <c r="V185" s="380"/>
      <c r="W185" s="398">
        <f>SUM(W177:W184)</f>
        <v>5794.5148629857031</v>
      </c>
      <c r="X185" s="380"/>
      <c r="Y185" s="398">
        <f>SUM(Y177:Y184)</f>
        <v>7285.7438417603562</v>
      </c>
      <c r="Z185" s="380"/>
      <c r="AA185" s="398">
        <f>SUM(AA177:AA184)</f>
        <v>0</v>
      </c>
      <c r="AB185" s="380"/>
      <c r="AC185" s="398">
        <f>SUM(AC177:AC184)</f>
        <v>0</v>
      </c>
      <c r="AD185" s="380"/>
      <c r="AE185" s="398">
        <f>SUM(AE177:AE184)</f>
        <v>0</v>
      </c>
      <c r="AF185" s="380"/>
      <c r="AG185" s="398">
        <f>SUM(AG177:AG184)</f>
        <v>0</v>
      </c>
      <c r="AH185" s="380"/>
      <c r="AI185" s="398">
        <f>SUM(AI177:AI184)</f>
        <v>0</v>
      </c>
      <c r="AJ185" s="380"/>
      <c r="AK185" s="398">
        <f>SUM(AK177:AK184)</f>
        <v>0</v>
      </c>
      <c r="AL185" s="400"/>
      <c r="AM185" s="398">
        <f>SUM(AM177:AM184)</f>
        <v>0</v>
      </c>
      <c r="AN185" s="380"/>
      <c r="AO185" s="398">
        <f>SUM(AO177:AO184)</f>
        <v>0</v>
      </c>
      <c r="AP185" s="380"/>
      <c r="AQ185" s="398">
        <f>SUM(AQ177:AQ184)</f>
        <v>0</v>
      </c>
      <c r="AR185" s="380"/>
      <c r="AS185" s="398">
        <f>SUM(AS177:AS184)</f>
        <v>0</v>
      </c>
      <c r="AT185" s="380"/>
      <c r="AU185" s="398">
        <f>SUM(AU177:AU184)</f>
        <v>0</v>
      </c>
      <c r="AV185" s="217"/>
      <c r="AW185" s="398">
        <f>SUM(AW177:AW184)</f>
        <v>0</v>
      </c>
      <c r="AX185" s="217"/>
      <c r="AY185" s="398">
        <f>SUM(AY177:AY184)</f>
        <v>0</v>
      </c>
      <c r="AZ185" s="380"/>
      <c r="BA185" s="398">
        <f>SUM(BA177:BA184)</f>
        <v>0</v>
      </c>
      <c r="BB185" s="380"/>
      <c r="BC185" s="398">
        <f>SUM(BC177:BC184)</f>
        <v>0</v>
      </c>
      <c r="BD185" s="400"/>
      <c r="BE185" s="398">
        <f>SUM(BE177:BE184)</f>
        <v>0</v>
      </c>
      <c r="BF185" s="400"/>
      <c r="BG185" s="398">
        <f>SUM(BG177:BG184)</f>
        <v>0</v>
      </c>
      <c r="BH185" s="380"/>
      <c r="BI185" s="398">
        <f>SUM(BI177:BI184)</f>
        <v>2309017.6911866595</v>
      </c>
    </row>
    <row r="186" spans="1:61" x14ac:dyDescent="0.25">
      <c r="A186" s="86"/>
      <c r="B186" s="86"/>
      <c r="C186" s="88"/>
      <c r="D186" s="86"/>
      <c r="E186" s="97"/>
      <c r="F186" s="100"/>
      <c r="G186" s="100"/>
      <c r="H186" s="86"/>
      <c r="I186" s="367"/>
      <c r="J186" s="86"/>
      <c r="K186" s="300"/>
      <c r="L186" s="395"/>
      <c r="M186" s="399"/>
      <c r="N186" s="395"/>
      <c r="O186" s="291"/>
      <c r="P186" s="217"/>
      <c r="Q186" s="394"/>
      <c r="R186" s="380"/>
      <c r="S186" s="394"/>
      <c r="T186" s="380"/>
      <c r="U186" s="394"/>
      <c r="V186" s="380"/>
      <c r="W186" s="394"/>
      <c r="X186" s="380"/>
      <c r="Y186" s="394"/>
      <c r="Z186" s="380"/>
      <c r="AA186" s="394"/>
      <c r="AB186" s="380"/>
      <c r="AC186" s="394"/>
      <c r="AD186" s="380"/>
      <c r="AE186" s="394"/>
      <c r="AF186" s="380"/>
      <c r="AG186" s="394"/>
      <c r="AH186" s="380"/>
      <c r="AI186" s="394"/>
      <c r="AJ186" s="380"/>
      <c r="AK186" s="394"/>
      <c r="AL186" s="394"/>
      <c r="AM186" s="394"/>
      <c r="AN186" s="380"/>
      <c r="AO186" s="394"/>
      <c r="AP186" s="380"/>
      <c r="AQ186" s="394"/>
      <c r="AR186" s="380"/>
      <c r="AS186" s="394"/>
      <c r="AT186" s="380"/>
      <c r="AU186" s="394"/>
      <c r="AV186" s="217"/>
      <c r="AW186" s="394"/>
      <c r="AX186" s="217"/>
      <c r="AY186" s="394"/>
      <c r="AZ186" s="380"/>
      <c r="BA186" s="394"/>
      <c r="BB186" s="380"/>
      <c r="BC186" s="394"/>
      <c r="BD186" s="394"/>
      <c r="BE186" s="394"/>
      <c r="BF186" s="394"/>
      <c r="BG186" s="394"/>
      <c r="BH186" s="380"/>
      <c r="BI186" s="252"/>
    </row>
    <row r="187" spans="1:61" x14ac:dyDescent="0.25">
      <c r="B187" s="86"/>
      <c r="C187" s="88"/>
      <c r="D187" s="86"/>
      <c r="E187" s="97"/>
      <c r="F187" s="100"/>
      <c r="G187" s="366" t="s">
        <v>322</v>
      </c>
      <c r="H187" s="86"/>
      <c r="I187" s="367"/>
      <c r="J187" s="86"/>
      <c r="K187" s="300"/>
      <c r="L187" s="395"/>
      <c r="M187" s="399"/>
      <c r="N187" s="395"/>
      <c r="O187" s="291"/>
      <c r="P187" s="217"/>
      <c r="Q187" s="394"/>
      <c r="R187" s="380"/>
      <c r="S187" s="394"/>
      <c r="T187" s="380"/>
      <c r="U187" s="394"/>
      <c r="V187" s="380"/>
      <c r="W187" s="394"/>
      <c r="X187" s="380"/>
      <c r="Y187" s="394"/>
      <c r="Z187" s="380"/>
      <c r="AA187" s="394"/>
      <c r="AB187" s="380"/>
      <c r="AC187" s="394"/>
      <c r="AD187" s="380"/>
      <c r="AE187" s="394"/>
      <c r="AF187" s="380"/>
      <c r="AG187" s="394"/>
      <c r="AH187" s="380"/>
      <c r="AI187" s="394"/>
      <c r="AJ187" s="380"/>
      <c r="AK187" s="394"/>
      <c r="AL187" s="394"/>
      <c r="AM187" s="394"/>
      <c r="AN187" s="380"/>
      <c r="AO187" s="394"/>
      <c r="AP187" s="380"/>
      <c r="AQ187" s="394"/>
      <c r="AR187" s="380"/>
      <c r="AS187" s="394"/>
      <c r="AT187" s="380"/>
      <c r="AU187" s="394"/>
      <c r="AV187" s="217"/>
      <c r="AW187" s="394"/>
      <c r="AX187" s="217"/>
      <c r="AY187" s="394"/>
      <c r="AZ187" s="380"/>
      <c r="BA187" s="394"/>
      <c r="BB187" s="380"/>
      <c r="BC187" s="394"/>
      <c r="BD187" s="394"/>
      <c r="BE187" s="394"/>
      <c r="BF187" s="394"/>
      <c r="BG187" s="394"/>
      <c r="BH187" s="380"/>
      <c r="BI187" s="252"/>
    </row>
    <row r="188" spans="1:61" x14ac:dyDescent="0.25">
      <c r="A188" s="88">
        <f>+A185+1</f>
        <v>156</v>
      </c>
      <c r="B188" s="86"/>
      <c r="C188" s="88"/>
      <c r="D188" s="86"/>
      <c r="E188" s="97"/>
      <c r="F188" s="100"/>
      <c r="G188" s="100" t="s">
        <v>271</v>
      </c>
      <c r="H188" s="86"/>
      <c r="I188" s="367"/>
      <c r="J188" s="86"/>
      <c r="K188" s="300"/>
      <c r="L188" s="395"/>
      <c r="M188" s="399"/>
      <c r="N188" s="395"/>
      <c r="O188" s="291"/>
      <c r="P188" s="217"/>
      <c r="Q188" s="394"/>
      <c r="R188" s="380"/>
      <c r="S188" s="394"/>
      <c r="T188" s="380"/>
      <c r="U188" s="394"/>
      <c r="V188" s="380"/>
      <c r="W188" s="394"/>
      <c r="X188" s="380"/>
      <c r="Y188" s="394"/>
      <c r="Z188" s="380"/>
      <c r="AA188" s="394"/>
      <c r="AB188" s="380"/>
      <c r="AC188" s="394"/>
      <c r="AD188" s="380"/>
      <c r="AE188" s="394"/>
      <c r="AF188" s="380"/>
      <c r="AG188" s="394"/>
      <c r="AH188" s="380"/>
      <c r="AI188" s="394"/>
      <c r="AJ188" s="380"/>
      <c r="AK188" s="394"/>
      <c r="AL188" s="394"/>
      <c r="AM188" s="394"/>
      <c r="AN188" s="380"/>
      <c r="AO188" s="394"/>
      <c r="AP188" s="380"/>
      <c r="AQ188" s="394"/>
      <c r="AR188" s="380"/>
      <c r="AS188" s="394"/>
      <c r="AT188" s="380"/>
      <c r="AU188" s="394"/>
      <c r="AV188" s="217"/>
      <c r="AW188" s="394"/>
      <c r="AX188" s="217"/>
      <c r="AY188" s="394"/>
      <c r="AZ188" s="380"/>
      <c r="BA188" s="394"/>
      <c r="BB188" s="380"/>
      <c r="BC188" s="394"/>
      <c r="BD188" s="394"/>
      <c r="BE188" s="394"/>
      <c r="BF188" s="394"/>
      <c r="BG188" s="394"/>
      <c r="BH188" s="380"/>
      <c r="BI188" s="252"/>
    </row>
    <row r="189" spans="1:61" x14ac:dyDescent="0.25">
      <c r="A189" s="88">
        <f>+A188+1</f>
        <v>157</v>
      </c>
      <c r="B189" s="86"/>
      <c r="C189" s="88">
        <v>535</v>
      </c>
      <c r="D189" s="86"/>
      <c r="E189" s="97">
        <v>535011</v>
      </c>
      <c r="F189" s="100"/>
      <c r="G189" s="58" t="s">
        <v>323</v>
      </c>
      <c r="H189" s="86"/>
      <c r="I189" s="385" t="str">
        <f>+I177</f>
        <v>TB 03-19</v>
      </c>
      <c r="J189" s="86"/>
      <c r="K189" s="394">
        <f>'[15]WP - Expenses'!$K$188</f>
        <v>4082.74</v>
      </c>
      <c r="L189" s="395"/>
      <c r="M189" s="399">
        <v>0.83927588220572291</v>
      </c>
      <c r="N189" s="395"/>
      <c r="O189" s="394">
        <f>K189*M189</f>
        <v>3426.5452153165929</v>
      </c>
      <c r="P189" s="217"/>
      <c r="Q189" s="394"/>
      <c r="R189" s="380"/>
      <c r="S189" s="394"/>
      <c r="T189" s="380"/>
      <c r="U189" s="290">
        <f>IFERROR(VLOOKUP(E189,'[26]IS ADJ 3'!$E:$O,11,FALSE),0)</f>
        <v>4.9139834460306977</v>
      </c>
      <c r="V189" s="380"/>
      <c r="W189" s="291">
        <f>IFERROR(VLOOKUP(E189,'[27]IS ADJ 4'!$E:$Q,13,FALSE),0)</f>
        <v>2.159497047011099</v>
      </c>
      <c r="X189" s="380"/>
      <c r="Y189" s="290">
        <f>IFERROR(VLOOKUP(E189,'[28]WP IS ADJ 5'!$E$17:$U$315,17,FALSE),0)</f>
        <v>2.7152475545561003</v>
      </c>
      <c r="Z189" s="380"/>
      <c r="AA189" s="394"/>
      <c r="AB189" s="380"/>
      <c r="AC189" s="394"/>
      <c r="AD189" s="380"/>
      <c r="AE189" s="394"/>
      <c r="AF189" s="380"/>
      <c r="AG189" s="397">
        <f>IFERROR(VLOOKUP(E189,'[16]nVision Input'!$E:$Q,13,FALSE),0)</f>
        <v>0</v>
      </c>
      <c r="AH189" s="380"/>
      <c r="AI189" s="394"/>
      <c r="AJ189" s="380"/>
      <c r="AK189" s="394"/>
      <c r="AL189" s="394"/>
      <c r="AM189" s="394"/>
      <c r="AN189" s="380"/>
      <c r="AO189" s="394"/>
      <c r="AP189" s="380"/>
      <c r="AQ189" s="394"/>
      <c r="AR189" s="380"/>
      <c r="AS189" s="394"/>
      <c r="AT189" s="380"/>
      <c r="AU189" s="394"/>
      <c r="AV189" s="217"/>
      <c r="AW189" s="394"/>
      <c r="AX189" s="217"/>
      <c r="AY189" s="394"/>
      <c r="AZ189" s="380"/>
      <c r="BA189" s="394"/>
      <c r="BB189" s="380"/>
      <c r="BC189" s="394"/>
      <c r="BD189" s="394"/>
      <c r="BE189" s="394"/>
      <c r="BF189" s="394"/>
      <c r="BG189" s="394"/>
      <c r="BH189" s="380"/>
      <c r="BI189" s="252">
        <f>SUM(O189:BH189)</f>
        <v>3436.3339433641909</v>
      </c>
    </row>
    <row r="190" spans="1:61" x14ac:dyDescent="0.25">
      <c r="A190" s="88">
        <f>+A189+1</f>
        <v>158</v>
      </c>
      <c r="B190" s="86"/>
      <c r="C190" s="88">
        <v>535</v>
      </c>
      <c r="D190" s="86"/>
      <c r="E190" s="97">
        <v>535301</v>
      </c>
      <c r="F190" s="100"/>
      <c r="G190" s="100" t="s">
        <v>324</v>
      </c>
      <c r="H190" s="86"/>
      <c r="I190" s="385"/>
      <c r="J190" s="86"/>
      <c r="K190" s="394">
        <f>'[15]WP - Expenses'!$K$189</f>
        <v>35258.800000000003</v>
      </c>
      <c r="L190" s="395"/>
      <c r="M190" s="399">
        <v>0.83927588220572291</v>
      </c>
      <c r="N190" s="395"/>
      <c r="O190" s="394">
        <f>K190*M190</f>
        <v>29591.860475515146</v>
      </c>
      <c r="P190" s="217"/>
      <c r="Q190" s="394"/>
      <c r="R190" s="380"/>
      <c r="S190" s="394"/>
      <c r="T190" s="380"/>
      <c r="U190" s="290">
        <f>IFERROR(VLOOKUP(E190,'[26]IS ADJ 3'!$E:$O,11,FALSE),0)</f>
        <v>1106.2902645412248</v>
      </c>
      <c r="V190" s="380"/>
      <c r="W190" s="291">
        <f>IFERROR(VLOOKUP(E190,'[27]IS ADJ 4'!$E:$Q,13,FALSE),0)</f>
        <v>486.16984278684487</v>
      </c>
      <c r="X190" s="380"/>
      <c r="Y190" s="290">
        <f>IFERROR(VLOOKUP(E190,'[28]WP IS ADJ 5'!$E$17:$U$315,17,FALSE),0)</f>
        <v>611.28653940646836</v>
      </c>
      <c r="Z190" s="380"/>
      <c r="AA190" s="394"/>
      <c r="AB190" s="380"/>
      <c r="AC190" s="394"/>
      <c r="AD190" s="380"/>
      <c r="AE190" s="394"/>
      <c r="AF190" s="380"/>
      <c r="AG190" s="397">
        <f>IFERROR(VLOOKUP(E190,'[16]nVision Input'!$E:$Q,13,FALSE),0)</f>
        <v>0</v>
      </c>
      <c r="AH190" s="380"/>
      <c r="AI190" s="394"/>
      <c r="AJ190" s="380"/>
      <c r="AK190" s="394"/>
      <c r="AL190" s="394"/>
      <c r="AM190" s="394"/>
      <c r="AN190" s="380"/>
      <c r="AO190" s="394"/>
      <c r="AP190" s="380"/>
      <c r="AQ190" s="394"/>
      <c r="AR190" s="380"/>
      <c r="AS190" s="394"/>
      <c r="AT190" s="380"/>
      <c r="AU190" s="394"/>
      <c r="AV190" s="217"/>
      <c r="AW190" s="394"/>
      <c r="AX190" s="217"/>
      <c r="AY190" s="394"/>
      <c r="AZ190" s="380"/>
      <c r="BA190" s="394"/>
      <c r="BB190" s="380"/>
      <c r="BC190" s="394"/>
      <c r="BD190" s="394"/>
      <c r="BE190" s="394"/>
      <c r="BF190" s="394"/>
      <c r="BG190" s="394"/>
      <c r="BH190" s="380"/>
      <c r="BI190" s="252">
        <f>SUM(O190:BH190)</f>
        <v>31795.607122249683</v>
      </c>
    </row>
    <row r="191" spans="1:61" x14ac:dyDescent="0.25">
      <c r="A191" s="88">
        <f>+A190+1</f>
        <v>159</v>
      </c>
      <c r="B191" s="86"/>
      <c r="C191" s="88"/>
      <c r="D191" s="86"/>
      <c r="E191" s="97"/>
      <c r="F191" s="100"/>
      <c r="G191" s="100" t="s">
        <v>283</v>
      </c>
      <c r="H191" s="86"/>
      <c r="I191" s="367"/>
      <c r="J191" s="86"/>
      <c r="K191" s="398">
        <f>SUM(K189:K190)</f>
        <v>39341.54</v>
      </c>
      <c r="L191" s="395"/>
      <c r="M191" s="399"/>
      <c r="N191" s="395"/>
      <c r="O191" s="398">
        <f>SUM(O189:O190)</f>
        <v>33018.405690831736</v>
      </c>
      <c r="P191" s="380"/>
      <c r="Q191" s="398">
        <f>SUM(Q189:Q190)</f>
        <v>0</v>
      </c>
      <c r="R191" s="380"/>
      <c r="S191" s="398">
        <f>SUM(S189:S190)</f>
        <v>0</v>
      </c>
      <c r="T191" s="380"/>
      <c r="U191" s="398">
        <f>SUM(U189:U190)</f>
        <v>1111.2042479872555</v>
      </c>
      <c r="V191" s="380"/>
      <c r="W191" s="398">
        <f>SUM(W189:W190)</f>
        <v>488.32933983385595</v>
      </c>
      <c r="X191" s="380"/>
      <c r="Y191" s="398">
        <f>SUM(Y189:Y190)</f>
        <v>614.00178696102444</v>
      </c>
      <c r="Z191" s="380"/>
      <c r="AA191" s="398">
        <f>SUM(AA189:AA190)</f>
        <v>0</v>
      </c>
      <c r="AB191" s="380"/>
      <c r="AC191" s="398">
        <f>SUM(AC189:AC190)</f>
        <v>0</v>
      </c>
      <c r="AD191" s="380"/>
      <c r="AE191" s="398">
        <f>SUM(AE189:AE190)</f>
        <v>0</v>
      </c>
      <c r="AF191" s="380"/>
      <c r="AG191" s="398">
        <f>SUM(AG189:AG190)</f>
        <v>0</v>
      </c>
      <c r="AH191" s="380"/>
      <c r="AI191" s="398">
        <f>SUM(AI189:AI190)</f>
        <v>0</v>
      </c>
      <c r="AJ191" s="380"/>
      <c r="AK191" s="398">
        <f>SUM(AK189:AK190)</f>
        <v>0</v>
      </c>
      <c r="AL191" s="400"/>
      <c r="AM191" s="398">
        <f>SUM(AM189:AM190)</f>
        <v>0</v>
      </c>
      <c r="AN191" s="380"/>
      <c r="AO191" s="398">
        <f>SUM(AO189:AO190)</f>
        <v>0</v>
      </c>
      <c r="AP191" s="380"/>
      <c r="AQ191" s="398">
        <f>SUM(AQ189:AQ190)</f>
        <v>0</v>
      </c>
      <c r="AR191" s="380"/>
      <c r="AS191" s="398">
        <f>SUM(AS189:AS190)</f>
        <v>0</v>
      </c>
      <c r="AT191" s="380"/>
      <c r="AU191" s="398">
        <f>SUM(AU189:AU190)</f>
        <v>0</v>
      </c>
      <c r="AV191" s="380"/>
      <c r="AW191" s="398">
        <f>SUM(AW189:AW190)</f>
        <v>0</v>
      </c>
      <c r="AX191" s="380"/>
      <c r="AY191" s="398">
        <f>SUM(AY189:AY190)</f>
        <v>0</v>
      </c>
      <c r="AZ191" s="380"/>
      <c r="BA191" s="398">
        <f>SUM(BA189:BA190)</f>
        <v>0</v>
      </c>
      <c r="BB191" s="380"/>
      <c r="BC191" s="398">
        <f>SUM(BC189:BC190)</f>
        <v>0</v>
      </c>
      <c r="BD191" s="400"/>
      <c r="BE191" s="398">
        <f>SUM(BE189:BE190)</f>
        <v>0</v>
      </c>
      <c r="BF191" s="400"/>
      <c r="BG191" s="398">
        <f>SUM(BG189:BG190)</f>
        <v>0</v>
      </c>
      <c r="BH191" s="380"/>
      <c r="BI191" s="398">
        <f>SUM(BI189:BI190)</f>
        <v>35231.941065613872</v>
      </c>
    </row>
    <row r="192" spans="1:61" x14ac:dyDescent="0.25">
      <c r="A192" s="88"/>
      <c r="B192" s="86"/>
      <c r="C192" s="88"/>
      <c r="D192" s="86"/>
      <c r="E192" s="97"/>
      <c r="F192" s="100"/>
      <c r="G192" s="100"/>
      <c r="H192" s="86"/>
      <c r="I192" s="367"/>
      <c r="J192" s="86"/>
      <c r="K192" s="300"/>
      <c r="L192" s="395"/>
      <c r="M192" s="399"/>
      <c r="N192" s="395"/>
      <c r="O192" s="291"/>
      <c r="P192" s="217"/>
      <c r="Q192" s="394"/>
      <c r="R192" s="380"/>
      <c r="S192" s="394"/>
      <c r="T192" s="380"/>
      <c r="U192" s="394"/>
      <c r="V192" s="380"/>
      <c r="W192" s="394"/>
      <c r="X192" s="380"/>
      <c r="Y192" s="394"/>
      <c r="Z192" s="380"/>
      <c r="AA192" s="394"/>
      <c r="AB192" s="380"/>
      <c r="AC192" s="394"/>
      <c r="AD192" s="380"/>
      <c r="AE192" s="394"/>
      <c r="AF192" s="380"/>
      <c r="AG192" s="394"/>
      <c r="AH192" s="380"/>
      <c r="AI192" s="394"/>
      <c r="AJ192" s="380"/>
      <c r="AK192" s="394"/>
      <c r="AL192" s="394"/>
      <c r="AM192" s="394"/>
      <c r="AN192" s="380"/>
      <c r="AO192" s="394"/>
      <c r="AP192" s="380"/>
      <c r="AQ192" s="394"/>
      <c r="AR192" s="380"/>
      <c r="AS192" s="394"/>
      <c r="AT192" s="380"/>
      <c r="AU192" s="394"/>
      <c r="AV192" s="217"/>
      <c r="AW192" s="394"/>
      <c r="AX192" s="217"/>
      <c r="AY192" s="394"/>
      <c r="AZ192" s="380"/>
      <c r="BA192" s="394"/>
      <c r="BB192" s="380"/>
      <c r="BC192" s="394"/>
      <c r="BD192" s="394"/>
      <c r="BE192" s="394"/>
      <c r="BF192" s="394"/>
      <c r="BG192" s="394"/>
      <c r="BH192" s="380"/>
      <c r="BI192" s="252"/>
    </row>
    <row r="193" spans="1:61" x14ac:dyDescent="0.25">
      <c r="A193" s="88">
        <f>+A191+1</f>
        <v>160</v>
      </c>
      <c r="B193" s="86"/>
      <c r="C193" s="88"/>
      <c r="D193" s="86"/>
      <c r="E193" s="97"/>
      <c r="F193" s="100"/>
      <c r="G193" s="100" t="s">
        <v>325</v>
      </c>
      <c r="H193" s="86"/>
      <c r="I193" s="367"/>
      <c r="J193" s="86"/>
      <c r="K193" s="300"/>
      <c r="L193" s="395"/>
      <c r="M193" s="399"/>
      <c r="N193" s="395"/>
      <c r="O193" s="291"/>
      <c r="P193" s="217"/>
      <c r="Q193" s="394"/>
      <c r="R193" s="380"/>
      <c r="S193" s="394"/>
      <c r="T193" s="380"/>
      <c r="U193" s="394"/>
      <c r="V193" s="380"/>
      <c r="W193" s="394"/>
      <c r="X193" s="380"/>
      <c r="Y193" s="394"/>
      <c r="Z193" s="380"/>
      <c r="AA193" s="394"/>
      <c r="AB193" s="380"/>
      <c r="AC193" s="394"/>
      <c r="AD193" s="380"/>
      <c r="AE193" s="394"/>
      <c r="AF193" s="380"/>
      <c r="AG193" s="394"/>
      <c r="AH193" s="380"/>
      <c r="AI193" s="394"/>
      <c r="AJ193" s="380"/>
      <c r="AK193" s="394"/>
      <c r="AL193" s="394"/>
      <c r="AM193" s="394"/>
      <c r="AN193" s="380"/>
      <c r="AO193" s="394"/>
      <c r="AP193" s="380"/>
      <c r="AQ193" s="394"/>
      <c r="AR193" s="380"/>
      <c r="AS193" s="394"/>
      <c r="AT193" s="380"/>
      <c r="AU193" s="394"/>
      <c r="AV193" s="217"/>
      <c r="AW193" s="394"/>
      <c r="AX193" s="217"/>
      <c r="AY193" s="394"/>
      <c r="AZ193" s="380"/>
      <c r="BA193" s="394"/>
      <c r="BB193" s="380"/>
      <c r="BC193" s="394"/>
      <c r="BD193" s="394"/>
      <c r="BE193" s="394"/>
      <c r="BF193" s="394"/>
      <c r="BG193" s="394"/>
      <c r="BH193" s="380"/>
      <c r="BI193" s="252"/>
    </row>
    <row r="194" spans="1:61" x14ac:dyDescent="0.25">
      <c r="A194" s="88">
        <f t="shared" ref="A194:A226" si="24">+A193+1</f>
        <v>161</v>
      </c>
      <c r="B194" s="86"/>
      <c r="C194" s="88">
        <v>537</v>
      </c>
      <c r="D194" s="86"/>
      <c r="E194" s="97">
        <v>537316</v>
      </c>
      <c r="F194" s="100"/>
      <c r="G194" s="100" t="s">
        <v>326</v>
      </c>
      <c r="H194" s="86"/>
      <c r="I194" s="385" t="str">
        <f>+I16</f>
        <v>TB 03-19</v>
      </c>
      <c r="J194" s="86"/>
      <c r="K194" s="394">
        <f>'[15]WP - Expenses'!$K$193</f>
        <v>40060.800000000003</v>
      </c>
      <c r="L194" s="395"/>
      <c r="M194" s="399">
        <v>0.83927588220572291</v>
      </c>
      <c r="N194" s="395"/>
      <c r="O194" s="394">
        <f>K194*M194</f>
        <v>33622.063261867028</v>
      </c>
      <c r="P194" s="217"/>
      <c r="Q194" s="394"/>
      <c r="R194" s="380"/>
      <c r="S194" s="394"/>
      <c r="T194" s="380"/>
      <c r="U194" s="290">
        <f>IFERROR(VLOOKUP(E194,'[26]IS ADJ 3'!$E:$O,11,FALSE),0)</f>
        <v>86.768893344743248</v>
      </c>
      <c r="V194" s="380"/>
      <c r="W194" s="291">
        <f>IFERROR(VLOOKUP(E194,'[27]IS ADJ 4'!$E:$Q,13,FALSE),0)</f>
        <v>38.131420467390704</v>
      </c>
      <c r="X194" s="380"/>
      <c r="Y194" s="290">
        <f>IFERROR(VLOOKUP(E194,'[28]WP IS ADJ 5'!$E$17:$U$315,17,FALSE),0)</f>
        <v>47.944611139493645</v>
      </c>
      <c r="Z194" s="380"/>
      <c r="AA194" s="394"/>
      <c r="AB194" s="380"/>
      <c r="AC194" s="394"/>
      <c r="AD194" s="380"/>
      <c r="AE194" s="394"/>
      <c r="AF194" s="380"/>
      <c r="AG194" s="397">
        <f>IFERROR(VLOOKUP(E194,'[16]nVision Input'!$E:$Q,13,FALSE),0)</f>
        <v>0</v>
      </c>
      <c r="AH194" s="380"/>
      <c r="AI194" s="394"/>
      <c r="AJ194" s="380"/>
      <c r="AK194" s="394"/>
      <c r="AL194" s="394"/>
      <c r="AM194" s="394"/>
      <c r="AN194" s="380"/>
      <c r="AO194" s="394"/>
      <c r="AP194" s="380"/>
      <c r="AQ194" s="394"/>
      <c r="AR194" s="380"/>
      <c r="AS194" s="394"/>
      <c r="AT194" s="380"/>
      <c r="AU194" s="394"/>
      <c r="AV194" s="217"/>
      <c r="AW194" s="394"/>
      <c r="AX194" s="217"/>
      <c r="AY194" s="394"/>
      <c r="AZ194" s="380"/>
      <c r="BA194" s="394"/>
      <c r="BB194" s="380"/>
      <c r="BC194" s="394"/>
      <c r="BD194" s="394"/>
      <c r="BE194" s="394"/>
      <c r="BF194" s="394"/>
      <c r="BG194" s="394"/>
      <c r="BH194" s="380"/>
      <c r="BI194" s="252">
        <f>SUM(O194:BH194)</f>
        <v>33794.908186818655</v>
      </c>
    </row>
    <row r="195" spans="1:61" x14ac:dyDescent="0.25">
      <c r="A195" s="88">
        <f t="shared" si="24"/>
        <v>162</v>
      </c>
      <c r="B195" s="86"/>
      <c r="C195" s="88"/>
      <c r="D195" s="86"/>
      <c r="E195" s="97"/>
      <c r="F195" s="100"/>
      <c r="G195" s="100" t="s">
        <v>327</v>
      </c>
      <c r="H195" s="86"/>
      <c r="I195" s="367"/>
      <c r="J195" s="86"/>
      <c r="K195" s="398">
        <f>K194</f>
        <v>40060.800000000003</v>
      </c>
      <c r="L195" s="395"/>
      <c r="M195" s="399"/>
      <c r="N195" s="395"/>
      <c r="O195" s="398">
        <f>SUM(O194)</f>
        <v>33622.063261867028</v>
      </c>
      <c r="P195" s="380"/>
      <c r="Q195" s="398">
        <f>SUM(Q194)</f>
        <v>0</v>
      </c>
      <c r="R195" s="380"/>
      <c r="S195" s="398">
        <f>SUM(S194)</f>
        <v>0</v>
      </c>
      <c r="T195" s="380"/>
      <c r="U195" s="398">
        <f>SUM(U194)</f>
        <v>86.768893344743248</v>
      </c>
      <c r="V195" s="380"/>
      <c r="W195" s="398">
        <f>SUM(W194)</f>
        <v>38.131420467390704</v>
      </c>
      <c r="X195" s="380"/>
      <c r="Y195" s="398">
        <f>SUM(Y194)</f>
        <v>47.944611139493645</v>
      </c>
      <c r="Z195" s="380"/>
      <c r="AA195" s="398">
        <f>SUM(AA194)</f>
        <v>0</v>
      </c>
      <c r="AB195" s="380"/>
      <c r="AC195" s="398">
        <f>SUM(AC194)</f>
        <v>0</v>
      </c>
      <c r="AD195" s="380"/>
      <c r="AE195" s="398">
        <f>SUM(AE194)</f>
        <v>0</v>
      </c>
      <c r="AF195" s="380"/>
      <c r="AG195" s="398">
        <f>SUM(AG194)</f>
        <v>0</v>
      </c>
      <c r="AH195" s="380"/>
      <c r="AI195" s="398">
        <v>0</v>
      </c>
      <c r="AJ195" s="380"/>
      <c r="AK195" s="398">
        <f>SUM(AK194)</f>
        <v>0</v>
      </c>
      <c r="AL195" s="400"/>
      <c r="AM195" s="398">
        <f>SUM(AM194)</f>
        <v>0</v>
      </c>
      <c r="AN195" s="380"/>
      <c r="AO195" s="398">
        <f>SUM(AO194)</f>
        <v>0</v>
      </c>
      <c r="AP195" s="380"/>
      <c r="AQ195" s="398">
        <f>SUM(AQ194)</f>
        <v>0</v>
      </c>
      <c r="AR195" s="380"/>
      <c r="AS195" s="398">
        <f>SUM(AS194)</f>
        <v>0</v>
      </c>
      <c r="AT195" s="380"/>
      <c r="AU195" s="398">
        <f>SUM(AU194)</f>
        <v>0</v>
      </c>
      <c r="AV195" s="380"/>
      <c r="AW195" s="398">
        <f>SUM(AW194)</f>
        <v>0</v>
      </c>
      <c r="AX195" s="380"/>
      <c r="AY195" s="398">
        <f>SUM(AY194)</f>
        <v>0</v>
      </c>
      <c r="AZ195" s="380"/>
      <c r="BA195" s="398">
        <f>SUM(BA194)</f>
        <v>0</v>
      </c>
      <c r="BB195" s="380"/>
      <c r="BC195" s="398">
        <f>SUM(BC194)</f>
        <v>0</v>
      </c>
      <c r="BD195" s="400"/>
      <c r="BE195" s="398">
        <f>SUM(BE194)</f>
        <v>0</v>
      </c>
      <c r="BF195" s="400"/>
      <c r="BG195" s="398">
        <f>SUM(BG194)</f>
        <v>0</v>
      </c>
      <c r="BH195" s="380"/>
      <c r="BI195" s="398">
        <f>SUM(BI194)</f>
        <v>33794.908186818655</v>
      </c>
    </row>
    <row r="196" spans="1:61" x14ac:dyDescent="0.25">
      <c r="A196" s="88"/>
      <c r="B196" s="86"/>
      <c r="C196" s="88"/>
      <c r="D196" s="86"/>
      <c r="E196" s="97"/>
      <c r="F196" s="100"/>
      <c r="G196" s="100"/>
      <c r="H196" s="86"/>
      <c r="I196" s="367"/>
      <c r="J196" s="86"/>
      <c r="K196" s="300"/>
      <c r="L196" s="395"/>
      <c r="M196" s="399"/>
      <c r="N196" s="395"/>
      <c r="O196" s="291"/>
      <c r="P196" s="217"/>
      <c r="Q196" s="394"/>
      <c r="R196" s="380"/>
      <c r="S196" s="394"/>
      <c r="T196" s="380"/>
      <c r="U196" s="394"/>
      <c r="V196" s="380"/>
      <c r="W196" s="394"/>
      <c r="X196" s="380"/>
      <c r="Y196" s="394"/>
      <c r="Z196" s="380"/>
      <c r="AA196" s="394"/>
      <c r="AB196" s="380"/>
      <c r="AC196" s="394"/>
      <c r="AD196" s="380"/>
      <c r="AE196" s="394"/>
      <c r="AF196" s="380"/>
      <c r="AG196" s="394"/>
      <c r="AH196" s="380"/>
      <c r="AI196" s="394"/>
      <c r="AJ196" s="380"/>
      <c r="AK196" s="394"/>
      <c r="AL196" s="394"/>
      <c r="AM196" s="394"/>
      <c r="AN196" s="380"/>
      <c r="AO196" s="394"/>
      <c r="AP196" s="380"/>
      <c r="AQ196" s="394"/>
      <c r="AR196" s="380"/>
      <c r="AS196" s="394"/>
      <c r="AT196" s="380"/>
      <c r="AU196" s="394"/>
      <c r="AV196" s="217"/>
      <c r="AW196" s="394"/>
      <c r="AX196" s="217"/>
      <c r="AY196" s="394"/>
      <c r="AZ196" s="380"/>
      <c r="BA196" s="394"/>
      <c r="BB196" s="380"/>
      <c r="BC196" s="394"/>
      <c r="BD196" s="394"/>
      <c r="BE196" s="394"/>
      <c r="BF196" s="394"/>
      <c r="BG196" s="394"/>
      <c r="BH196" s="380"/>
      <c r="BI196" s="252"/>
    </row>
    <row r="197" spans="1:61" x14ac:dyDescent="0.25">
      <c r="A197" s="88">
        <f>+A195+1</f>
        <v>163</v>
      </c>
      <c r="B197" s="86"/>
      <c r="C197" s="88"/>
      <c r="D197" s="86"/>
      <c r="E197" s="97"/>
      <c r="F197" s="100"/>
      <c r="G197" s="368" t="s">
        <v>284</v>
      </c>
      <c r="H197" s="86"/>
      <c r="I197" s="367"/>
      <c r="J197" s="86"/>
      <c r="K197" s="300"/>
      <c r="L197" s="395"/>
      <c r="M197" s="399"/>
      <c r="N197" s="395"/>
      <c r="O197" s="291"/>
      <c r="P197" s="217"/>
      <c r="Q197" s="394"/>
      <c r="R197" s="380"/>
      <c r="S197" s="394"/>
      <c r="T197" s="380"/>
      <c r="U197" s="394"/>
      <c r="V197" s="380"/>
      <c r="W197" s="394"/>
      <c r="X197" s="380"/>
      <c r="Y197" s="394"/>
      <c r="Z197" s="380"/>
      <c r="AA197" s="394"/>
      <c r="AB197" s="380"/>
      <c r="AC197" s="394"/>
      <c r="AD197" s="380"/>
      <c r="AE197" s="394"/>
      <c r="AF197" s="380"/>
      <c r="AG197" s="394"/>
      <c r="AH197" s="380"/>
      <c r="AI197" s="394"/>
      <c r="AJ197" s="380"/>
      <c r="AK197" s="394"/>
      <c r="AL197" s="394"/>
      <c r="AM197" s="394"/>
      <c r="AN197" s="380"/>
      <c r="AO197" s="394"/>
      <c r="AP197" s="380"/>
      <c r="AQ197" s="394"/>
      <c r="AR197" s="380"/>
      <c r="AS197" s="394"/>
      <c r="AT197" s="380"/>
      <c r="AU197" s="394"/>
      <c r="AV197" s="217"/>
      <c r="AW197" s="394"/>
      <c r="AX197" s="217"/>
      <c r="AY197" s="394"/>
      <c r="AZ197" s="380"/>
      <c r="BA197" s="394"/>
      <c r="BB197" s="380"/>
      <c r="BC197" s="394"/>
      <c r="BD197" s="394"/>
      <c r="BE197" s="394"/>
      <c r="BF197" s="394"/>
      <c r="BG197" s="394"/>
      <c r="BH197" s="380"/>
      <c r="BI197" s="252"/>
    </row>
    <row r="198" spans="1:61" x14ac:dyDescent="0.25">
      <c r="A198" s="88">
        <f t="shared" si="24"/>
        <v>164</v>
      </c>
      <c r="B198" s="86"/>
      <c r="C198" s="88">
        <v>538</v>
      </c>
      <c r="D198" s="86"/>
      <c r="E198" s="97">
        <v>538325</v>
      </c>
      <c r="F198" s="100"/>
      <c r="G198" s="100" t="s">
        <v>328</v>
      </c>
      <c r="H198" s="86"/>
      <c r="I198" s="385" t="str">
        <f>+I16</f>
        <v>TB 03-19</v>
      </c>
      <c r="J198" s="86"/>
      <c r="K198" s="394">
        <f>'[15]WP - Expenses'!$K$197</f>
        <v>19667.64</v>
      </c>
      <c r="L198" s="395"/>
      <c r="M198" s="399">
        <v>0.83927588220572291</v>
      </c>
      <c r="N198" s="395"/>
      <c r="O198" s="394">
        <f>K198*M198</f>
        <v>16506.575911904565</v>
      </c>
      <c r="P198" s="217"/>
      <c r="Q198" s="394"/>
      <c r="R198" s="380"/>
      <c r="S198" s="394"/>
      <c r="T198" s="380"/>
      <c r="U198" s="290">
        <f>IFERROR(VLOOKUP(E198,'[26]IS ADJ 3'!$E:$O,11,FALSE),0)</f>
        <v>611.97667012450836</v>
      </c>
      <c r="V198" s="380"/>
      <c r="W198" s="291">
        <f>IFERROR(VLOOKUP(E198,'[27]IS ADJ 4'!$E:$Q,13,FALSE),0)</f>
        <v>268.93900365925356</v>
      </c>
      <c r="X198" s="380"/>
      <c r="Y198" s="290">
        <f>IFERROR(VLOOKUP(E198,'[28]WP IS ADJ 5'!$E$17:$U$315,17,FALSE),0)</f>
        <v>338.15094724081064</v>
      </c>
      <c r="Z198" s="380"/>
      <c r="AA198" s="394"/>
      <c r="AB198" s="380"/>
      <c r="AC198" s="394"/>
      <c r="AD198" s="380"/>
      <c r="AE198" s="394"/>
      <c r="AF198" s="380"/>
      <c r="AG198" s="397">
        <f>IFERROR(VLOOKUP(E198,'[16]nVision Input'!$E:$Q,13,FALSE),0)</f>
        <v>0</v>
      </c>
      <c r="AH198" s="380"/>
      <c r="AI198" s="394"/>
      <c r="AJ198" s="380"/>
      <c r="AK198" s="394"/>
      <c r="AL198" s="394"/>
      <c r="AM198" s="394"/>
      <c r="AN198" s="380"/>
      <c r="AO198" s="394"/>
      <c r="AP198" s="380"/>
      <c r="AQ198" s="394"/>
      <c r="AR198" s="380"/>
      <c r="AS198" s="394"/>
      <c r="AT198" s="380"/>
      <c r="AU198" s="394"/>
      <c r="AV198" s="217"/>
      <c r="AW198" s="394"/>
      <c r="AX198" s="217"/>
      <c r="AY198" s="394"/>
      <c r="AZ198" s="380"/>
      <c r="BA198" s="394"/>
      <c r="BB198" s="380"/>
      <c r="BC198" s="394"/>
      <c r="BD198" s="394"/>
      <c r="BE198" s="394"/>
      <c r="BF198" s="394"/>
      <c r="BG198" s="394"/>
      <c r="BH198" s="380"/>
      <c r="BI198" s="252">
        <f>SUM(O198:BH198)</f>
        <v>17725.642532929138</v>
      </c>
    </row>
    <row r="199" spans="1:61" x14ac:dyDescent="0.25">
      <c r="A199" s="88">
        <f t="shared" si="24"/>
        <v>165</v>
      </c>
      <c r="B199" s="86"/>
      <c r="C199" s="88"/>
      <c r="D199" s="86"/>
      <c r="E199" s="97"/>
      <c r="F199" s="100"/>
      <c r="G199" s="368" t="s">
        <v>291</v>
      </c>
      <c r="H199" s="86"/>
      <c r="I199" s="367"/>
      <c r="J199" s="86"/>
      <c r="K199" s="398">
        <f>SUM(K198)</f>
        <v>19667.64</v>
      </c>
      <c r="L199" s="395"/>
      <c r="M199" s="399"/>
      <c r="N199" s="395"/>
      <c r="O199" s="398">
        <f>SUM(O198)</f>
        <v>16506.575911904565</v>
      </c>
      <c r="P199" s="380"/>
      <c r="Q199" s="398">
        <f>SUM(Q198)</f>
        <v>0</v>
      </c>
      <c r="R199" s="380"/>
      <c r="S199" s="398">
        <f>SUM(S198)</f>
        <v>0</v>
      </c>
      <c r="T199" s="380"/>
      <c r="U199" s="398">
        <f>SUM(U198)</f>
        <v>611.97667012450836</v>
      </c>
      <c r="V199" s="380"/>
      <c r="W199" s="398">
        <f>SUM(W198)</f>
        <v>268.93900365925356</v>
      </c>
      <c r="X199" s="380"/>
      <c r="Y199" s="398">
        <f>SUM(Y198)</f>
        <v>338.15094724081064</v>
      </c>
      <c r="Z199" s="380"/>
      <c r="AA199" s="398">
        <f>SUM(AA198)</f>
        <v>0</v>
      </c>
      <c r="AB199" s="380"/>
      <c r="AC199" s="398">
        <f>SUM(AC198)</f>
        <v>0</v>
      </c>
      <c r="AD199" s="380"/>
      <c r="AE199" s="398">
        <f>SUM(AE198)</f>
        <v>0</v>
      </c>
      <c r="AF199" s="380"/>
      <c r="AG199" s="398">
        <f>SUM(AG198)</f>
        <v>0</v>
      </c>
      <c r="AH199" s="380"/>
      <c r="AI199" s="398">
        <f>SUM(AI198)</f>
        <v>0</v>
      </c>
      <c r="AJ199" s="380"/>
      <c r="AK199" s="398">
        <f>SUM(AK198)</f>
        <v>0</v>
      </c>
      <c r="AL199" s="400"/>
      <c r="AM199" s="398">
        <f>SUM(AM198)</f>
        <v>0</v>
      </c>
      <c r="AN199" s="380"/>
      <c r="AO199" s="398">
        <f>SUM(AO198)</f>
        <v>0</v>
      </c>
      <c r="AP199" s="380"/>
      <c r="AQ199" s="398">
        <f>SUM(AQ198)</f>
        <v>0</v>
      </c>
      <c r="AR199" s="380"/>
      <c r="AS199" s="398">
        <f>SUM(AS198)</f>
        <v>0</v>
      </c>
      <c r="AT199" s="380"/>
      <c r="AU199" s="398">
        <f>SUM(AU198)</f>
        <v>0</v>
      </c>
      <c r="AV199" s="380"/>
      <c r="AW199" s="398">
        <f>SUM(AW198)</f>
        <v>0</v>
      </c>
      <c r="AX199" s="380"/>
      <c r="AY199" s="398">
        <f>SUM(AY198)</f>
        <v>0</v>
      </c>
      <c r="AZ199" s="380"/>
      <c r="BA199" s="398">
        <f>SUM(BA198)</f>
        <v>0</v>
      </c>
      <c r="BB199" s="380"/>
      <c r="BC199" s="398">
        <f>SUM(BC198)</f>
        <v>0</v>
      </c>
      <c r="BD199" s="400"/>
      <c r="BE199" s="398">
        <f>SUM(BE198)</f>
        <v>0</v>
      </c>
      <c r="BF199" s="400"/>
      <c r="BG199" s="398">
        <f>SUM(BG198)</f>
        <v>0</v>
      </c>
      <c r="BH199" s="380"/>
      <c r="BI199" s="398">
        <f>SUM(BI198)</f>
        <v>17725.642532929138</v>
      </c>
    </row>
    <row r="200" spans="1:61" x14ac:dyDescent="0.25">
      <c r="A200" s="88"/>
      <c r="B200" s="86"/>
      <c r="C200" s="88"/>
      <c r="D200" s="86"/>
      <c r="E200" s="97"/>
      <c r="F200" s="100"/>
      <c r="G200" s="100"/>
      <c r="H200" s="86"/>
      <c r="I200" s="367"/>
      <c r="J200" s="86"/>
      <c r="K200" s="300"/>
      <c r="L200" s="395"/>
      <c r="M200" s="399"/>
      <c r="N200" s="395"/>
      <c r="O200" s="291"/>
      <c r="P200" s="217"/>
      <c r="Q200" s="394"/>
      <c r="R200" s="380"/>
      <c r="S200" s="394"/>
      <c r="T200" s="380"/>
      <c r="U200" s="394"/>
      <c r="V200" s="380"/>
      <c r="W200" s="394"/>
      <c r="X200" s="380"/>
      <c r="Y200" s="394"/>
      <c r="Z200" s="380"/>
      <c r="AA200" s="394"/>
      <c r="AB200" s="380"/>
      <c r="AC200" s="394"/>
      <c r="AD200" s="380"/>
      <c r="AE200" s="394"/>
      <c r="AF200" s="380"/>
      <c r="AG200" s="394"/>
      <c r="AH200" s="380"/>
      <c r="AI200" s="394"/>
      <c r="AJ200" s="380"/>
      <c r="AK200" s="394"/>
      <c r="AL200" s="394"/>
      <c r="AM200" s="394"/>
      <c r="AN200" s="380"/>
      <c r="AO200" s="394"/>
      <c r="AP200" s="380"/>
      <c r="AQ200" s="394"/>
      <c r="AR200" s="380"/>
      <c r="AS200" s="394"/>
      <c r="AT200" s="380"/>
      <c r="AU200" s="394"/>
      <c r="AV200" s="217"/>
      <c r="AW200" s="394"/>
      <c r="AX200" s="217"/>
      <c r="AY200" s="394"/>
      <c r="AZ200" s="380"/>
      <c r="BA200" s="394"/>
      <c r="BB200" s="380"/>
      <c r="BC200" s="394"/>
      <c r="BD200" s="394"/>
      <c r="BE200" s="394"/>
      <c r="BF200" s="394"/>
      <c r="BG200" s="394"/>
      <c r="BH200" s="380"/>
      <c r="BI200" s="252"/>
    </row>
    <row r="201" spans="1:61" x14ac:dyDescent="0.25">
      <c r="A201" s="88">
        <f>+A199+1</f>
        <v>166</v>
      </c>
      <c r="B201" s="86"/>
      <c r="C201" s="88"/>
      <c r="D201" s="86"/>
      <c r="E201" s="97"/>
      <c r="F201" s="100"/>
      <c r="G201" s="100" t="s">
        <v>329</v>
      </c>
      <c r="H201" s="86"/>
      <c r="I201" s="367"/>
      <c r="J201" s="86"/>
      <c r="K201" s="300"/>
      <c r="L201" s="395"/>
      <c r="M201" s="399"/>
      <c r="N201" s="395"/>
      <c r="O201" s="291"/>
      <c r="P201" s="217"/>
      <c r="Q201" s="394"/>
      <c r="R201" s="380"/>
      <c r="S201" s="394"/>
      <c r="T201" s="380"/>
      <c r="U201" s="394"/>
      <c r="V201" s="380"/>
      <c r="W201" s="394"/>
      <c r="X201" s="380"/>
      <c r="Y201" s="394"/>
      <c r="Z201" s="380"/>
      <c r="AA201" s="394"/>
      <c r="AB201" s="380"/>
      <c r="AC201" s="394"/>
      <c r="AD201" s="380"/>
      <c r="AE201" s="394"/>
      <c r="AF201" s="380"/>
      <c r="AG201" s="394"/>
      <c r="AH201" s="380"/>
      <c r="AI201" s="394"/>
      <c r="AJ201" s="380"/>
      <c r="AK201" s="394"/>
      <c r="AL201" s="394"/>
      <c r="AM201" s="394"/>
      <c r="AN201" s="380"/>
      <c r="AO201" s="394"/>
      <c r="AP201" s="380"/>
      <c r="AQ201" s="394"/>
      <c r="AR201" s="380"/>
      <c r="AS201" s="394"/>
      <c r="AT201" s="380"/>
      <c r="AU201" s="394"/>
      <c r="AV201" s="217"/>
      <c r="AW201" s="394"/>
      <c r="AX201" s="217"/>
      <c r="AY201" s="394"/>
      <c r="AZ201" s="380"/>
      <c r="BA201" s="394"/>
      <c r="BB201" s="380"/>
      <c r="BC201" s="394"/>
      <c r="BD201" s="394"/>
      <c r="BE201" s="394"/>
      <c r="BF201" s="394"/>
      <c r="BG201" s="394"/>
      <c r="BH201" s="380"/>
      <c r="BI201" s="252"/>
    </row>
    <row r="202" spans="1:61" x14ac:dyDescent="0.25">
      <c r="A202" s="88">
        <f t="shared" si="24"/>
        <v>167</v>
      </c>
      <c r="B202" s="86"/>
      <c r="C202" s="88">
        <v>539</v>
      </c>
      <c r="D202" s="86"/>
      <c r="E202" s="97">
        <v>539025</v>
      </c>
      <c r="F202" s="100"/>
      <c r="G202" s="100" t="s">
        <v>330</v>
      </c>
      <c r="H202" s="86"/>
      <c r="I202" s="385" t="str">
        <f>+I16</f>
        <v>TB 03-19</v>
      </c>
      <c r="J202" s="86"/>
      <c r="K202" s="394">
        <f>'[15]WP - Expenses'!$K$201</f>
        <v>47856.86</v>
      </c>
      <c r="L202" s="395"/>
      <c r="M202" s="399">
        <v>0.83927588220572291</v>
      </c>
      <c r="N202" s="395"/>
      <c r="O202" s="394">
        <f>K202*M202</f>
        <v>40165.108396095777</v>
      </c>
      <c r="P202" s="217"/>
      <c r="Q202" s="394"/>
      <c r="R202" s="380"/>
      <c r="S202" s="394"/>
      <c r="T202" s="380"/>
      <c r="U202" s="290">
        <f>IFERROR(VLOOKUP(E202,'[26]IS ADJ 3'!$E:$O,11,FALSE),0)</f>
        <v>1039.9533089128863</v>
      </c>
      <c r="V202" s="380"/>
      <c r="W202" s="291">
        <f>IFERROR(VLOOKUP(E202,'[27]IS ADJ 4'!$E:$Q,13,FALSE),0)</f>
        <v>457.0174328610812</v>
      </c>
      <c r="X202" s="380"/>
      <c r="Y202" s="290">
        <f>IFERROR(VLOOKUP(E202,'[28]WP IS ADJ 5'!$E$17:$U$315,17,FALSE),0)</f>
        <v>574.63170356406044</v>
      </c>
      <c r="Z202" s="380"/>
      <c r="AA202" s="394"/>
      <c r="AB202" s="380"/>
      <c r="AC202" s="394"/>
      <c r="AD202" s="380"/>
      <c r="AE202" s="394"/>
      <c r="AF202" s="380"/>
      <c r="AG202" s="397">
        <f>IFERROR(VLOOKUP(E202,'[16]nVision Input'!$E:$Q,13,FALSE),0)</f>
        <v>0</v>
      </c>
      <c r="AH202" s="380"/>
      <c r="AI202" s="394"/>
      <c r="AJ202" s="380"/>
      <c r="AK202" s="394"/>
      <c r="AL202" s="394"/>
      <c r="AM202" s="394"/>
      <c r="AN202" s="380"/>
      <c r="AO202" s="394"/>
      <c r="AP202" s="380"/>
      <c r="AQ202" s="394"/>
      <c r="AR202" s="380"/>
      <c r="AS202" s="394"/>
      <c r="AT202" s="380"/>
      <c r="AU202" s="394"/>
      <c r="AV202" s="217"/>
      <c r="AW202" s="394"/>
      <c r="AX202" s="217"/>
      <c r="AY202" s="394"/>
      <c r="AZ202" s="380"/>
      <c r="BA202" s="394"/>
      <c r="BB202" s="380"/>
      <c r="BC202" s="394"/>
      <c r="BD202" s="394"/>
      <c r="BE202" s="394"/>
      <c r="BF202" s="394"/>
      <c r="BG202" s="394"/>
      <c r="BH202" s="380"/>
      <c r="BI202" s="252">
        <f>SUM(O202:BH202)</f>
        <v>42236.710841433807</v>
      </c>
    </row>
    <row r="203" spans="1:61" x14ac:dyDescent="0.25">
      <c r="A203" s="88">
        <f t="shared" si="24"/>
        <v>168</v>
      </c>
      <c r="B203" s="86"/>
      <c r="C203" s="88">
        <v>539</v>
      </c>
      <c r="D203" s="86"/>
      <c r="E203" s="97">
        <v>539332</v>
      </c>
      <c r="F203" s="100"/>
      <c r="G203" s="100" t="s">
        <v>331</v>
      </c>
      <c r="H203" s="86"/>
      <c r="I203" s="386"/>
      <c r="J203" s="86"/>
      <c r="K203" s="394">
        <f>'[15]WP - Expenses'!$K$202</f>
        <v>266750.03999999998</v>
      </c>
      <c r="L203" s="395"/>
      <c r="M203" s="399">
        <v>0.83927588220572291</v>
      </c>
      <c r="N203" s="395"/>
      <c r="O203" s="394">
        <f>K203*M203</f>
        <v>223876.87514941185</v>
      </c>
      <c r="P203" s="217"/>
      <c r="Q203" s="394"/>
      <c r="R203" s="380"/>
      <c r="S203" s="394"/>
      <c r="T203" s="380"/>
      <c r="U203" s="290">
        <f>IFERROR(VLOOKUP(E203,'[26]IS ADJ 3'!$E:$O,11,FALSE),0)</f>
        <v>1984.0196024061779</v>
      </c>
      <c r="V203" s="380"/>
      <c r="W203" s="291">
        <f>IFERROR(VLOOKUP(E203,'[27]IS ADJ 4'!$E:$Q,13,FALSE),0)</f>
        <v>871.89639925814083</v>
      </c>
      <c r="X203" s="380"/>
      <c r="Y203" s="290">
        <f>IFERROR(VLOOKUP(E203,'[28]WP IS ADJ 5'!$E$17:$U$315,17,FALSE),0)</f>
        <v>1096.2805293892816</v>
      </c>
      <c r="Z203" s="380"/>
      <c r="AA203" s="394"/>
      <c r="AB203" s="380"/>
      <c r="AC203" s="394"/>
      <c r="AD203" s="380"/>
      <c r="AE203" s="394"/>
      <c r="AF203" s="380"/>
      <c r="AG203" s="397">
        <f>IFERROR(VLOOKUP(E203,'[16]nVision Input'!$E:$Q,13,FALSE),0)</f>
        <v>0</v>
      </c>
      <c r="AH203" s="380"/>
      <c r="AI203" s="394"/>
      <c r="AJ203" s="380"/>
      <c r="AK203" s="394"/>
      <c r="AL203" s="394"/>
      <c r="AM203" s="394"/>
      <c r="AN203" s="380"/>
      <c r="AO203" s="394"/>
      <c r="AP203" s="380"/>
      <c r="AQ203" s="394"/>
      <c r="AR203" s="380"/>
      <c r="AS203" s="394"/>
      <c r="AT203" s="380"/>
      <c r="AU203" s="394"/>
      <c r="AV203" s="217"/>
      <c r="AW203" s="394"/>
      <c r="AX203" s="217"/>
      <c r="AY203" s="394"/>
      <c r="AZ203" s="380"/>
      <c r="BA203" s="394"/>
      <c r="BB203" s="380"/>
      <c r="BC203" s="394"/>
      <c r="BD203" s="394"/>
      <c r="BE203" s="394"/>
      <c r="BF203" s="394"/>
      <c r="BG203" s="394"/>
      <c r="BH203" s="380"/>
      <c r="BI203" s="275">
        <f>SUM(O203:BH203)</f>
        <v>227829.07168046545</v>
      </c>
    </row>
    <row r="204" spans="1:61" x14ac:dyDescent="0.25">
      <c r="A204" s="88">
        <f t="shared" si="24"/>
        <v>169</v>
      </c>
      <c r="B204" s="86"/>
      <c r="C204" s="88"/>
      <c r="D204" s="86"/>
      <c r="E204" s="97"/>
      <c r="F204" s="100"/>
      <c r="G204" s="100" t="s">
        <v>332</v>
      </c>
      <c r="H204" s="86"/>
      <c r="I204" s="367"/>
      <c r="J204" s="86"/>
      <c r="K204" s="398">
        <f>SUM(K202:K203)</f>
        <v>314606.89999999997</v>
      </c>
      <c r="L204" s="395"/>
      <c r="M204" s="399"/>
      <c r="N204" s="395"/>
      <c r="O204" s="398">
        <f>SUM(O202:O203)</f>
        <v>264041.98354550765</v>
      </c>
      <c r="P204" s="380"/>
      <c r="Q204" s="398">
        <f>SUM(Q202:Q203)</f>
        <v>0</v>
      </c>
      <c r="R204" s="380"/>
      <c r="S204" s="398">
        <f>SUM(S202:S203)</f>
        <v>0</v>
      </c>
      <c r="T204" s="380"/>
      <c r="U204" s="398">
        <f>SUM(U202:U203)</f>
        <v>3023.9729113190642</v>
      </c>
      <c r="V204" s="380"/>
      <c r="W204" s="398">
        <f>SUM(W202:W203)</f>
        <v>1328.913832119222</v>
      </c>
      <c r="X204" s="380"/>
      <c r="Y204" s="398">
        <f>SUM(Y202:Y203)</f>
        <v>1670.912232953342</v>
      </c>
      <c r="Z204" s="380"/>
      <c r="AA204" s="398">
        <f>SUM(AA202:AA203)</f>
        <v>0</v>
      </c>
      <c r="AB204" s="380"/>
      <c r="AC204" s="398">
        <f>SUM(AC202:AC203)</f>
        <v>0</v>
      </c>
      <c r="AD204" s="380"/>
      <c r="AE204" s="398">
        <f>SUM(AE202:AE203)</f>
        <v>0</v>
      </c>
      <c r="AF204" s="380"/>
      <c r="AG204" s="398">
        <f>SUM(AG202:AG203)</f>
        <v>0</v>
      </c>
      <c r="AH204" s="380"/>
      <c r="AI204" s="398">
        <f>SUM(AI202:AI203)</f>
        <v>0</v>
      </c>
      <c r="AJ204" s="380"/>
      <c r="AK204" s="398">
        <f>SUM(AK202:AK203)</f>
        <v>0</v>
      </c>
      <c r="AL204" s="400"/>
      <c r="AM204" s="398">
        <f>SUM(AM202:AM203)</f>
        <v>0</v>
      </c>
      <c r="AN204" s="380"/>
      <c r="AO204" s="398">
        <f>SUM(AO202:AO203)</f>
        <v>0</v>
      </c>
      <c r="AP204" s="380"/>
      <c r="AQ204" s="398">
        <f>SUM(AQ202:AQ203)</f>
        <v>0</v>
      </c>
      <c r="AR204" s="380"/>
      <c r="AS204" s="398">
        <f>SUM(AS202:AS203)</f>
        <v>0</v>
      </c>
      <c r="AT204" s="380"/>
      <c r="AU204" s="398">
        <f>SUM(AU202:AU203)</f>
        <v>0</v>
      </c>
      <c r="AV204" s="380"/>
      <c r="AW204" s="398">
        <f>SUM(AW202:AW203)</f>
        <v>0</v>
      </c>
      <c r="AX204" s="380"/>
      <c r="AY204" s="398">
        <f>SUM(AY202:AY203)</f>
        <v>0</v>
      </c>
      <c r="AZ204" s="380"/>
      <c r="BA204" s="398">
        <f>SUM(BA202:BA203)</f>
        <v>0</v>
      </c>
      <c r="BB204" s="380"/>
      <c r="BC204" s="398">
        <f>SUM(BC202:BC203)</f>
        <v>0</v>
      </c>
      <c r="BD204" s="400"/>
      <c r="BE204" s="398">
        <f>SUM(BE202:BE203)</f>
        <v>0</v>
      </c>
      <c r="BF204" s="400"/>
      <c r="BG204" s="398">
        <f>SUM(BG202:BG203)</f>
        <v>0</v>
      </c>
      <c r="BH204" s="380"/>
      <c r="BI204" s="398">
        <f>SUM(BI202:BI203)</f>
        <v>270065.78252189927</v>
      </c>
    </row>
    <row r="205" spans="1:61" x14ac:dyDescent="0.25">
      <c r="A205" s="88"/>
      <c r="B205" s="86"/>
      <c r="C205" s="88"/>
      <c r="D205" s="86"/>
      <c r="E205" s="97"/>
      <c r="F205" s="100"/>
      <c r="G205" s="100"/>
      <c r="H205" s="86"/>
      <c r="I205" s="367"/>
      <c r="J205" s="86"/>
      <c r="K205" s="300"/>
      <c r="L205" s="395"/>
      <c r="M205" s="399"/>
      <c r="N205" s="395"/>
      <c r="O205" s="291"/>
      <c r="P205" s="217"/>
      <c r="Q205" s="394"/>
      <c r="R205" s="380"/>
      <c r="S205" s="394"/>
      <c r="T205" s="380"/>
      <c r="U205" s="394"/>
      <c r="V205" s="380"/>
      <c r="W205" s="394"/>
      <c r="X205" s="380"/>
      <c r="Y205" s="394"/>
      <c r="Z205" s="380"/>
      <c r="AA205" s="394"/>
      <c r="AB205" s="380"/>
      <c r="AC205" s="394"/>
      <c r="AD205" s="380"/>
      <c r="AE205" s="394"/>
      <c r="AF205" s="380"/>
      <c r="AG205" s="394"/>
      <c r="AH205" s="380"/>
      <c r="AI205" s="394"/>
      <c r="AJ205" s="380"/>
      <c r="AK205" s="394"/>
      <c r="AL205" s="394"/>
      <c r="AM205" s="394"/>
      <c r="AN205" s="380"/>
      <c r="AO205" s="394"/>
      <c r="AP205" s="380"/>
      <c r="AQ205" s="394"/>
      <c r="AR205" s="380"/>
      <c r="AS205" s="394"/>
      <c r="AT205" s="380"/>
      <c r="AU205" s="394"/>
      <c r="AV205" s="217"/>
      <c r="AW205" s="394"/>
      <c r="AX205" s="217"/>
      <c r="AY205" s="394"/>
      <c r="AZ205" s="380"/>
      <c r="BA205" s="394"/>
      <c r="BB205" s="380"/>
      <c r="BC205" s="394"/>
      <c r="BD205" s="394"/>
      <c r="BE205" s="394"/>
      <c r="BF205" s="394"/>
      <c r="BG205" s="394"/>
      <c r="BH205" s="380"/>
      <c r="BI205" s="252"/>
    </row>
    <row r="206" spans="1:61" x14ac:dyDescent="0.25">
      <c r="A206" s="88">
        <f>+A204+1</f>
        <v>170</v>
      </c>
      <c r="B206" s="86"/>
      <c r="C206" s="88"/>
      <c r="D206" s="86"/>
      <c r="E206" s="97"/>
      <c r="F206" s="100"/>
      <c r="G206" s="100" t="s">
        <v>333</v>
      </c>
      <c r="H206" s="86"/>
      <c r="I206" s="367"/>
      <c r="J206" s="86"/>
      <c r="K206" s="300"/>
      <c r="L206" s="395"/>
      <c r="M206" s="399"/>
      <c r="N206" s="395"/>
      <c r="O206" s="291"/>
      <c r="P206" s="217"/>
      <c r="Q206" s="394"/>
      <c r="R206" s="380"/>
      <c r="S206" s="394"/>
      <c r="T206" s="380"/>
      <c r="U206" s="394"/>
      <c r="V206" s="380"/>
      <c r="W206" s="394"/>
      <c r="X206" s="380"/>
      <c r="Y206" s="394"/>
      <c r="Z206" s="380"/>
      <c r="AA206" s="394"/>
      <c r="AB206" s="380"/>
      <c r="AC206" s="394"/>
      <c r="AD206" s="380"/>
      <c r="AE206" s="394"/>
      <c r="AF206" s="380"/>
      <c r="AG206" s="394"/>
      <c r="AH206" s="380"/>
      <c r="AI206" s="394"/>
      <c r="AJ206" s="380"/>
      <c r="AK206" s="394"/>
      <c r="AL206" s="394"/>
      <c r="AM206" s="394"/>
      <c r="AN206" s="380"/>
      <c r="AO206" s="394"/>
      <c r="AP206" s="380"/>
      <c r="AQ206" s="394"/>
      <c r="AR206" s="380"/>
      <c r="AS206" s="394"/>
      <c r="AT206" s="380"/>
      <c r="AU206" s="394"/>
      <c r="AV206" s="217"/>
      <c r="AW206" s="394"/>
      <c r="AX206" s="217"/>
      <c r="AY206" s="394"/>
      <c r="AZ206" s="380"/>
      <c r="BA206" s="394"/>
      <c r="BB206" s="380"/>
      <c r="BC206" s="394"/>
      <c r="BD206" s="394"/>
      <c r="BE206" s="394"/>
      <c r="BF206" s="394"/>
      <c r="BG206" s="394"/>
      <c r="BH206" s="380"/>
      <c r="BI206" s="252"/>
    </row>
    <row r="207" spans="1:61" x14ac:dyDescent="0.25">
      <c r="A207" s="88">
        <f t="shared" si="24"/>
        <v>171</v>
      </c>
      <c r="B207" s="86"/>
      <c r="C207" s="88">
        <v>541</v>
      </c>
      <c r="D207" s="86"/>
      <c r="E207" s="97">
        <v>541304</v>
      </c>
      <c r="F207" s="100"/>
      <c r="G207" s="100" t="s">
        <v>334</v>
      </c>
      <c r="H207" s="86"/>
      <c r="I207" s="385" t="str">
        <f>+I16</f>
        <v>TB 03-19</v>
      </c>
      <c r="J207" s="86"/>
      <c r="K207" s="394">
        <f>'[15]WP - Expenses'!$K$206</f>
        <v>30811.08</v>
      </c>
      <c r="L207" s="395"/>
      <c r="M207" s="399">
        <v>0.83927588220572291</v>
      </c>
      <c r="N207" s="395"/>
      <c r="O207" s="394">
        <f>K207*M207</f>
        <v>25858.996348711105</v>
      </c>
      <c r="P207" s="217"/>
      <c r="Q207" s="394"/>
      <c r="R207" s="380"/>
      <c r="S207" s="394"/>
      <c r="T207" s="380"/>
      <c r="U207" s="290">
        <f>IFERROR(VLOOKUP(E207,'[26]IS ADJ 3'!$E:$O,11,FALSE),0)</f>
        <v>1006.6227716150095</v>
      </c>
      <c r="V207" s="380"/>
      <c r="W207" s="291">
        <f>IFERROR(VLOOKUP(E207,'[27]IS ADJ 4'!$E:$Q,13,FALSE),0)</f>
        <v>442.37000930734536</v>
      </c>
      <c r="X207" s="380"/>
      <c r="Y207" s="290">
        <f>IFERROR(VLOOKUP(E207,'[28]WP IS ADJ 5'!$E$17:$U$315,17,FALSE),0)</f>
        <v>556.21473881763086</v>
      </c>
      <c r="Z207" s="380"/>
      <c r="AA207" s="394"/>
      <c r="AB207" s="380"/>
      <c r="AC207" s="394"/>
      <c r="AD207" s="380"/>
      <c r="AE207" s="394"/>
      <c r="AF207" s="380"/>
      <c r="AG207" s="397">
        <f>IFERROR(VLOOKUP(E207,'[16]nVision Input'!$E:$Q,13,FALSE),0)</f>
        <v>0</v>
      </c>
      <c r="AH207" s="380"/>
      <c r="AI207" s="394"/>
      <c r="AJ207" s="380"/>
      <c r="AK207" s="394"/>
      <c r="AL207" s="394"/>
      <c r="AM207" s="394"/>
      <c r="AN207" s="380"/>
      <c r="AO207" s="394"/>
      <c r="AP207" s="380"/>
      <c r="AQ207" s="394"/>
      <c r="AR207" s="380"/>
      <c r="AS207" s="394"/>
      <c r="AT207" s="380"/>
      <c r="AU207" s="394"/>
      <c r="AV207" s="217"/>
      <c r="AW207" s="394"/>
      <c r="AX207" s="217"/>
      <c r="AY207" s="394"/>
      <c r="AZ207" s="380"/>
      <c r="BA207" s="394"/>
      <c r="BB207" s="380"/>
      <c r="BC207" s="394"/>
      <c r="BD207" s="394"/>
      <c r="BE207" s="394"/>
      <c r="BF207" s="394"/>
      <c r="BG207" s="394"/>
      <c r="BH207" s="380"/>
      <c r="BI207" s="275">
        <f>SUM(O207:BH207)</f>
        <v>27864.203868451092</v>
      </c>
    </row>
    <row r="208" spans="1:61" x14ac:dyDescent="0.25">
      <c r="A208" s="88">
        <f t="shared" si="24"/>
        <v>172</v>
      </c>
      <c r="B208" s="86"/>
      <c r="C208" s="88"/>
      <c r="D208" s="86"/>
      <c r="E208" s="97"/>
      <c r="F208" s="100"/>
      <c r="G208" s="100" t="s">
        <v>335</v>
      </c>
      <c r="H208" s="86"/>
      <c r="I208" s="386"/>
      <c r="J208" s="86"/>
      <c r="K208" s="398">
        <f>SUM(K207)</f>
        <v>30811.08</v>
      </c>
      <c r="L208" s="395"/>
      <c r="M208" s="399"/>
      <c r="N208" s="395"/>
      <c r="O208" s="398">
        <f>SUM(O207)</f>
        <v>25858.996348711105</v>
      </c>
      <c r="P208" s="217"/>
      <c r="Q208" s="398">
        <f>SUM(Q207)</f>
        <v>0</v>
      </c>
      <c r="R208" s="380"/>
      <c r="S208" s="398">
        <f>SUM(S207)</f>
        <v>0</v>
      </c>
      <c r="T208" s="380"/>
      <c r="U208" s="398">
        <f>SUM(U207)</f>
        <v>1006.6227716150095</v>
      </c>
      <c r="V208" s="380"/>
      <c r="W208" s="398">
        <f>SUM(W207)</f>
        <v>442.37000930734536</v>
      </c>
      <c r="X208" s="380"/>
      <c r="Y208" s="398">
        <f>SUM(Y207)</f>
        <v>556.21473881763086</v>
      </c>
      <c r="Z208" s="380"/>
      <c r="AA208" s="398">
        <f>SUM(AA207)</f>
        <v>0</v>
      </c>
      <c r="AB208" s="380"/>
      <c r="AC208" s="398">
        <f>SUM(AC207)</f>
        <v>0</v>
      </c>
      <c r="AD208" s="380"/>
      <c r="AE208" s="398">
        <f>SUM(AE207)</f>
        <v>0</v>
      </c>
      <c r="AF208" s="380"/>
      <c r="AG208" s="398">
        <f>SUM(AG207)</f>
        <v>0</v>
      </c>
      <c r="AH208" s="380"/>
      <c r="AI208" s="398">
        <f>SUM(AI207)</f>
        <v>0</v>
      </c>
      <c r="AJ208" s="380"/>
      <c r="AK208" s="398">
        <f>SUM(AK207)</f>
        <v>0</v>
      </c>
      <c r="AL208" s="400"/>
      <c r="AM208" s="398">
        <f>SUM(AM207)</f>
        <v>0</v>
      </c>
      <c r="AN208" s="380"/>
      <c r="AO208" s="398">
        <f>SUM(AO207)</f>
        <v>0</v>
      </c>
      <c r="AP208" s="380"/>
      <c r="AQ208" s="398">
        <f>SUM(AQ207)</f>
        <v>0</v>
      </c>
      <c r="AR208" s="380"/>
      <c r="AS208" s="398">
        <f>SUM(AS207)</f>
        <v>0</v>
      </c>
      <c r="AT208" s="380"/>
      <c r="AU208" s="398">
        <f>SUM(AU207)</f>
        <v>0</v>
      </c>
      <c r="AV208" s="380"/>
      <c r="AW208" s="398">
        <f>SUM(AW207)</f>
        <v>0</v>
      </c>
      <c r="AX208" s="380"/>
      <c r="AY208" s="398">
        <f>SUM(AY207)</f>
        <v>0</v>
      </c>
      <c r="AZ208" s="380"/>
      <c r="BA208" s="398">
        <f>SUM(BA207)</f>
        <v>0</v>
      </c>
      <c r="BB208" s="380"/>
      <c r="BC208" s="398">
        <f>SUM(BC207)</f>
        <v>0</v>
      </c>
      <c r="BD208" s="400"/>
      <c r="BE208" s="398">
        <f>SUM(BE207)</f>
        <v>0</v>
      </c>
      <c r="BF208" s="400"/>
      <c r="BG208" s="398">
        <f>SUM(BG207)</f>
        <v>0</v>
      </c>
      <c r="BH208" s="380"/>
      <c r="BI208" s="398">
        <f>SUM(BI207)</f>
        <v>27864.203868451092</v>
      </c>
    </row>
    <row r="209" spans="1:61" x14ac:dyDescent="0.25">
      <c r="A209" s="88"/>
      <c r="B209" s="86"/>
      <c r="C209" s="88"/>
      <c r="D209" s="86"/>
      <c r="E209" s="97"/>
      <c r="F209" s="100"/>
      <c r="G209" s="100"/>
      <c r="H209" s="86"/>
      <c r="I209" s="367"/>
      <c r="J209" s="86"/>
      <c r="K209" s="300"/>
      <c r="L209" s="395"/>
      <c r="M209" s="399"/>
      <c r="N209" s="395"/>
      <c r="O209" s="291"/>
      <c r="P209" s="217"/>
      <c r="Q209" s="394"/>
      <c r="R209" s="380"/>
      <c r="S209" s="394"/>
      <c r="T209" s="380"/>
      <c r="U209" s="394"/>
      <c r="V209" s="380"/>
      <c r="W209" s="394"/>
      <c r="X209" s="380"/>
      <c r="Y209" s="394"/>
      <c r="Z209" s="380"/>
      <c r="AA209" s="394"/>
      <c r="AB209" s="380"/>
      <c r="AC209" s="394"/>
      <c r="AD209" s="380"/>
      <c r="AE209" s="394"/>
      <c r="AF209" s="380"/>
      <c r="AG209" s="394"/>
      <c r="AH209" s="380"/>
      <c r="AI209" s="394"/>
      <c r="AJ209" s="380"/>
      <c r="AK209" s="394"/>
      <c r="AL209" s="394"/>
      <c r="AM209" s="394"/>
      <c r="AN209" s="380"/>
      <c r="AO209" s="394"/>
      <c r="AP209" s="380"/>
      <c r="AQ209" s="394"/>
      <c r="AR209" s="380"/>
      <c r="AS209" s="394"/>
      <c r="AT209" s="380"/>
      <c r="AU209" s="394"/>
      <c r="AV209" s="217"/>
      <c r="AW209" s="394"/>
      <c r="AX209" s="217"/>
      <c r="AY209" s="394"/>
      <c r="AZ209" s="380"/>
      <c r="BA209" s="394"/>
      <c r="BB209" s="380"/>
      <c r="BC209" s="394"/>
      <c r="BD209" s="394"/>
      <c r="BE209" s="394"/>
      <c r="BF209" s="394"/>
      <c r="BG209" s="394"/>
      <c r="BH209" s="380"/>
      <c r="BI209" s="252"/>
    </row>
    <row r="210" spans="1:61" x14ac:dyDescent="0.25">
      <c r="A210" s="88">
        <f>+A208+1</f>
        <v>173</v>
      </c>
      <c r="B210" s="86"/>
      <c r="C210" s="88"/>
      <c r="D210" s="86"/>
      <c r="E210" s="97"/>
      <c r="F210" s="100"/>
      <c r="G210" s="100" t="s">
        <v>307</v>
      </c>
      <c r="H210" s="86"/>
      <c r="I210" s="367"/>
      <c r="J210" s="86"/>
      <c r="K210" s="300"/>
      <c r="L210" s="395"/>
      <c r="M210" s="399"/>
      <c r="N210" s="395"/>
      <c r="O210" s="291"/>
      <c r="P210" s="217"/>
      <c r="Q210" s="394"/>
      <c r="R210" s="380"/>
      <c r="S210" s="394"/>
      <c r="T210" s="380"/>
      <c r="U210" s="394"/>
      <c r="V210" s="380"/>
      <c r="W210" s="394"/>
      <c r="X210" s="380"/>
      <c r="Y210" s="394"/>
      <c r="Z210" s="380"/>
      <c r="AA210" s="394"/>
      <c r="AB210" s="380"/>
      <c r="AC210" s="394"/>
      <c r="AD210" s="380"/>
      <c r="AE210" s="394"/>
      <c r="AF210" s="380"/>
      <c r="AG210" s="394"/>
      <c r="AH210" s="380"/>
      <c r="AI210" s="394"/>
      <c r="AJ210" s="380"/>
      <c r="AK210" s="394"/>
      <c r="AL210" s="394"/>
      <c r="AM210" s="394"/>
      <c r="AN210" s="380"/>
      <c r="AO210" s="394"/>
      <c r="AP210" s="380"/>
      <c r="AQ210" s="394"/>
      <c r="AR210" s="380"/>
      <c r="AS210" s="394"/>
      <c r="AT210" s="380"/>
      <c r="AU210" s="394"/>
      <c r="AV210" s="217"/>
      <c r="AW210" s="394"/>
      <c r="AX210" s="217"/>
      <c r="AY210" s="394"/>
      <c r="AZ210" s="380"/>
      <c r="BA210" s="394"/>
      <c r="BB210" s="380"/>
      <c r="BC210" s="394"/>
      <c r="BD210" s="394"/>
      <c r="BE210" s="394"/>
      <c r="BF210" s="394"/>
      <c r="BG210" s="394"/>
      <c r="BH210" s="380"/>
      <c r="BI210" s="252"/>
    </row>
    <row r="211" spans="1:61" x14ac:dyDescent="0.25">
      <c r="A211" s="88">
        <f t="shared" si="24"/>
        <v>174</v>
      </c>
      <c r="B211" s="86"/>
      <c r="C211" s="88">
        <v>542</v>
      </c>
      <c r="D211" s="86"/>
      <c r="E211" s="97">
        <v>542307</v>
      </c>
      <c r="F211" s="100"/>
      <c r="G211" s="100" t="s">
        <v>336</v>
      </c>
      <c r="H211" s="86"/>
      <c r="I211" s="385" t="str">
        <f>+I16</f>
        <v>TB 03-19</v>
      </c>
      <c r="J211" s="86"/>
      <c r="K211" s="394">
        <f>'[15]WP - Expenses'!$K$210</f>
        <v>33912.33</v>
      </c>
      <c r="L211" s="395"/>
      <c r="M211" s="399">
        <v>0.83927588220572291</v>
      </c>
      <c r="N211" s="395"/>
      <c r="O211" s="394">
        <f>K211*M211</f>
        <v>28461.800678401603</v>
      </c>
      <c r="P211" s="217"/>
      <c r="Q211" s="394"/>
      <c r="R211" s="380"/>
      <c r="S211" s="394"/>
      <c r="T211" s="380"/>
      <c r="U211" s="290">
        <f>IFERROR(VLOOKUP(E211,'[26]IS ADJ 3'!$E:$O,11,FALSE),0)</f>
        <v>878.54084921220328</v>
      </c>
      <c r="V211" s="380"/>
      <c r="W211" s="291">
        <f>IFERROR(VLOOKUP(E211,'[27]IS ADJ 4'!$E:$Q,13,FALSE),0)</f>
        <v>386.08318289815503</v>
      </c>
      <c r="X211" s="380"/>
      <c r="Y211" s="290">
        <f>IFERROR(VLOOKUP(E211,'[28]WP IS ADJ 5'!$E$17:$U$315,17,FALSE),0)</f>
        <v>485.44239487170489</v>
      </c>
      <c r="Z211" s="380"/>
      <c r="AA211" s="394"/>
      <c r="AB211" s="380"/>
      <c r="AC211" s="394"/>
      <c r="AD211" s="380"/>
      <c r="AE211" s="394"/>
      <c r="AF211" s="380"/>
      <c r="AG211" s="397">
        <f>IFERROR(VLOOKUP(E211,'[16]nVision Input'!$E:$Q,13,FALSE),0)</f>
        <v>0</v>
      </c>
      <c r="AH211" s="380"/>
      <c r="AI211" s="394"/>
      <c r="AJ211" s="380"/>
      <c r="AK211" s="394"/>
      <c r="AL211" s="394"/>
      <c r="AM211" s="394"/>
      <c r="AN211" s="380"/>
      <c r="AO211" s="394"/>
      <c r="AP211" s="380"/>
      <c r="AQ211" s="394"/>
      <c r="AR211" s="380"/>
      <c r="AS211" s="394"/>
      <c r="AT211" s="380"/>
      <c r="AU211" s="394"/>
      <c r="AV211" s="217"/>
      <c r="AW211" s="394"/>
      <c r="AX211" s="217"/>
      <c r="AY211" s="394"/>
      <c r="AZ211" s="380"/>
      <c r="BA211" s="394"/>
      <c r="BB211" s="380"/>
      <c r="BC211" s="394"/>
      <c r="BD211" s="394"/>
      <c r="BE211" s="394"/>
      <c r="BF211" s="394"/>
      <c r="BG211" s="394"/>
      <c r="BH211" s="380"/>
      <c r="BI211" s="286">
        <f>SUM(O211:BH211)</f>
        <v>30211.867105383666</v>
      </c>
    </row>
    <row r="212" spans="1:61" x14ac:dyDescent="0.25">
      <c r="A212" s="88">
        <f t="shared" si="24"/>
        <v>175</v>
      </c>
      <c r="B212" s="86"/>
      <c r="C212" s="88">
        <v>542</v>
      </c>
      <c r="D212" s="86"/>
      <c r="E212" s="97">
        <v>542337</v>
      </c>
      <c r="F212" s="100"/>
      <c r="G212" s="100" t="s">
        <v>337</v>
      </c>
      <c r="H212" s="86"/>
      <c r="I212" s="367"/>
      <c r="J212" s="86"/>
      <c r="K212" s="394">
        <f>'[15]WP - Expenses'!$K$211</f>
        <v>10823.220000000001</v>
      </c>
      <c r="L212" s="395"/>
      <c r="M212" s="399">
        <v>0.83927588220572291</v>
      </c>
      <c r="N212" s="395"/>
      <c r="O212" s="394">
        <f>K212*M212</f>
        <v>9083.6675138066257</v>
      </c>
      <c r="P212" s="217"/>
      <c r="Q212" s="394"/>
      <c r="R212" s="380"/>
      <c r="S212" s="394"/>
      <c r="T212" s="380"/>
      <c r="U212" s="290">
        <f>IFERROR(VLOOKUP(E212,'[26]IS ADJ 3'!$E:$O,11,FALSE),0)</f>
        <v>217.75969243543287</v>
      </c>
      <c r="V212" s="380"/>
      <c r="W212" s="291">
        <f>IFERROR(VLOOKUP(E212,'[27]IS ADJ 4'!$E:$Q,13,FALSE),0)</f>
        <v>95.696580571961633</v>
      </c>
      <c r="X212" s="380"/>
      <c r="Y212" s="290">
        <f>IFERROR(VLOOKUP(E212,'[28]WP IS ADJ 5'!$E$17:$U$315,17,FALSE),0)</f>
        <v>120.32427029110113</v>
      </c>
      <c r="Z212" s="380"/>
      <c r="AA212" s="394"/>
      <c r="AB212" s="380"/>
      <c r="AC212" s="394"/>
      <c r="AD212" s="380"/>
      <c r="AE212" s="394"/>
      <c r="AF212" s="380"/>
      <c r="AG212" s="397">
        <f>IFERROR(VLOOKUP(E212,'[16]nVision Input'!$E:$Q,13,FALSE),0)</f>
        <v>0</v>
      </c>
      <c r="AH212" s="380"/>
      <c r="AI212" s="394"/>
      <c r="AJ212" s="380"/>
      <c r="AK212" s="394"/>
      <c r="AL212" s="394"/>
      <c r="AM212" s="394"/>
      <c r="AN212" s="380"/>
      <c r="AO212" s="394"/>
      <c r="AP212" s="380"/>
      <c r="AQ212" s="394"/>
      <c r="AR212" s="380"/>
      <c r="AS212" s="394"/>
      <c r="AT212" s="380"/>
      <c r="AU212" s="394"/>
      <c r="AV212" s="217"/>
      <c r="AW212" s="394"/>
      <c r="AX212" s="217"/>
      <c r="AY212" s="394"/>
      <c r="AZ212" s="380"/>
      <c r="BA212" s="394"/>
      <c r="BB212" s="380"/>
      <c r="BC212" s="394"/>
      <c r="BD212" s="394"/>
      <c r="BE212" s="394"/>
      <c r="BF212" s="394"/>
      <c r="BG212" s="394"/>
      <c r="BH212" s="380"/>
      <c r="BI212" s="275">
        <f>SUM(O212:BH212)</f>
        <v>9517.4480571051208</v>
      </c>
    </row>
    <row r="213" spans="1:61" x14ac:dyDescent="0.25">
      <c r="A213" s="88">
        <f t="shared" si="24"/>
        <v>176</v>
      </c>
      <c r="B213" s="86"/>
      <c r="C213" s="88"/>
      <c r="D213" s="86"/>
      <c r="E213" s="97"/>
      <c r="F213" s="100"/>
      <c r="G213" s="100" t="s">
        <v>311</v>
      </c>
      <c r="H213" s="86"/>
      <c r="I213" s="367"/>
      <c r="J213" s="86"/>
      <c r="K213" s="398">
        <f>SUM(K211:K212)</f>
        <v>44735.55</v>
      </c>
      <c r="L213" s="395"/>
      <c r="M213" s="399"/>
      <c r="N213" s="395"/>
      <c r="O213" s="398">
        <f>SUM(O211:O212)</f>
        <v>37545.468192208231</v>
      </c>
      <c r="P213" s="217"/>
      <c r="Q213" s="398">
        <f>SUM(Q211:Q212)</f>
        <v>0</v>
      </c>
      <c r="R213" s="380"/>
      <c r="S213" s="398">
        <f>SUM(S211:S212)</f>
        <v>0</v>
      </c>
      <c r="T213" s="380"/>
      <c r="U213" s="398">
        <f>SUM(U211:U212)</f>
        <v>1096.3005416476362</v>
      </c>
      <c r="V213" s="380"/>
      <c r="W213" s="398">
        <f>SUM(W211:W212)</f>
        <v>481.77976347011668</v>
      </c>
      <c r="X213" s="380"/>
      <c r="Y213" s="398">
        <f>SUM(Y211:Y212)</f>
        <v>605.76666516280602</v>
      </c>
      <c r="Z213" s="380"/>
      <c r="AA213" s="398">
        <f>SUM(AA211:AA212)</f>
        <v>0</v>
      </c>
      <c r="AB213" s="380"/>
      <c r="AC213" s="398">
        <f>SUM(AC211:AC212)</f>
        <v>0</v>
      </c>
      <c r="AD213" s="380"/>
      <c r="AE213" s="398">
        <f>SUM(AE211:AE212)</f>
        <v>0</v>
      </c>
      <c r="AF213" s="380"/>
      <c r="AG213" s="398">
        <f>SUM(AG211:AG212)</f>
        <v>0</v>
      </c>
      <c r="AH213" s="380"/>
      <c r="AI213" s="398">
        <f>SUM(AI211:AI212)</f>
        <v>0</v>
      </c>
      <c r="AJ213" s="380"/>
      <c r="AK213" s="398">
        <f>SUM(AK211:AK212)</f>
        <v>0</v>
      </c>
      <c r="AL213" s="400"/>
      <c r="AM213" s="398">
        <f>SUM(AM211:AM212)</f>
        <v>0</v>
      </c>
      <c r="AN213" s="380"/>
      <c r="AO213" s="398">
        <f>SUM(AO211:AO212)</f>
        <v>0</v>
      </c>
      <c r="AP213" s="380"/>
      <c r="AQ213" s="398">
        <f>SUM(AQ211:AQ212)</f>
        <v>0</v>
      </c>
      <c r="AR213" s="380"/>
      <c r="AS213" s="398">
        <f>SUM(AS211:AS212)</f>
        <v>0</v>
      </c>
      <c r="AT213" s="380"/>
      <c r="AU213" s="398">
        <f>SUM(AU211:AU212)</f>
        <v>0</v>
      </c>
      <c r="AV213" s="380"/>
      <c r="AW213" s="398">
        <f>SUM(AW211:AW212)</f>
        <v>0</v>
      </c>
      <c r="AX213" s="380"/>
      <c r="AY213" s="398">
        <f>SUM(AY211:AY212)</f>
        <v>0</v>
      </c>
      <c r="AZ213" s="380"/>
      <c r="BA213" s="398">
        <f>SUM(BA211:BA212)</f>
        <v>0</v>
      </c>
      <c r="BB213" s="380"/>
      <c r="BC213" s="398">
        <f>SUM(BC211:BC212)</f>
        <v>0</v>
      </c>
      <c r="BD213" s="400"/>
      <c r="BE213" s="398">
        <f>SUM(BE211:BE212)</f>
        <v>0</v>
      </c>
      <c r="BF213" s="400"/>
      <c r="BG213" s="398">
        <f>SUM(BG211:BG212)</f>
        <v>0</v>
      </c>
      <c r="BH213" s="380"/>
      <c r="BI213" s="398">
        <f>SUM(BI211:BI212)</f>
        <v>39729.315162488783</v>
      </c>
    </row>
    <row r="214" spans="1:61" x14ac:dyDescent="0.25">
      <c r="A214" s="88"/>
      <c r="B214" s="86"/>
      <c r="C214" s="88"/>
      <c r="D214" s="86"/>
      <c r="E214" s="97"/>
      <c r="F214" s="100"/>
      <c r="G214" s="100"/>
      <c r="H214" s="86"/>
      <c r="I214" s="367"/>
      <c r="J214" s="86"/>
      <c r="K214" s="300"/>
      <c r="L214" s="395"/>
      <c r="M214" s="399"/>
      <c r="N214" s="395"/>
      <c r="O214" s="291"/>
      <c r="P214" s="217"/>
      <c r="Q214" s="394"/>
      <c r="R214" s="380"/>
      <c r="S214" s="394"/>
      <c r="T214" s="380"/>
      <c r="U214" s="394"/>
      <c r="V214" s="380"/>
      <c r="W214" s="394"/>
      <c r="X214" s="380"/>
      <c r="Y214" s="394"/>
      <c r="Z214" s="380"/>
      <c r="AA214" s="394"/>
      <c r="AB214" s="380"/>
      <c r="AC214" s="394"/>
      <c r="AD214" s="380"/>
      <c r="AE214" s="394"/>
      <c r="AF214" s="380"/>
      <c r="AG214" s="394"/>
      <c r="AH214" s="380"/>
      <c r="AI214" s="394"/>
      <c r="AJ214" s="380"/>
      <c r="AK214" s="394"/>
      <c r="AL214" s="394"/>
      <c r="AM214" s="394"/>
      <c r="AN214" s="380"/>
      <c r="AO214" s="394"/>
      <c r="AP214" s="380"/>
      <c r="AQ214" s="394"/>
      <c r="AR214" s="380"/>
      <c r="AS214" s="394"/>
      <c r="AT214" s="380"/>
      <c r="AU214" s="394"/>
      <c r="AV214" s="217"/>
      <c r="AW214" s="394"/>
      <c r="AX214" s="217"/>
      <c r="AY214" s="394"/>
      <c r="AZ214" s="380"/>
      <c r="BA214" s="394"/>
      <c r="BB214" s="380"/>
      <c r="BC214" s="394"/>
      <c r="BD214" s="394"/>
      <c r="BE214" s="394"/>
      <c r="BF214" s="394"/>
      <c r="BG214" s="394"/>
      <c r="BH214" s="380"/>
      <c r="BI214" s="252"/>
    </row>
    <row r="215" spans="1:61" x14ac:dyDescent="0.25">
      <c r="A215" s="88">
        <f>+A213+1</f>
        <v>177</v>
      </c>
      <c r="B215" s="86"/>
      <c r="C215" s="88"/>
      <c r="D215" s="86"/>
      <c r="E215" s="97"/>
      <c r="F215" s="100"/>
      <c r="G215" s="104" t="s">
        <v>338</v>
      </c>
      <c r="H215" s="86"/>
      <c r="I215" s="367"/>
      <c r="J215" s="86"/>
      <c r="K215" s="300"/>
      <c r="L215" s="395"/>
      <c r="M215" s="399"/>
      <c r="N215" s="395"/>
      <c r="O215" s="291"/>
      <c r="P215" s="217"/>
      <c r="Q215" s="394"/>
      <c r="R215" s="380"/>
      <c r="S215" s="394"/>
      <c r="T215" s="380"/>
      <c r="U215" s="394"/>
      <c r="V215" s="380"/>
      <c r="W215" s="394"/>
      <c r="X215" s="380"/>
      <c r="Y215" s="394"/>
      <c r="Z215" s="380"/>
      <c r="AA215" s="394"/>
      <c r="AB215" s="380"/>
      <c r="AC215" s="394"/>
      <c r="AD215" s="380"/>
      <c r="AE215" s="394"/>
      <c r="AF215" s="380"/>
      <c r="AG215" s="394"/>
      <c r="AH215" s="380"/>
      <c r="AI215" s="394"/>
      <c r="AJ215" s="380"/>
      <c r="AK215" s="394"/>
      <c r="AL215" s="394"/>
      <c r="AM215" s="394"/>
      <c r="AN215" s="380"/>
      <c r="AO215" s="394"/>
      <c r="AP215" s="380"/>
      <c r="AQ215" s="394"/>
      <c r="AR215" s="380"/>
      <c r="AS215" s="394"/>
      <c r="AT215" s="380"/>
      <c r="AU215" s="394"/>
      <c r="AV215" s="217"/>
      <c r="AW215" s="394"/>
      <c r="AX215" s="217"/>
      <c r="AY215" s="394"/>
      <c r="AZ215" s="380"/>
      <c r="BA215" s="394"/>
      <c r="BB215" s="380"/>
      <c r="BC215" s="394"/>
      <c r="BD215" s="394"/>
      <c r="BE215" s="394"/>
      <c r="BF215" s="394"/>
      <c r="BG215" s="394"/>
      <c r="BH215" s="380"/>
      <c r="BI215" s="252"/>
    </row>
    <row r="216" spans="1:61" x14ac:dyDescent="0.25">
      <c r="A216" s="88">
        <f t="shared" si="24"/>
        <v>178</v>
      </c>
      <c r="B216" s="86"/>
      <c r="C216" s="88">
        <v>543</v>
      </c>
      <c r="D216" s="86"/>
      <c r="E216" s="97">
        <v>543334</v>
      </c>
      <c r="F216" s="100"/>
      <c r="G216" s="100" t="s">
        <v>339</v>
      </c>
      <c r="H216" s="86"/>
      <c r="I216" s="385" t="str">
        <f>+I16</f>
        <v>TB 03-19</v>
      </c>
      <c r="J216" s="86"/>
      <c r="K216" s="394">
        <f>'[15]WP - Expenses'!$K$215</f>
        <v>217369.85</v>
      </c>
      <c r="L216" s="395"/>
      <c r="M216" s="399">
        <v>0.83927588220572291</v>
      </c>
      <c r="N216" s="395"/>
      <c r="O216" s="394">
        <f>K216*M216</f>
        <v>182433.27262367567</v>
      </c>
      <c r="P216" s="217"/>
      <c r="Q216" s="394"/>
      <c r="R216" s="380"/>
      <c r="S216" s="394"/>
      <c r="T216" s="380"/>
      <c r="U216" s="290">
        <f>IFERROR(VLOOKUP(E216,'[26]IS ADJ 3'!$E:$O,11,FALSE),0)</f>
        <v>1839.5362891092707</v>
      </c>
      <c r="V216" s="380"/>
      <c r="W216" s="291">
        <f>IFERROR(VLOOKUP(E216,'[27]IS ADJ 4'!$E:$Q,13,FALSE),0)</f>
        <v>808.40182467647833</v>
      </c>
      <c r="X216" s="380"/>
      <c r="Y216" s="290">
        <f>IFERROR(VLOOKUP(E216,'[28]WP IS ADJ 5'!$E$17:$U$315,17,FALSE),0)</f>
        <v>1016.44551011984</v>
      </c>
      <c r="Z216" s="380"/>
      <c r="AA216" s="394"/>
      <c r="AB216" s="380"/>
      <c r="AC216" s="394"/>
      <c r="AD216" s="380"/>
      <c r="AE216" s="394"/>
      <c r="AF216" s="380"/>
      <c r="AG216" s="397">
        <f>IFERROR(VLOOKUP(E216,'[16]nVision Input'!$E:$Q,13,FALSE),0)</f>
        <v>0</v>
      </c>
      <c r="AH216" s="380"/>
      <c r="AI216" s="394"/>
      <c r="AJ216" s="380"/>
      <c r="AK216" s="394"/>
      <c r="AL216" s="394"/>
      <c r="AM216" s="394"/>
      <c r="AN216" s="380"/>
      <c r="AO216" s="394"/>
      <c r="AP216" s="380"/>
      <c r="AQ216" s="394"/>
      <c r="AR216" s="380"/>
      <c r="AS216" s="394"/>
      <c r="AT216" s="380"/>
      <c r="AU216" s="394"/>
      <c r="AV216" s="217"/>
      <c r="AW216" s="394"/>
      <c r="AX216" s="217"/>
      <c r="AY216" s="394"/>
      <c r="AZ216" s="380"/>
      <c r="BA216" s="394"/>
      <c r="BB216" s="380"/>
      <c r="BC216" s="394"/>
      <c r="BD216" s="394"/>
      <c r="BE216" s="394"/>
      <c r="BF216" s="394"/>
      <c r="BG216" s="394"/>
      <c r="BH216" s="380"/>
      <c r="BI216" s="275">
        <f>SUM(O216:BH216)</f>
        <v>186097.65624758127</v>
      </c>
    </row>
    <row r="217" spans="1:61" x14ac:dyDescent="0.25">
      <c r="A217" s="88">
        <f t="shared" si="24"/>
        <v>179</v>
      </c>
      <c r="B217" s="86"/>
      <c r="C217" s="88"/>
      <c r="D217" s="86"/>
      <c r="E217" s="97"/>
      <c r="F217" s="100"/>
      <c r="G217" s="104" t="s">
        <v>340</v>
      </c>
      <c r="H217" s="86"/>
      <c r="I217" s="367"/>
      <c r="J217" s="86"/>
      <c r="K217" s="398">
        <v>217369.85</v>
      </c>
      <c r="L217" s="395"/>
      <c r="M217" s="399"/>
      <c r="N217" s="395"/>
      <c r="O217" s="398">
        <f>SUM(O216)</f>
        <v>182433.27262367567</v>
      </c>
      <c r="P217" s="380"/>
      <c r="Q217" s="398">
        <f>SUM(Q216)</f>
        <v>0</v>
      </c>
      <c r="R217" s="380"/>
      <c r="S217" s="398">
        <f>SUM(S216)</f>
        <v>0</v>
      </c>
      <c r="T217" s="380"/>
      <c r="U217" s="398">
        <f>SUM(U216)</f>
        <v>1839.5362891092707</v>
      </c>
      <c r="V217" s="380"/>
      <c r="W217" s="398">
        <f>SUM(W216)</f>
        <v>808.40182467647833</v>
      </c>
      <c r="X217" s="380"/>
      <c r="Y217" s="398">
        <f>SUM(Y216)</f>
        <v>1016.44551011984</v>
      </c>
      <c r="Z217" s="380"/>
      <c r="AA217" s="398">
        <f>SUM(AA216)</f>
        <v>0</v>
      </c>
      <c r="AB217" s="380"/>
      <c r="AC217" s="398">
        <f>SUM(AC216)</f>
        <v>0</v>
      </c>
      <c r="AD217" s="380"/>
      <c r="AE217" s="398">
        <f>SUM(AE216)</f>
        <v>0</v>
      </c>
      <c r="AF217" s="380"/>
      <c r="AG217" s="398">
        <f>SUM(AG216)</f>
        <v>0</v>
      </c>
      <c r="AH217" s="380"/>
      <c r="AI217" s="398">
        <f>SUM(AI216)</f>
        <v>0</v>
      </c>
      <c r="AJ217" s="380"/>
      <c r="AK217" s="398">
        <f>SUM(AK216)</f>
        <v>0</v>
      </c>
      <c r="AL217" s="400"/>
      <c r="AM217" s="398">
        <f>SUM(AM216)</f>
        <v>0</v>
      </c>
      <c r="AN217" s="380"/>
      <c r="AO217" s="398">
        <f>SUM(AO216)</f>
        <v>0</v>
      </c>
      <c r="AP217" s="380"/>
      <c r="AQ217" s="398">
        <f>SUM(AQ216)</f>
        <v>0</v>
      </c>
      <c r="AR217" s="380"/>
      <c r="AS217" s="398">
        <f>SUM(AS216)</f>
        <v>0</v>
      </c>
      <c r="AT217" s="380"/>
      <c r="AU217" s="398">
        <f>SUM(AU216)</f>
        <v>0</v>
      </c>
      <c r="AV217" s="380"/>
      <c r="AW217" s="398">
        <f>SUM(AW216)</f>
        <v>0</v>
      </c>
      <c r="AX217" s="380"/>
      <c r="AY217" s="398">
        <f>SUM(AY216)</f>
        <v>0</v>
      </c>
      <c r="AZ217" s="380"/>
      <c r="BA217" s="398">
        <f>SUM(BA216)</f>
        <v>0</v>
      </c>
      <c r="BB217" s="380"/>
      <c r="BC217" s="398">
        <f>SUM(BC216)</f>
        <v>0</v>
      </c>
      <c r="BD217" s="400"/>
      <c r="BE217" s="398">
        <f>SUM(BE216)</f>
        <v>0</v>
      </c>
      <c r="BF217" s="400"/>
      <c r="BG217" s="398">
        <f>SUM(BG216)</f>
        <v>0</v>
      </c>
      <c r="BH217" s="380"/>
      <c r="BI217" s="398">
        <f>SUM(BI216)</f>
        <v>186097.65624758127</v>
      </c>
    </row>
    <row r="218" spans="1:61" x14ac:dyDescent="0.25">
      <c r="A218" s="88"/>
      <c r="B218" s="86"/>
      <c r="C218" s="88"/>
      <c r="D218" s="86"/>
      <c r="E218" s="97"/>
      <c r="F218" s="100"/>
      <c r="G218" s="100"/>
      <c r="H218" s="86"/>
      <c r="I218" s="367"/>
      <c r="J218" s="86"/>
      <c r="K218" s="300"/>
      <c r="L218" s="395"/>
      <c r="M218" s="399"/>
      <c r="N218" s="395"/>
      <c r="O218" s="291"/>
      <c r="P218" s="217"/>
      <c r="Q218" s="394"/>
      <c r="R218" s="380"/>
      <c r="S218" s="394"/>
      <c r="T218" s="380"/>
      <c r="U218" s="394"/>
      <c r="V218" s="380"/>
      <c r="W218" s="394"/>
      <c r="X218" s="380"/>
      <c r="Y218" s="394"/>
      <c r="Z218" s="380"/>
      <c r="AA218" s="394"/>
      <c r="AB218" s="380"/>
      <c r="AC218" s="394"/>
      <c r="AD218" s="380"/>
      <c r="AE218" s="394"/>
      <c r="AF218" s="380"/>
      <c r="AG218" s="394"/>
      <c r="AH218" s="380"/>
      <c r="AI218" s="394"/>
      <c r="AJ218" s="380"/>
      <c r="AK218" s="394"/>
      <c r="AL218" s="394"/>
      <c r="AM218" s="394"/>
      <c r="AN218" s="380"/>
      <c r="AO218" s="394"/>
      <c r="AP218" s="380"/>
      <c r="AQ218" s="394"/>
      <c r="AR218" s="380"/>
      <c r="AS218" s="394"/>
      <c r="AT218" s="380"/>
      <c r="AU218" s="394"/>
      <c r="AV218" s="217"/>
      <c r="AW218" s="394"/>
      <c r="AX218" s="217"/>
      <c r="AY218" s="394"/>
      <c r="AZ218" s="380"/>
      <c r="BA218" s="394"/>
      <c r="BB218" s="380"/>
      <c r="BC218" s="394"/>
      <c r="BD218" s="394"/>
      <c r="BE218" s="394"/>
      <c r="BF218" s="394"/>
      <c r="BG218" s="394"/>
      <c r="BH218" s="380"/>
      <c r="BI218" s="252"/>
    </row>
    <row r="219" spans="1:61" x14ac:dyDescent="0.25">
      <c r="A219" s="88">
        <f>+A217+1</f>
        <v>180</v>
      </c>
      <c r="B219" s="86"/>
      <c r="C219" s="88"/>
      <c r="D219" s="86"/>
      <c r="E219" s="97"/>
      <c r="F219" s="100"/>
      <c r="G219" s="369" t="s">
        <v>341</v>
      </c>
      <c r="H219" s="86"/>
      <c r="I219" s="367"/>
      <c r="J219" s="86"/>
      <c r="K219" s="300"/>
      <c r="L219" s="395"/>
      <c r="M219" s="399"/>
      <c r="N219" s="395"/>
      <c r="O219" s="291"/>
      <c r="P219" s="217"/>
      <c r="Q219" s="394"/>
      <c r="R219" s="380"/>
      <c r="S219" s="394"/>
      <c r="T219" s="380"/>
      <c r="U219" s="394"/>
      <c r="V219" s="380"/>
      <c r="W219" s="394"/>
      <c r="X219" s="380"/>
      <c r="Y219" s="394"/>
      <c r="Z219" s="380"/>
      <c r="AA219" s="394"/>
      <c r="AB219" s="380"/>
      <c r="AC219" s="394"/>
      <c r="AD219" s="380"/>
      <c r="AE219" s="394"/>
      <c r="AF219" s="380"/>
      <c r="AG219" s="394"/>
      <c r="AH219" s="380"/>
      <c r="AI219" s="394"/>
      <c r="AJ219" s="380"/>
      <c r="AK219" s="394"/>
      <c r="AL219" s="394"/>
      <c r="AM219" s="394"/>
      <c r="AN219" s="380"/>
      <c r="AO219" s="394"/>
      <c r="AP219" s="380"/>
      <c r="AQ219" s="394"/>
      <c r="AR219" s="380"/>
      <c r="AS219" s="394"/>
      <c r="AT219" s="380"/>
      <c r="AU219" s="394"/>
      <c r="AV219" s="217"/>
      <c r="AW219" s="394"/>
      <c r="AX219" s="217"/>
      <c r="AY219" s="394"/>
      <c r="AZ219" s="380"/>
      <c r="BA219" s="394"/>
      <c r="BB219" s="380"/>
      <c r="BC219" s="394"/>
      <c r="BD219" s="394"/>
      <c r="BE219" s="394"/>
      <c r="BF219" s="394"/>
      <c r="BG219" s="394"/>
      <c r="BH219" s="380"/>
      <c r="BI219" s="252"/>
    </row>
    <row r="220" spans="1:61" x14ac:dyDescent="0.25">
      <c r="A220" s="88">
        <f t="shared" si="24"/>
        <v>181</v>
      </c>
      <c r="B220" s="86"/>
      <c r="C220" s="88">
        <v>544</v>
      </c>
      <c r="D220" s="86"/>
      <c r="E220" s="97">
        <v>544340</v>
      </c>
      <c r="F220" s="100"/>
      <c r="G220" s="100" t="s">
        <v>342</v>
      </c>
      <c r="H220" s="86"/>
      <c r="I220" s="385" t="str">
        <f>+I16</f>
        <v>TB 03-19</v>
      </c>
      <c r="J220" s="86"/>
      <c r="K220" s="394">
        <f>'[15]WP - Expenses'!$K$219:$K$220</f>
        <v>35881.980000000003</v>
      </c>
      <c r="L220" s="395"/>
      <c r="M220" s="399">
        <v>0.83927588220572291</v>
      </c>
      <c r="N220" s="395"/>
      <c r="O220" s="394">
        <f>K220*M220</f>
        <v>30114.880419788107</v>
      </c>
      <c r="P220" s="217"/>
      <c r="Q220" s="394"/>
      <c r="R220" s="380"/>
      <c r="S220" s="394"/>
      <c r="T220" s="380"/>
      <c r="U220" s="290">
        <f>IFERROR(VLOOKUP(E220,'[26]IS ADJ 3'!$E:$O,11,FALSE),0)</f>
        <v>1076.5119861511916</v>
      </c>
      <c r="V220" s="380"/>
      <c r="W220" s="291">
        <f>IFERROR(VLOOKUP(E220,'[27]IS ADJ 4'!$E:$Q,13,FALSE),0)</f>
        <v>473.08349340154228</v>
      </c>
      <c r="X220" s="380"/>
      <c r="Y220" s="290">
        <f>IFERROR(VLOOKUP(E220,'[28]WP IS ADJ 5'!$E$17:$U$315,17,FALSE),0)</f>
        <v>594.83239411569593</v>
      </c>
      <c r="Z220" s="380"/>
      <c r="AA220" s="394"/>
      <c r="AB220" s="380"/>
      <c r="AC220" s="394"/>
      <c r="AD220" s="380"/>
      <c r="AE220" s="394"/>
      <c r="AF220" s="380"/>
      <c r="AG220" s="397">
        <f>IFERROR(VLOOKUP(E220,'[16]nVision Input'!$E:$Q,13,FALSE),0)</f>
        <v>0</v>
      </c>
      <c r="AH220" s="380"/>
      <c r="AI220" s="394"/>
      <c r="AJ220" s="380"/>
      <c r="AK220" s="394"/>
      <c r="AL220" s="394"/>
      <c r="AM220" s="394"/>
      <c r="AN220" s="380"/>
      <c r="AO220" s="394"/>
      <c r="AP220" s="380"/>
      <c r="AQ220" s="394"/>
      <c r="AR220" s="380"/>
      <c r="AS220" s="394"/>
      <c r="AT220" s="380"/>
      <c r="AU220" s="394"/>
      <c r="AV220" s="217"/>
      <c r="AW220" s="394"/>
      <c r="AX220" s="217"/>
      <c r="AY220" s="394"/>
      <c r="AZ220" s="380"/>
      <c r="BA220" s="394"/>
      <c r="BB220" s="380"/>
      <c r="BC220" s="394"/>
      <c r="BD220" s="394"/>
      <c r="BE220" s="394"/>
      <c r="BF220" s="394"/>
      <c r="BG220" s="394"/>
      <c r="BH220" s="380"/>
      <c r="BI220" s="275">
        <f>SUM(O220:BH220)</f>
        <v>32259.308293456539</v>
      </c>
    </row>
    <row r="221" spans="1:61" x14ac:dyDescent="0.25">
      <c r="A221" s="88">
        <f t="shared" si="24"/>
        <v>182</v>
      </c>
      <c r="B221" s="86"/>
      <c r="C221" s="88"/>
      <c r="D221" s="86"/>
      <c r="E221" s="97"/>
      <c r="F221" s="100"/>
      <c r="G221" s="369" t="s">
        <v>343</v>
      </c>
      <c r="H221" s="86"/>
      <c r="I221" s="386"/>
      <c r="J221" s="86"/>
      <c r="K221" s="398">
        <f>SUM(K220)</f>
        <v>35881.980000000003</v>
      </c>
      <c r="L221" s="395"/>
      <c r="M221" s="399"/>
      <c r="N221" s="395"/>
      <c r="O221" s="398">
        <f>SUM(O220)</f>
        <v>30114.880419788107</v>
      </c>
      <c r="P221" s="217"/>
      <c r="Q221" s="398">
        <f>SUM(Q220)</f>
        <v>0</v>
      </c>
      <c r="R221" s="380"/>
      <c r="S221" s="398">
        <f>SUM(S220)</f>
        <v>0</v>
      </c>
      <c r="T221" s="380"/>
      <c r="U221" s="398">
        <f>SUM(U220)</f>
        <v>1076.5119861511916</v>
      </c>
      <c r="V221" s="380"/>
      <c r="W221" s="398">
        <f>SUM(W220)</f>
        <v>473.08349340154228</v>
      </c>
      <c r="X221" s="380"/>
      <c r="Y221" s="398">
        <f>SUM(Y220)</f>
        <v>594.83239411569593</v>
      </c>
      <c r="Z221" s="380"/>
      <c r="AA221" s="398">
        <f>SUM(AA220)</f>
        <v>0</v>
      </c>
      <c r="AB221" s="380"/>
      <c r="AC221" s="398">
        <f>SUM(AC220)</f>
        <v>0</v>
      </c>
      <c r="AD221" s="380"/>
      <c r="AE221" s="398">
        <f>SUM(AE220)</f>
        <v>0</v>
      </c>
      <c r="AF221" s="380"/>
      <c r="AG221" s="398">
        <f>SUM(AG220)</f>
        <v>0</v>
      </c>
      <c r="AH221" s="380"/>
      <c r="AI221" s="398">
        <f>SUM(AI220)</f>
        <v>0</v>
      </c>
      <c r="AJ221" s="380"/>
      <c r="AK221" s="398">
        <f>SUM(AK220)</f>
        <v>0</v>
      </c>
      <c r="AL221" s="400"/>
      <c r="AM221" s="398">
        <f>SUM(AM220)</f>
        <v>0</v>
      </c>
      <c r="AN221" s="380"/>
      <c r="AO221" s="398">
        <f>SUM(AO220)</f>
        <v>0</v>
      </c>
      <c r="AP221" s="380"/>
      <c r="AQ221" s="398">
        <f>SUM(AQ220)</f>
        <v>0</v>
      </c>
      <c r="AR221" s="380"/>
      <c r="AS221" s="398">
        <f>SUM(AS220)</f>
        <v>0</v>
      </c>
      <c r="AT221" s="380"/>
      <c r="AU221" s="398">
        <f>SUM(AU220)</f>
        <v>0</v>
      </c>
      <c r="AV221" s="380"/>
      <c r="AW221" s="398">
        <f>SUM(AW220)</f>
        <v>0</v>
      </c>
      <c r="AX221" s="380"/>
      <c r="AY221" s="398">
        <f>SUM(AY220)</f>
        <v>0</v>
      </c>
      <c r="AZ221" s="380"/>
      <c r="BA221" s="398">
        <f>SUM(BA220)</f>
        <v>0</v>
      </c>
      <c r="BB221" s="380"/>
      <c r="BC221" s="398">
        <f>SUM(BC220)</f>
        <v>0</v>
      </c>
      <c r="BD221" s="400"/>
      <c r="BE221" s="398">
        <f>SUM(BE220)</f>
        <v>0</v>
      </c>
      <c r="BF221" s="400"/>
      <c r="BG221" s="398">
        <f>SUM(BG220)</f>
        <v>0</v>
      </c>
      <c r="BH221" s="380"/>
      <c r="BI221" s="398">
        <f>SUM(BI220)</f>
        <v>32259.308293456539</v>
      </c>
    </row>
    <row r="222" spans="1:61" x14ac:dyDescent="0.25">
      <c r="A222" s="88"/>
      <c r="B222" s="86"/>
      <c r="C222" s="88"/>
      <c r="D222" s="86"/>
      <c r="E222" s="97"/>
      <c r="F222" s="100"/>
      <c r="G222" s="100"/>
      <c r="H222" s="86"/>
      <c r="I222" s="367"/>
      <c r="J222" s="86"/>
      <c r="K222" s="300"/>
      <c r="L222" s="395"/>
      <c r="M222" s="399"/>
      <c r="N222" s="395"/>
      <c r="O222" s="291"/>
      <c r="P222" s="217"/>
      <c r="Q222" s="394"/>
      <c r="R222" s="380"/>
      <c r="S222" s="394"/>
      <c r="T222" s="380"/>
      <c r="U222" s="394"/>
      <c r="V222" s="380"/>
      <c r="W222" s="394"/>
      <c r="X222" s="380"/>
      <c r="Y222" s="394"/>
      <c r="Z222" s="380"/>
      <c r="AA222" s="394"/>
      <c r="AB222" s="380"/>
      <c r="AC222" s="394"/>
      <c r="AD222" s="380"/>
      <c r="AE222" s="394"/>
      <c r="AF222" s="380"/>
      <c r="AG222" s="394"/>
      <c r="AH222" s="380"/>
      <c r="AI222" s="394"/>
      <c r="AJ222" s="380"/>
      <c r="AK222" s="394"/>
      <c r="AL222" s="394"/>
      <c r="AM222" s="394"/>
      <c r="AN222" s="380"/>
      <c r="AO222" s="394"/>
      <c r="AP222" s="380"/>
      <c r="AQ222" s="394"/>
      <c r="AR222" s="380"/>
      <c r="AS222" s="394"/>
      <c r="AT222" s="380"/>
      <c r="AU222" s="394"/>
      <c r="AV222" s="217"/>
      <c r="AW222" s="394"/>
      <c r="AX222" s="217"/>
      <c r="AY222" s="394"/>
      <c r="AZ222" s="380"/>
      <c r="BA222" s="394"/>
      <c r="BB222" s="380"/>
      <c r="BC222" s="394"/>
      <c r="BD222" s="394"/>
      <c r="BE222" s="394"/>
      <c r="BF222" s="394"/>
      <c r="BG222" s="394"/>
      <c r="BH222" s="380"/>
      <c r="BI222" s="252"/>
    </row>
    <row r="223" spans="1:61" x14ac:dyDescent="0.25">
      <c r="A223" s="88">
        <f>+A221+1</f>
        <v>183</v>
      </c>
      <c r="B223" s="86"/>
      <c r="C223" s="88"/>
      <c r="D223" s="86"/>
      <c r="E223" s="97"/>
      <c r="F223" s="100"/>
      <c r="G223" s="100" t="s">
        <v>344</v>
      </c>
      <c r="H223" s="86"/>
      <c r="I223" s="367"/>
      <c r="J223" s="86"/>
      <c r="K223" s="300"/>
      <c r="L223" s="395"/>
      <c r="M223" s="399"/>
      <c r="N223" s="395"/>
      <c r="O223" s="291"/>
      <c r="P223" s="217"/>
      <c r="Q223" s="394"/>
      <c r="R223" s="380"/>
      <c r="S223" s="394"/>
      <c r="T223" s="380"/>
      <c r="U223" s="394"/>
      <c r="V223" s="380"/>
      <c r="W223" s="394"/>
      <c r="X223" s="380"/>
      <c r="Y223" s="394"/>
      <c r="Z223" s="380"/>
      <c r="AA223" s="394"/>
      <c r="AB223" s="380"/>
      <c r="AC223" s="394"/>
      <c r="AD223" s="380"/>
      <c r="AE223" s="394"/>
      <c r="AF223" s="380"/>
      <c r="AG223" s="394"/>
      <c r="AH223" s="380"/>
      <c r="AI223" s="394"/>
      <c r="AJ223" s="380"/>
      <c r="AK223" s="394"/>
      <c r="AL223" s="394"/>
      <c r="AM223" s="394"/>
      <c r="AN223" s="380"/>
      <c r="AO223" s="394"/>
      <c r="AP223" s="380"/>
      <c r="AQ223" s="394"/>
      <c r="AR223" s="380"/>
      <c r="AS223" s="394"/>
      <c r="AT223" s="380"/>
      <c r="AU223" s="394"/>
      <c r="AV223" s="217"/>
      <c r="AW223" s="394"/>
      <c r="AX223" s="217"/>
      <c r="AY223" s="394"/>
      <c r="AZ223" s="380"/>
      <c r="BA223" s="394"/>
      <c r="BB223" s="380"/>
      <c r="BC223" s="394"/>
      <c r="BD223" s="394"/>
      <c r="BE223" s="394"/>
      <c r="BF223" s="394"/>
      <c r="BG223" s="394"/>
      <c r="BH223" s="380"/>
      <c r="BI223" s="252"/>
    </row>
    <row r="224" spans="1:61" x14ac:dyDescent="0.25">
      <c r="A224" s="88">
        <f t="shared" si="24"/>
        <v>184</v>
      </c>
      <c r="B224" s="86"/>
      <c r="C224" s="88">
        <v>545</v>
      </c>
      <c r="D224" s="86"/>
      <c r="E224" s="97">
        <v>545343</v>
      </c>
      <c r="F224" s="100"/>
      <c r="G224" s="100" t="s">
        <v>345</v>
      </c>
      <c r="H224" s="86"/>
      <c r="I224" s="385" t="str">
        <f>+I16</f>
        <v>TB 03-19</v>
      </c>
      <c r="J224" s="86"/>
      <c r="K224" s="394">
        <f>'[15]WP - Expenses'!$K$223</f>
        <v>53767.46</v>
      </c>
      <c r="L224" s="395"/>
      <c r="M224" s="399">
        <v>0.83927588220572291</v>
      </c>
      <c r="N224" s="395"/>
      <c r="O224" s="394">
        <f>K224*M224</f>
        <v>45125.732425460919</v>
      </c>
      <c r="P224" s="217"/>
      <c r="Q224" s="394"/>
      <c r="R224" s="380"/>
      <c r="S224" s="394"/>
      <c r="T224" s="380"/>
      <c r="U224" s="290">
        <f>IFERROR(VLOOKUP(E224,'[26]IS ADJ 3'!$E:$O,11,FALSE),0)</f>
        <v>1552.3559586223807</v>
      </c>
      <c r="V224" s="380"/>
      <c r="W224" s="291">
        <f>IFERROR(VLOOKUP(E224,'[27]IS ADJ 4'!$E:$Q,13,FALSE),0)</f>
        <v>682.19768043031638</v>
      </c>
      <c r="X224" s="380"/>
      <c r="Y224" s="290">
        <f>IFERROR(VLOOKUP(E224,'[28]WP IS ADJ 5'!$E$17:$U$315,17,FALSE),0)</f>
        <v>857.76249894670036</v>
      </c>
      <c r="Z224" s="380"/>
      <c r="AA224" s="394"/>
      <c r="AB224" s="380"/>
      <c r="AC224" s="394"/>
      <c r="AD224" s="380"/>
      <c r="AE224" s="394"/>
      <c r="AF224" s="380"/>
      <c r="AG224" s="397">
        <f>IFERROR(VLOOKUP(E224,'[16]nVision Input'!$E:$Q,13,FALSE),0)</f>
        <v>0</v>
      </c>
      <c r="AH224" s="380"/>
      <c r="AI224" s="394"/>
      <c r="AJ224" s="380"/>
      <c r="AK224" s="394"/>
      <c r="AL224" s="394"/>
      <c r="AM224" s="394"/>
      <c r="AN224" s="380"/>
      <c r="AO224" s="394"/>
      <c r="AP224" s="380"/>
      <c r="AQ224" s="394"/>
      <c r="AR224" s="380"/>
      <c r="AS224" s="394"/>
      <c r="AT224" s="380"/>
      <c r="AU224" s="394"/>
      <c r="AV224" s="217"/>
      <c r="AW224" s="394"/>
      <c r="AX224" s="217"/>
      <c r="AY224" s="394"/>
      <c r="AZ224" s="380"/>
      <c r="BA224" s="394"/>
      <c r="BB224" s="380"/>
      <c r="BC224" s="394"/>
      <c r="BD224" s="394"/>
      <c r="BE224" s="394"/>
      <c r="BF224" s="394"/>
      <c r="BG224" s="394"/>
      <c r="BH224" s="380"/>
      <c r="BI224" s="286">
        <f>SUM(O224:BH224)</f>
        <v>48218.048563460317</v>
      </c>
    </row>
    <row r="225" spans="1:61" x14ac:dyDescent="0.25">
      <c r="A225" s="88">
        <f t="shared" si="24"/>
        <v>185</v>
      </c>
      <c r="B225" s="86"/>
      <c r="C225" s="88">
        <v>545</v>
      </c>
      <c r="D225" s="86"/>
      <c r="E225" s="97">
        <v>545346</v>
      </c>
      <c r="F225" s="100"/>
      <c r="G225" s="100" t="s">
        <v>346</v>
      </c>
      <c r="H225" s="86"/>
      <c r="I225" s="367"/>
      <c r="J225" s="86"/>
      <c r="K225" s="394">
        <f>'[15]WP - Expenses'!$K$224</f>
        <v>36463.94</v>
      </c>
      <c r="L225" s="395"/>
      <c r="M225" s="399">
        <v>0.83927588220572291</v>
      </c>
      <c r="N225" s="395"/>
      <c r="O225" s="394">
        <f>K225*M225</f>
        <v>30603.305412196551</v>
      </c>
      <c r="P225" s="217"/>
      <c r="Q225" s="394"/>
      <c r="R225" s="380"/>
      <c r="S225" s="394"/>
      <c r="T225" s="380"/>
      <c r="U225" s="290">
        <f>IFERROR(VLOOKUP(E225,'[26]IS ADJ 3'!$E:$O,11,FALSE),0)</f>
        <v>801.37140067856444</v>
      </c>
      <c r="V225" s="380"/>
      <c r="W225" s="291">
        <f>IFERROR(VLOOKUP(E225,'[27]IS ADJ 4'!$E:$Q,13,FALSE),0)</f>
        <v>352.17033030959408</v>
      </c>
      <c r="X225" s="380"/>
      <c r="Y225" s="290">
        <f>IFERROR(VLOOKUP(E225,'[28]WP IS ADJ 5'!$E$17:$U$315,17,FALSE),0)</f>
        <v>442.80200775630874</v>
      </c>
      <c r="Z225" s="380"/>
      <c r="AA225" s="394"/>
      <c r="AB225" s="380"/>
      <c r="AC225" s="394"/>
      <c r="AD225" s="380"/>
      <c r="AE225" s="394"/>
      <c r="AF225" s="380"/>
      <c r="AG225" s="397">
        <f>IFERROR(VLOOKUP(E225,'[16]nVision Input'!$E:$Q,13,FALSE),0)</f>
        <v>0</v>
      </c>
      <c r="AH225" s="380"/>
      <c r="AI225" s="394"/>
      <c r="AJ225" s="380"/>
      <c r="AK225" s="394"/>
      <c r="AL225" s="394"/>
      <c r="AM225" s="394"/>
      <c r="AN225" s="380"/>
      <c r="AO225" s="394"/>
      <c r="AP225" s="380"/>
      <c r="AQ225" s="394"/>
      <c r="AR225" s="380"/>
      <c r="AS225" s="394"/>
      <c r="AT225" s="380"/>
      <c r="AU225" s="394"/>
      <c r="AV225" s="217"/>
      <c r="AW225" s="394"/>
      <c r="AX225" s="217"/>
      <c r="AY225" s="394"/>
      <c r="AZ225" s="380"/>
      <c r="BA225" s="394"/>
      <c r="BB225" s="380"/>
      <c r="BC225" s="394"/>
      <c r="BD225" s="394"/>
      <c r="BE225" s="394"/>
      <c r="BF225" s="394"/>
      <c r="BG225" s="394"/>
      <c r="BH225" s="380"/>
      <c r="BI225" s="275">
        <f>SUM(O225:BH225)</f>
        <v>32199.649150941015</v>
      </c>
    </row>
    <row r="226" spans="1:61" x14ac:dyDescent="0.25">
      <c r="A226" s="88">
        <f t="shared" si="24"/>
        <v>186</v>
      </c>
      <c r="B226" s="86"/>
      <c r="C226" s="88"/>
      <c r="D226" s="86"/>
      <c r="E226" s="97"/>
      <c r="F226" s="100"/>
      <c r="G226" s="100" t="s">
        <v>347</v>
      </c>
      <c r="H226" s="86"/>
      <c r="I226" s="367"/>
      <c r="J226" s="86"/>
      <c r="K226" s="398">
        <v>90231.4</v>
      </c>
      <c r="L226" s="395"/>
      <c r="M226" s="399"/>
      <c r="N226" s="395"/>
      <c r="O226" s="398">
        <f>SUM(O224:O225)</f>
        <v>75729.037837657466</v>
      </c>
      <c r="P226" s="380"/>
      <c r="Q226" s="398">
        <f>SUM(Q224:Q225)</f>
        <v>0</v>
      </c>
      <c r="R226" s="380"/>
      <c r="S226" s="398">
        <f>SUM(S224:S225)</f>
        <v>0</v>
      </c>
      <c r="T226" s="380"/>
      <c r="U226" s="398">
        <f>SUM(U224:U225)</f>
        <v>2353.727359300945</v>
      </c>
      <c r="V226" s="380"/>
      <c r="W226" s="398">
        <f>SUM(W224:W225)</f>
        <v>1034.3680107399105</v>
      </c>
      <c r="X226" s="380"/>
      <c r="Y226" s="398">
        <f>SUM(Y224:Y225)</f>
        <v>1300.5645067030091</v>
      </c>
      <c r="Z226" s="380"/>
      <c r="AA226" s="398">
        <f>SUM(AA224:AA225)</f>
        <v>0</v>
      </c>
      <c r="AB226" s="380"/>
      <c r="AC226" s="398">
        <f>SUM(AC224:AC225)</f>
        <v>0</v>
      </c>
      <c r="AD226" s="380"/>
      <c r="AE226" s="398">
        <f>SUM(AE224:AE225)</f>
        <v>0</v>
      </c>
      <c r="AF226" s="380"/>
      <c r="AG226" s="398">
        <f>SUM(AG224:AG225)</f>
        <v>0</v>
      </c>
      <c r="AH226" s="380"/>
      <c r="AI226" s="398">
        <f>SUM(AI224:AI225)</f>
        <v>0</v>
      </c>
      <c r="AJ226" s="380"/>
      <c r="AK226" s="398">
        <f>SUM(AK224:AK225)</f>
        <v>0</v>
      </c>
      <c r="AL226" s="400"/>
      <c r="AM226" s="398">
        <f>SUM(AM224:AM225)</f>
        <v>0</v>
      </c>
      <c r="AN226" s="380"/>
      <c r="AO226" s="398">
        <f>SUM(AO224:AO225)</f>
        <v>0</v>
      </c>
      <c r="AP226" s="380"/>
      <c r="AQ226" s="398">
        <f>SUM(AQ224:AQ225)</f>
        <v>0</v>
      </c>
      <c r="AR226" s="380"/>
      <c r="AS226" s="398">
        <f>SUM(AS224:AS225)</f>
        <v>0</v>
      </c>
      <c r="AT226" s="380"/>
      <c r="AU226" s="398">
        <f>SUM(AU224:AU225)</f>
        <v>0</v>
      </c>
      <c r="AV226" s="380"/>
      <c r="AW226" s="398">
        <f>SUM(AW224:AW225)</f>
        <v>0</v>
      </c>
      <c r="AX226" s="380"/>
      <c r="AY226" s="398">
        <f>SUM(AY224:AY225)</f>
        <v>0</v>
      </c>
      <c r="AZ226" s="380"/>
      <c r="BA226" s="398">
        <f>SUM(BA224:BA225)</f>
        <v>0</v>
      </c>
      <c r="BB226" s="380"/>
      <c r="BC226" s="398">
        <f>SUM(BC224:BC225)</f>
        <v>0</v>
      </c>
      <c r="BD226" s="400"/>
      <c r="BE226" s="398">
        <f>SUM(BE224:BE225)</f>
        <v>0</v>
      </c>
      <c r="BF226" s="400"/>
      <c r="BG226" s="398">
        <f>SUM(BG224:BG225)</f>
        <v>0</v>
      </c>
      <c r="BH226" s="380"/>
      <c r="BI226" s="398">
        <f>SUM(BI224:BI225)</f>
        <v>80417.697714401336</v>
      </c>
    </row>
    <row r="227" spans="1:61" x14ac:dyDescent="0.25">
      <c r="A227" s="86"/>
      <c r="B227" s="86"/>
      <c r="C227" s="88"/>
      <c r="D227" s="86"/>
      <c r="E227" s="97"/>
      <c r="F227" s="100"/>
      <c r="G227" s="100"/>
      <c r="H227" s="86"/>
      <c r="I227" s="367"/>
      <c r="J227" s="86"/>
      <c r="K227" s="300"/>
      <c r="L227" s="395"/>
      <c r="M227" s="399"/>
      <c r="N227" s="395"/>
      <c r="O227" s="291"/>
      <c r="P227" s="217"/>
      <c r="Q227" s="394"/>
      <c r="R227" s="380"/>
      <c r="S227" s="394"/>
      <c r="T227" s="380"/>
      <c r="U227" s="394"/>
      <c r="V227" s="380"/>
      <c r="W227" s="394"/>
      <c r="X227" s="380"/>
      <c r="Y227" s="394"/>
      <c r="Z227" s="380"/>
      <c r="AA227" s="394"/>
      <c r="AB227" s="380"/>
      <c r="AC227" s="394"/>
      <c r="AD227" s="380"/>
      <c r="AE227" s="394"/>
      <c r="AF227" s="380"/>
      <c r="AG227" s="394"/>
      <c r="AH227" s="380"/>
      <c r="AI227" s="394"/>
      <c r="AJ227" s="380"/>
      <c r="AK227" s="394"/>
      <c r="AL227" s="394"/>
      <c r="AM227" s="394"/>
      <c r="AN227" s="380"/>
      <c r="AO227" s="394"/>
      <c r="AP227" s="380"/>
      <c r="AQ227" s="394"/>
      <c r="AR227" s="380"/>
      <c r="AS227" s="394"/>
      <c r="AT227" s="380"/>
      <c r="AU227" s="394"/>
      <c r="AV227" s="217"/>
      <c r="AW227" s="394"/>
      <c r="AX227" s="217"/>
      <c r="AY227" s="394"/>
      <c r="AZ227" s="380"/>
      <c r="BA227" s="394"/>
      <c r="BB227" s="380"/>
      <c r="BC227" s="394"/>
      <c r="BD227" s="394"/>
      <c r="BE227" s="394"/>
      <c r="BF227" s="394"/>
      <c r="BG227" s="394"/>
      <c r="BH227" s="380"/>
      <c r="BI227" s="252"/>
    </row>
    <row r="228" spans="1:61" x14ac:dyDescent="0.25">
      <c r="B228" s="86"/>
      <c r="C228" s="88"/>
      <c r="D228" s="86"/>
      <c r="E228" s="97"/>
      <c r="F228" s="100"/>
      <c r="G228" s="366" t="s">
        <v>348</v>
      </c>
      <c r="H228" s="86"/>
      <c r="I228" s="367"/>
      <c r="J228" s="86"/>
      <c r="K228" s="300"/>
      <c r="L228" s="395"/>
      <c r="M228" s="399"/>
      <c r="N228" s="395"/>
      <c r="O228" s="291"/>
      <c r="P228" s="217"/>
      <c r="Q228" s="394"/>
      <c r="R228" s="380"/>
      <c r="S228" s="394"/>
      <c r="T228" s="380"/>
      <c r="U228" s="394"/>
      <c r="V228" s="380"/>
      <c r="W228" s="394"/>
      <c r="X228" s="380"/>
      <c r="Y228" s="394"/>
      <c r="Z228" s="380"/>
      <c r="AA228" s="394"/>
      <c r="AB228" s="380"/>
      <c r="AC228" s="394"/>
      <c r="AD228" s="380"/>
      <c r="AE228" s="394"/>
      <c r="AF228" s="380"/>
      <c r="AG228" s="394"/>
      <c r="AH228" s="380"/>
      <c r="AI228" s="394"/>
      <c r="AJ228" s="380"/>
      <c r="AK228" s="394"/>
      <c r="AL228" s="394"/>
      <c r="AM228" s="394"/>
      <c r="AN228" s="380"/>
      <c r="AO228" s="394"/>
      <c r="AP228" s="380"/>
      <c r="AQ228" s="394"/>
      <c r="AR228" s="380"/>
      <c r="AS228" s="394"/>
      <c r="AT228" s="380"/>
      <c r="AU228" s="394"/>
      <c r="AV228" s="217"/>
      <c r="AW228" s="394"/>
      <c r="AX228" s="217"/>
      <c r="AY228" s="394"/>
      <c r="AZ228" s="380"/>
      <c r="BA228" s="394"/>
      <c r="BB228" s="380"/>
      <c r="BC228" s="394"/>
      <c r="BD228" s="394"/>
      <c r="BE228" s="394"/>
      <c r="BF228" s="394"/>
      <c r="BG228" s="394"/>
      <c r="BH228" s="380"/>
      <c r="BI228" s="252"/>
    </row>
    <row r="229" spans="1:61" x14ac:dyDescent="0.25">
      <c r="A229" s="88">
        <f>+A226+1</f>
        <v>187</v>
      </c>
      <c r="B229" s="86"/>
      <c r="C229" s="88"/>
      <c r="D229" s="86"/>
      <c r="E229" s="97"/>
      <c r="F229" s="100"/>
      <c r="G229" s="100" t="s">
        <v>271</v>
      </c>
      <c r="H229" s="86"/>
      <c r="I229" s="367"/>
      <c r="J229" s="86"/>
      <c r="K229" s="300"/>
      <c r="L229" s="395"/>
      <c r="M229" s="399"/>
      <c r="N229" s="395"/>
      <c r="O229" s="291"/>
      <c r="P229" s="217"/>
      <c r="Q229" s="394"/>
      <c r="R229" s="380"/>
      <c r="S229" s="394"/>
      <c r="T229" s="380"/>
      <c r="U229" s="394"/>
      <c r="V229" s="380"/>
      <c r="W229" s="394"/>
      <c r="X229" s="380"/>
      <c r="Y229" s="394"/>
      <c r="Z229" s="380"/>
      <c r="AA229" s="394"/>
      <c r="AB229" s="380"/>
      <c r="AC229" s="394"/>
      <c r="AD229" s="380"/>
      <c r="AE229" s="394"/>
      <c r="AF229" s="380"/>
      <c r="AG229" s="394"/>
      <c r="AH229" s="380"/>
      <c r="AI229" s="394"/>
      <c r="AJ229" s="380"/>
      <c r="AK229" s="394"/>
      <c r="AL229" s="394"/>
      <c r="AM229" s="394"/>
      <c r="AN229" s="380"/>
      <c r="AO229" s="394"/>
      <c r="AP229" s="380"/>
      <c r="AQ229" s="394"/>
      <c r="AR229" s="380"/>
      <c r="AS229" s="394"/>
      <c r="AT229" s="380"/>
      <c r="AU229" s="394"/>
      <c r="AV229" s="217"/>
      <c r="AW229" s="394"/>
      <c r="AX229" s="217"/>
      <c r="AY229" s="394"/>
      <c r="AZ229" s="380"/>
      <c r="BA229" s="394"/>
      <c r="BB229" s="380"/>
      <c r="BC229" s="394"/>
      <c r="BD229" s="394"/>
      <c r="BE229" s="394"/>
      <c r="BF229" s="394"/>
      <c r="BG229" s="394"/>
      <c r="BH229" s="380"/>
      <c r="BI229" s="252"/>
    </row>
    <row r="230" spans="1:61" x14ac:dyDescent="0.25">
      <c r="A230" s="88">
        <f>+A229+1</f>
        <v>188</v>
      </c>
      <c r="B230" s="86"/>
      <c r="C230" s="88">
        <v>546</v>
      </c>
      <c r="D230" s="86"/>
      <c r="E230" s="97">
        <v>546011</v>
      </c>
      <c r="F230" s="100"/>
      <c r="G230" s="100" t="s">
        <v>349</v>
      </c>
      <c r="H230" s="86"/>
      <c r="I230" s="385" t="str">
        <f>+I16</f>
        <v>TB 03-19</v>
      </c>
      <c r="J230" s="86"/>
      <c r="K230" s="394">
        <f>'[15]WP - Expenses'!$K$229</f>
        <v>2502.8000000000002</v>
      </c>
      <c r="L230" s="395"/>
      <c r="M230" s="399">
        <v>0.83927588220572291</v>
      </c>
      <c r="N230" s="395"/>
      <c r="O230" s="394">
        <f>K230*M230</f>
        <v>2100.5396779844837</v>
      </c>
      <c r="P230" s="217"/>
      <c r="Q230" s="394"/>
      <c r="R230" s="380"/>
      <c r="S230" s="394"/>
      <c r="T230" s="380"/>
      <c r="U230" s="290">
        <f>IFERROR(VLOOKUP(E230,'[26]IS ADJ 3'!$E:$O,11,FALSE),0)</f>
        <v>0</v>
      </c>
      <c r="V230" s="380"/>
      <c r="W230" s="291">
        <f>IFERROR(VLOOKUP(E230,'[27]IS ADJ 4'!$E:$Q,13,FALSE),0)</f>
        <v>0</v>
      </c>
      <c r="X230" s="380"/>
      <c r="Y230" s="394"/>
      <c r="Z230" s="380"/>
      <c r="AA230" s="394"/>
      <c r="AB230" s="380"/>
      <c r="AC230" s="394"/>
      <c r="AD230" s="380"/>
      <c r="AE230" s="394"/>
      <c r="AF230" s="380"/>
      <c r="AG230" s="397">
        <f>IFERROR(VLOOKUP(E230,'[16]nVision Input'!$E:$Q,13,FALSE),0)</f>
        <v>0</v>
      </c>
      <c r="AH230" s="380"/>
      <c r="AI230" s="394"/>
      <c r="AJ230" s="380"/>
      <c r="AK230" s="394"/>
      <c r="AL230" s="394"/>
      <c r="AM230" s="394"/>
      <c r="AN230" s="380"/>
      <c r="AO230" s="394"/>
      <c r="AP230" s="380"/>
      <c r="AQ230" s="394"/>
      <c r="AR230" s="380"/>
      <c r="AS230" s="394"/>
      <c r="AT230" s="380"/>
      <c r="AU230" s="394"/>
      <c r="AV230" s="217"/>
      <c r="AW230" s="394"/>
      <c r="AX230" s="217"/>
      <c r="AY230" s="394"/>
      <c r="AZ230" s="380"/>
      <c r="BA230" s="394"/>
      <c r="BB230" s="380"/>
      <c r="BC230" s="394"/>
      <c r="BD230" s="394"/>
      <c r="BE230" s="394"/>
      <c r="BF230" s="394"/>
      <c r="BG230" s="394"/>
      <c r="BH230" s="380"/>
      <c r="BI230" s="286">
        <f>SUM(O230:BH230)</f>
        <v>2100.5396779844837</v>
      </c>
    </row>
    <row r="231" spans="1:61" x14ac:dyDescent="0.25">
      <c r="A231" s="88">
        <f>+A230+1</f>
        <v>189</v>
      </c>
      <c r="B231" s="86"/>
      <c r="C231" s="88">
        <v>546</v>
      </c>
      <c r="D231" s="86"/>
      <c r="E231" s="97">
        <v>546204</v>
      </c>
      <c r="F231" s="100"/>
      <c r="G231" s="100" t="s">
        <v>350</v>
      </c>
      <c r="H231" s="86"/>
      <c r="I231" s="367"/>
      <c r="J231" s="86"/>
      <c r="K231" s="394">
        <f>'[15]WP - Expenses'!$K$230</f>
        <v>103165.99</v>
      </c>
      <c r="L231" s="395"/>
      <c r="M231" s="399">
        <v>0.83927588220572291</v>
      </c>
      <c r="N231" s="395"/>
      <c r="O231" s="394">
        <f>K231*M231</f>
        <v>86584.727270876785</v>
      </c>
      <c r="P231" s="217"/>
      <c r="Q231" s="394"/>
      <c r="R231" s="380"/>
      <c r="S231" s="394"/>
      <c r="T231" s="380"/>
      <c r="U231" s="290">
        <f>IFERROR(VLOOKUP(E231,'[26]IS ADJ 3'!$E:$O,11,FALSE),0)</f>
        <v>1568.1446189966239</v>
      </c>
      <c r="V231" s="380"/>
      <c r="W231" s="291">
        <f>IFERROR(VLOOKUP(E231,'[27]IS ADJ 4'!$E:$Q,13,FALSE),0)</f>
        <v>689.13615831265031</v>
      </c>
      <c r="X231" s="380"/>
      <c r="Y231" s="290">
        <f>IFERROR(VLOOKUP(E231,'[28]WP IS ADJ 5'!$E$17:$U$315,17,FALSE),0)</f>
        <v>866.48660677931184</v>
      </c>
      <c r="Z231" s="380"/>
      <c r="AA231" s="394"/>
      <c r="AB231" s="380"/>
      <c r="AC231" s="394"/>
      <c r="AD231" s="380"/>
      <c r="AE231" s="394"/>
      <c r="AF231" s="380"/>
      <c r="AG231" s="397">
        <f>IFERROR(VLOOKUP(E231,'[16]nVision Input'!$E:$Q,13,FALSE),0)</f>
        <v>0</v>
      </c>
      <c r="AH231" s="380"/>
      <c r="AI231" s="394"/>
      <c r="AJ231" s="380"/>
      <c r="AK231" s="394"/>
      <c r="AL231" s="394"/>
      <c r="AM231" s="394"/>
      <c r="AN231" s="380"/>
      <c r="AO231" s="394"/>
      <c r="AP231" s="380"/>
      <c r="AQ231" s="394"/>
      <c r="AR231" s="380"/>
      <c r="AS231" s="394"/>
      <c r="AT231" s="380"/>
      <c r="AU231" s="394"/>
      <c r="AV231" s="217"/>
      <c r="AW231" s="394"/>
      <c r="AX231" s="217"/>
      <c r="AY231" s="394"/>
      <c r="AZ231" s="380"/>
      <c r="BA231" s="394"/>
      <c r="BB231" s="380"/>
      <c r="BC231" s="394"/>
      <c r="BD231" s="394"/>
      <c r="BE231" s="394"/>
      <c r="BF231" s="394"/>
      <c r="BG231" s="394"/>
      <c r="BH231" s="380"/>
      <c r="BI231" s="286">
        <f>SUM(O231:BH231)</f>
        <v>89708.494654965383</v>
      </c>
    </row>
    <row r="232" spans="1:61" x14ac:dyDescent="0.25">
      <c r="A232" s="88">
        <f t="shared" ref="A232:A295" si="25">+A231+1</f>
        <v>190</v>
      </c>
      <c r="B232" s="86"/>
      <c r="C232" s="88">
        <v>546</v>
      </c>
      <c r="D232" s="86"/>
      <c r="E232" s="97">
        <v>546205</v>
      </c>
      <c r="F232" s="100"/>
      <c r="G232" s="100" t="s">
        <v>351</v>
      </c>
      <c r="H232" s="86"/>
      <c r="I232" s="386"/>
      <c r="J232" s="86"/>
      <c r="K232" s="394">
        <f>'[15]WP - Expenses'!$K$231</f>
        <v>52874.540000000008</v>
      </c>
      <c r="L232" s="395"/>
      <c r="M232" s="399">
        <v>0.83927588220572291</v>
      </c>
      <c r="N232" s="395"/>
      <c r="O232" s="394">
        <f>K232*M232</f>
        <v>44376.326204721794</v>
      </c>
      <c r="P232" s="217"/>
      <c r="Q232" s="394"/>
      <c r="R232" s="380"/>
      <c r="S232" s="394"/>
      <c r="T232" s="380"/>
      <c r="U232" s="290">
        <f>IFERROR(VLOOKUP(E232,'[26]IS ADJ 3'!$E:$O,11,FALSE),0)</f>
        <v>1125.3070648558974</v>
      </c>
      <c r="V232" s="380"/>
      <c r="W232" s="291">
        <f>IFERROR(VLOOKUP(E232,'[27]IS ADJ 4'!$E:$Q,13,FALSE),0)</f>
        <v>494.52695765590431</v>
      </c>
      <c r="X232" s="380"/>
      <c r="Y232" s="290">
        <f>IFERROR(VLOOKUP(E232,'[28]WP IS ADJ 5'!$E$17:$U$315,17,FALSE),0)</f>
        <v>621.79437304428575</v>
      </c>
      <c r="Z232" s="380"/>
      <c r="AA232" s="394"/>
      <c r="AB232" s="380"/>
      <c r="AC232" s="394"/>
      <c r="AD232" s="380"/>
      <c r="AE232" s="394"/>
      <c r="AF232" s="380"/>
      <c r="AG232" s="397">
        <f>IFERROR(VLOOKUP(E232,'[16]nVision Input'!$E:$Q,13,FALSE),0)</f>
        <v>0</v>
      </c>
      <c r="AH232" s="380"/>
      <c r="AI232" s="394"/>
      <c r="AJ232" s="380"/>
      <c r="AK232" s="394"/>
      <c r="AL232" s="394"/>
      <c r="AM232" s="394"/>
      <c r="AN232" s="380"/>
      <c r="AO232" s="394"/>
      <c r="AP232" s="380"/>
      <c r="AQ232" s="394"/>
      <c r="AR232" s="380"/>
      <c r="AS232" s="394"/>
      <c r="AT232" s="380"/>
      <c r="AU232" s="394"/>
      <c r="AV232" s="217"/>
      <c r="AW232" s="394"/>
      <c r="AX232" s="217"/>
      <c r="AY232" s="394"/>
      <c r="AZ232" s="380"/>
      <c r="BA232" s="394"/>
      <c r="BB232" s="380"/>
      <c r="BC232" s="394"/>
      <c r="BD232" s="394"/>
      <c r="BE232" s="394"/>
      <c r="BF232" s="394"/>
      <c r="BG232" s="394"/>
      <c r="BH232" s="380"/>
      <c r="BI232" s="286">
        <f>SUM(O232:BH232)</f>
        <v>46617.954600277888</v>
      </c>
    </row>
    <row r="233" spans="1:61" x14ac:dyDescent="0.25">
      <c r="A233" s="88">
        <f t="shared" si="25"/>
        <v>191</v>
      </c>
      <c r="B233" s="86"/>
      <c r="C233" s="88">
        <v>546</v>
      </c>
      <c r="D233" s="86"/>
      <c r="E233" s="97">
        <v>546207</v>
      </c>
      <c r="F233" s="100"/>
      <c r="G233" s="100" t="s">
        <v>352</v>
      </c>
      <c r="H233" s="86"/>
      <c r="I233" s="367"/>
      <c r="J233" s="86"/>
      <c r="K233" s="394">
        <f>'[15]WP - Expenses'!$K$232</f>
        <v>888100.37</v>
      </c>
      <c r="L233" s="395"/>
      <c r="M233" s="399">
        <v>0.83927588220572291</v>
      </c>
      <c r="N233" s="395"/>
      <c r="O233" s="394">
        <f>K233*M233</f>
        <v>745361.22151897894</v>
      </c>
      <c r="P233" s="217"/>
      <c r="Q233" s="394"/>
      <c r="R233" s="380"/>
      <c r="S233" s="394"/>
      <c r="T233" s="380"/>
      <c r="U233" s="290">
        <f>IFERROR(VLOOKUP(E233,'[26]IS ADJ 3'!$E:$O,11,FALSE),0)</f>
        <v>24072.808868348322</v>
      </c>
      <c r="V233" s="380"/>
      <c r="W233" s="291">
        <f>IFERROR(VLOOKUP(E233,'[27]IS ADJ 4'!$E:$Q,13,FALSE),0)</f>
        <v>10579.026208656065</v>
      </c>
      <c r="X233" s="380"/>
      <c r="Y233" s="290">
        <f>IFERROR(VLOOKUP(E233,'[28]WP IS ADJ 5'!$E$17:$U$315,17,FALSE),0)</f>
        <v>13301.557917106315</v>
      </c>
      <c r="Z233" s="380"/>
      <c r="AA233" s="394"/>
      <c r="AB233" s="380"/>
      <c r="AC233" s="394"/>
      <c r="AD233" s="380"/>
      <c r="AE233" s="394"/>
      <c r="AF233" s="380"/>
      <c r="AG233" s="397">
        <f>IFERROR(VLOOKUP(E233,'[16]nVision Input'!$E:$Q,13,FALSE),0)</f>
        <v>0</v>
      </c>
      <c r="AH233" s="380"/>
      <c r="AI233" s="394"/>
      <c r="AJ233" s="380"/>
      <c r="AK233" s="394"/>
      <c r="AL233" s="394"/>
      <c r="AM233" s="394"/>
      <c r="AN233" s="380"/>
      <c r="AO233" s="394"/>
      <c r="AP233" s="380"/>
      <c r="AQ233" s="394"/>
      <c r="AR233" s="380"/>
      <c r="AS233" s="394"/>
      <c r="AT233" s="380"/>
      <c r="AU233" s="394"/>
      <c r="AV233" s="217"/>
      <c r="AW233" s="394"/>
      <c r="AX233" s="217"/>
      <c r="AY233" s="394"/>
      <c r="AZ233" s="380"/>
      <c r="BA233" s="394"/>
      <c r="BB233" s="380"/>
      <c r="BC233" s="394"/>
      <c r="BD233" s="394"/>
      <c r="BE233" s="394"/>
      <c r="BF233" s="394"/>
      <c r="BG233" s="394"/>
      <c r="BH233" s="380"/>
      <c r="BI233" s="275">
        <f>SUM(O233:BH233)</f>
        <v>793314.61451308965</v>
      </c>
    </row>
    <row r="234" spans="1:61" x14ac:dyDescent="0.25">
      <c r="A234" s="88">
        <f t="shared" si="25"/>
        <v>192</v>
      </c>
      <c r="B234" s="86"/>
      <c r="C234" s="88"/>
      <c r="D234" s="86"/>
      <c r="E234" s="97"/>
      <c r="F234" s="100"/>
      <c r="G234" s="100" t="s">
        <v>283</v>
      </c>
      <c r="H234" s="86"/>
      <c r="I234" s="367"/>
      <c r="J234" s="86"/>
      <c r="K234" s="398">
        <f>SUM(K230:K233)</f>
        <v>1046643.7</v>
      </c>
      <c r="L234" s="395"/>
      <c r="M234" s="399"/>
      <c r="N234" s="395"/>
      <c r="O234" s="398">
        <f>SUM(O230:O233)</f>
        <v>878422.81467256206</v>
      </c>
      <c r="P234" s="380"/>
      <c r="Q234" s="398">
        <f>SUM(Q230:Q233)</f>
        <v>0</v>
      </c>
      <c r="R234" s="380"/>
      <c r="S234" s="398">
        <f>SUM(S230:S233)</f>
        <v>0</v>
      </c>
      <c r="T234" s="380"/>
      <c r="U234" s="398">
        <f>SUM(U230:U233)</f>
        <v>26766.260552200845</v>
      </c>
      <c r="V234" s="380"/>
      <c r="W234" s="398">
        <f>SUM(W230:W233)</f>
        <v>11762.68932462462</v>
      </c>
      <c r="X234" s="380"/>
      <c r="Y234" s="398">
        <f>SUM(Y230:Y233)</f>
        <v>14789.838896929912</v>
      </c>
      <c r="Z234" s="380"/>
      <c r="AA234" s="398">
        <f>SUM(AA230:AA233)</f>
        <v>0</v>
      </c>
      <c r="AB234" s="380"/>
      <c r="AC234" s="398">
        <f>SUM(AC230:AC233)</f>
        <v>0</v>
      </c>
      <c r="AD234" s="380"/>
      <c r="AE234" s="398">
        <f>SUM(AE230:AE233)</f>
        <v>0</v>
      </c>
      <c r="AF234" s="380"/>
      <c r="AG234" s="398">
        <f>SUM(AG230:AG233)</f>
        <v>0</v>
      </c>
      <c r="AH234" s="380"/>
      <c r="AI234" s="398">
        <f>SUM(AI230:AI233)</f>
        <v>0</v>
      </c>
      <c r="AJ234" s="380"/>
      <c r="AK234" s="398">
        <f>SUM(AK230:AK233)</f>
        <v>0</v>
      </c>
      <c r="AL234" s="400"/>
      <c r="AM234" s="398">
        <f>SUM(AM230:AM233)</f>
        <v>0</v>
      </c>
      <c r="AN234" s="380"/>
      <c r="AO234" s="398">
        <f>SUM(AO230:AO233)</f>
        <v>0</v>
      </c>
      <c r="AP234" s="380"/>
      <c r="AQ234" s="398">
        <f>SUM(AQ230:AQ233)</f>
        <v>0</v>
      </c>
      <c r="AR234" s="380"/>
      <c r="AS234" s="398">
        <f>SUM(AS230:AS233)</f>
        <v>0</v>
      </c>
      <c r="AT234" s="380"/>
      <c r="AU234" s="398">
        <f>SUM(AU230:AU233)</f>
        <v>0</v>
      </c>
      <c r="AV234" s="380"/>
      <c r="AW234" s="398">
        <f>SUM(AW230:AW233)</f>
        <v>0</v>
      </c>
      <c r="AX234" s="380"/>
      <c r="AY234" s="398">
        <f>SUM(AY230:AY233)</f>
        <v>0</v>
      </c>
      <c r="AZ234" s="380"/>
      <c r="BA234" s="398">
        <f>SUM(BA230:BA233)</f>
        <v>0</v>
      </c>
      <c r="BB234" s="380"/>
      <c r="BC234" s="398">
        <f>SUM(BC230:BC233)</f>
        <v>0</v>
      </c>
      <c r="BD234" s="400"/>
      <c r="BE234" s="398">
        <f>SUM(BE230:BE233)</f>
        <v>0</v>
      </c>
      <c r="BF234" s="400"/>
      <c r="BG234" s="398">
        <f>SUM(BG230:BG233)</f>
        <v>0</v>
      </c>
      <c r="BH234" s="380"/>
      <c r="BI234" s="398">
        <f>SUM(BI230:BI233)</f>
        <v>931741.60344631737</v>
      </c>
    </row>
    <row r="235" spans="1:61" x14ac:dyDescent="0.25">
      <c r="A235" s="88"/>
      <c r="B235" s="86"/>
      <c r="C235" s="88"/>
      <c r="D235" s="86"/>
      <c r="E235" s="97"/>
      <c r="F235" s="100"/>
      <c r="G235" s="100"/>
      <c r="H235" s="86"/>
      <c r="I235" s="367"/>
      <c r="J235" s="86"/>
      <c r="K235" s="300"/>
      <c r="L235" s="395"/>
      <c r="M235" s="399"/>
      <c r="N235" s="395"/>
      <c r="O235" s="291"/>
      <c r="P235" s="217"/>
      <c r="Q235" s="394"/>
      <c r="R235" s="380"/>
      <c r="S235" s="394"/>
      <c r="T235" s="380"/>
      <c r="U235" s="394"/>
      <c r="V235" s="380"/>
      <c r="W235" s="394"/>
      <c r="X235" s="380"/>
      <c r="Y235" s="394"/>
      <c r="Z235" s="380"/>
      <c r="AA235" s="394"/>
      <c r="AB235" s="380"/>
      <c r="AC235" s="394"/>
      <c r="AD235" s="380"/>
      <c r="AE235" s="394"/>
      <c r="AF235" s="380"/>
      <c r="AG235" s="394"/>
      <c r="AH235" s="380"/>
      <c r="AI235" s="394"/>
      <c r="AJ235" s="380"/>
      <c r="AK235" s="394"/>
      <c r="AL235" s="394"/>
      <c r="AM235" s="394"/>
      <c r="AN235" s="380"/>
      <c r="AO235" s="394"/>
      <c r="AP235" s="380"/>
      <c r="AQ235" s="394"/>
      <c r="AR235" s="380"/>
      <c r="AS235" s="394"/>
      <c r="AT235" s="380"/>
      <c r="AU235" s="394"/>
      <c r="AV235" s="217"/>
      <c r="AW235" s="394"/>
      <c r="AX235" s="217"/>
      <c r="AY235" s="394"/>
      <c r="AZ235" s="380"/>
      <c r="BA235" s="394"/>
      <c r="BB235" s="380"/>
      <c r="BC235" s="394"/>
      <c r="BD235" s="394"/>
      <c r="BE235" s="394"/>
      <c r="BF235" s="394"/>
      <c r="BG235" s="394"/>
      <c r="BH235" s="380"/>
      <c r="BI235" s="252"/>
    </row>
    <row r="236" spans="1:61" x14ac:dyDescent="0.25">
      <c r="A236" s="88">
        <f>+A234+1</f>
        <v>193</v>
      </c>
      <c r="B236" s="86"/>
      <c r="C236" s="88"/>
      <c r="D236" s="86"/>
      <c r="E236" s="97"/>
      <c r="F236" s="100"/>
      <c r="G236" s="100" t="s">
        <v>353</v>
      </c>
      <c r="H236" s="86"/>
      <c r="I236" s="367"/>
      <c r="J236" s="86"/>
      <c r="K236" s="300"/>
      <c r="L236" s="395"/>
      <c r="M236" s="399"/>
      <c r="N236" s="395"/>
      <c r="O236" s="291"/>
      <c r="P236" s="217"/>
      <c r="Q236" s="394"/>
      <c r="R236" s="380"/>
      <c r="S236" s="394"/>
      <c r="T236" s="380"/>
      <c r="U236" s="394"/>
      <c r="V236" s="380"/>
      <c r="W236" s="394"/>
      <c r="X236" s="380"/>
      <c r="Y236" s="394"/>
      <c r="Z236" s="380"/>
      <c r="AA236" s="394"/>
      <c r="AB236" s="380"/>
      <c r="AC236" s="394"/>
      <c r="AD236" s="380"/>
      <c r="AE236" s="394"/>
      <c r="AF236" s="380"/>
      <c r="AG236" s="394"/>
      <c r="AH236" s="380"/>
      <c r="AI236" s="394"/>
      <c r="AJ236" s="380"/>
      <c r="AK236" s="394"/>
      <c r="AL236" s="394"/>
      <c r="AM236" s="394"/>
      <c r="AN236" s="380"/>
      <c r="AO236" s="394"/>
      <c r="AP236" s="380"/>
      <c r="AQ236" s="394"/>
      <c r="AR236" s="380"/>
      <c r="AS236" s="394"/>
      <c r="AT236" s="380"/>
      <c r="AU236" s="394"/>
      <c r="AV236" s="217"/>
      <c r="AW236" s="394"/>
      <c r="AX236" s="217"/>
      <c r="AY236" s="394"/>
      <c r="AZ236" s="380"/>
      <c r="BA236" s="394"/>
      <c r="BB236" s="380"/>
      <c r="BC236" s="394"/>
      <c r="BD236" s="394"/>
      <c r="BE236" s="394"/>
      <c r="BF236" s="394"/>
      <c r="BG236" s="394"/>
      <c r="BH236" s="380"/>
      <c r="BI236" s="252"/>
    </row>
    <row r="237" spans="1:61" x14ac:dyDescent="0.25">
      <c r="A237" s="88">
        <f t="shared" si="25"/>
        <v>194</v>
      </c>
      <c r="B237" s="86"/>
      <c r="C237" s="88">
        <v>548</v>
      </c>
      <c r="D237" s="86"/>
      <c r="E237" s="97">
        <v>548123</v>
      </c>
      <c r="F237" s="100"/>
      <c r="G237" s="100" t="s">
        <v>354</v>
      </c>
      <c r="H237" s="86"/>
      <c r="I237" s="385" t="str">
        <f>+I16</f>
        <v>TB 03-19</v>
      </c>
      <c r="J237" s="86"/>
      <c r="K237" s="394">
        <f>'[15]WP - Expenses'!$K$236</f>
        <v>2835232.93</v>
      </c>
      <c r="L237" s="395"/>
      <c r="M237" s="399">
        <v>0.83927588220572291</v>
      </c>
      <c r="N237" s="395"/>
      <c r="O237" s="394">
        <f t="shared" ref="O237:O243" si="26">K237*M237</f>
        <v>2379542.6185844666</v>
      </c>
      <c r="P237" s="217"/>
      <c r="Q237" s="394"/>
      <c r="R237" s="380"/>
      <c r="S237" s="394"/>
      <c r="T237" s="380"/>
      <c r="U237" s="290">
        <f>IFERROR(VLOOKUP(E237,'[26]IS ADJ 3'!$E:$O,11,FALSE),0)</f>
        <v>57749.273059555053</v>
      </c>
      <c r="V237" s="380"/>
      <c r="W237" s="291">
        <f>IFERROR(VLOOKUP(E237,'[27]IS ADJ 4'!$E:$Q,13,FALSE),0)</f>
        <v>25378.470645822294</v>
      </c>
      <c r="X237" s="380"/>
      <c r="Y237" s="290">
        <f>IFERROR(VLOOKUP(E237,'[28]WP IS ADJ 5'!$E$17:$U$315,17,FALSE),0)</f>
        <v>31909.666398857487</v>
      </c>
      <c r="Z237" s="380"/>
      <c r="AA237" s="394"/>
      <c r="AB237" s="380"/>
      <c r="AC237" s="394"/>
      <c r="AD237" s="380"/>
      <c r="AE237" s="394"/>
      <c r="AF237" s="380"/>
      <c r="AG237" s="397">
        <f>IFERROR(VLOOKUP(E237,'[16]nVision Input'!$E:$Q,13,FALSE),0)</f>
        <v>0</v>
      </c>
      <c r="AH237" s="380"/>
      <c r="AI237" s="394"/>
      <c r="AJ237" s="380"/>
      <c r="AK237" s="394"/>
      <c r="AL237" s="394"/>
      <c r="AM237" s="394"/>
      <c r="AN237" s="380"/>
      <c r="AO237" s="394"/>
      <c r="AP237" s="380"/>
      <c r="AQ237" s="394"/>
      <c r="AR237" s="380"/>
      <c r="AS237" s="394"/>
      <c r="AT237" s="380"/>
      <c r="AU237" s="394"/>
      <c r="AV237" s="217"/>
      <c r="AW237" s="394"/>
      <c r="AX237" s="217"/>
      <c r="AY237" s="394"/>
      <c r="AZ237" s="380"/>
      <c r="BA237" s="394"/>
      <c r="BB237" s="380"/>
      <c r="BC237" s="394"/>
      <c r="BD237" s="394"/>
      <c r="BE237" s="394"/>
      <c r="BF237" s="394"/>
      <c r="BG237" s="394">
        <f>+'[32]WP-IS ADJ 36 Riverton Main Exp'!$O$16</f>
        <v>-37351.530000000028</v>
      </c>
      <c r="BH237" s="380"/>
      <c r="BI237" s="286">
        <f t="shared" ref="BI237:BI243" si="27">SUM(O237:BH237)</f>
        <v>2457228.4986887006</v>
      </c>
    </row>
    <row r="238" spans="1:61" x14ac:dyDescent="0.25">
      <c r="A238" s="88">
        <f t="shared" si="25"/>
        <v>195</v>
      </c>
      <c r="B238" s="86"/>
      <c r="C238" s="88">
        <v>548</v>
      </c>
      <c r="D238" s="86"/>
      <c r="E238" s="97">
        <v>548124</v>
      </c>
      <c r="F238" s="100"/>
      <c r="G238" s="100" t="s">
        <v>355</v>
      </c>
      <c r="H238" s="86"/>
      <c r="I238" s="367"/>
      <c r="J238" s="86"/>
      <c r="K238" s="394">
        <f>'[15]WP - Expenses'!$K$237</f>
        <v>235719.44</v>
      </c>
      <c r="L238" s="395"/>
      <c r="M238" s="399">
        <v>0.83927588220572291</v>
      </c>
      <c r="N238" s="395"/>
      <c r="O238" s="394">
        <f t="shared" si="26"/>
        <v>197833.64095903898</v>
      </c>
      <c r="P238" s="217"/>
      <c r="Q238" s="394"/>
      <c r="R238" s="380"/>
      <c r="S238" s="394"/>
      <c r="T238" s="380"/>
      <c r="U238" s="290">
        <f>IFERROR(VLOOKUP(E238,'[26]IS ADJ 3'!$E:$O,11,FALSE),0)</f>
        <v>422.17618389682701</v>
      </c>
      <c r="V238" s="380"/>
      <c r="W238" s="291">
        <f>IFERROR(VLOOKUP(E238,'[27]IS ADJ 4'!$E:$Q,13,FALSE),0)</f>
        <v>185.52936379548342</v>
      </c>
      <c r="X238" s="380"/>
      <c r="Y238" s="290">
        <f>IFERROR(VLOOKUP(E238,'[28]WP IS ADJ 5'!$E$17:$U$315,17,FALSE),0)</f>
        <v>233.27568428087034</v>
      </c>
      <c r="Z238" s="380"/>
      <c r="AA238" s="394"/>
      <c r="AB238" s="380"/>
      <c r="AC238" s="394"/>
      <c r="AD238" s="380"/>
      <c r="AE238" s="394"/>
      <c r="AF238" s="380"/>
      <c r="AG238" s="397">
        <f>IFERROR(VLOOKUP(E238,'[16]nVision Input'!$E:$Q,13,FALSE),0)</f>
        <v>0</v>
      </c>
      <c r="AH238" s="380"/>
      <c r="AI238" s="394"/>
      <c r="AJ238" s="380"/>
      <c r="AK238" s="394"/>
      <c r="AL238" s="394"/>
      <c r="AM238" s="394"/>
      <c r="AN238" s="380"/>
      <c r="AO238" s="394"/>
      <c r="AP238" s="380"/>
      <c r="AQ238" s="394"/>
      <c r="AR238" s="380"/>
      <c r="AS238" s="394"/>
      <c r="AT238" s="380"/>
      <c r="AU238" s="394"/>
      <c r="AV238" s="217"/>
      <c r="AW238" s="394"/>
      <c r="AX238" s="217"/>
      <c r="AY238" s="394"/>
      <c r="AZ238" s="380"/>
      <c r="BA238" s="394"/>
      <c r="BB238" s="380"/>
      <c r="BC238" s="394"/>
      <c r="BD238" s="394"/>
      <c r="BE238" s="394"/>
      <c r="BF238" s="394"/>
      <c r="BG238" s="394">
        <f>+'[32]WP-IS ADJ 36 Riverton Main Exp'!$O$17</f>
        <v>-27861.38</v>
      </c>
      <c r="BH238" s="380"/>
      <c r="BI238" s="286">
        <f t="shared" si="27"/>
        <v>170813.24219101216</v>
      </c>
    </row>
    <row r="239" spans="1:61" x14ac:dyDescent="0.25">
      <c r="A239" s="88">
        <f t="shared" si="25"/>
        <v>196</v>
      </c>
      <c r="B239" s="86"/>
      <c r="C239" s="88">
        <v>548</v>
      </c>
      <c r="D239" s="86"/>
      <c r="E239" s="97">
        <v>548125</v>
      </c>
      <c r="F239" s="100"/>
      <c r="G239" s="100" t="s">
        <v>356</v>
      </c>
      <c r="H239" s="86"/>
      <c r="I239" s="367"/>
      <c r="J239" s="86"/>
      <c r="K239" s="394">
        <f>'[15]WP - Expenses'!$K$238</f>
        <v>38615.949999999997</v>
      </c>
      <c r="L239" s="395"/>
      <c r="M239" s="399">
        <v>0.83927588220572291</v>
      </c>
      <c r="N239" s="395"/>
      <c r="O239" s="394">
        <f t="shared" si="26"/>
        <v>32409.435503462082</v>
      </c>
      <c r="P239" s="217"/>
      <c r="Q239" s="394"/>
      <c r="R239" s="380"/>
      <c r="S239" s="394"/>
      <c r="T239" s="380"/>
      <c r="U239" s="290">
        <f>IFERROR(VLOOKUP(E239,'[26]IS ADJ 3'!$E:$O,11,FALSE),0)</f>
        <v>1175.4526392581595</v>
      </c>
      <c r="V239" s="380"/>
      <c r="W239" s="291">
        <f>IFERROR(VLOOKUP(E239,'[27]IS ADJ 4'!$E:$Q,13,FALSE),0)</f>
        <v>516.56391016738087</v>
      </c>
      <c r="X239" s="380"/>
      <c r="Y239" s="290">
        <f>IFERROR(VLOOKUP(E239,'[28]WP IS ADJ 5'!$E$17:$U$315,17,FALSE),0)</f>
        <v>649.50257551646428</v>
      </c>
      <c r="Z239" s="380"/>
      <c r="AA239" s="394"/>
      <c r="AB239" s="380"/>
      <c r="AC239" s="394"/>
      <c r="AD239" s="380"/>
      <c r="AE239" s="394"/>
      <c r="AF239" s="380"/>
      <c r="AG239" s="397">
        <f>IFERROR(VLOOKUP(E239,'[16]nVision Input'!$E:$Q,13,FALSE),0)</f>
        <v>0</v>
      </c>
      <c r="AH239" s="380"/>
      <c r="AI239" s="394"/>
      <c r="AJ239" s="380"/>
      <c r="AK239" s="394"/>
      <c r="AL239" s="394"/>
      <c r="AM239" s="394"/>
      <c r="AN239" s="380"/>
      <c r="AO239" s="394"/>
      <c r="AP239" s="380"/>
      <c r="AQ239" s="394"/>
      <c r="AR239" s="380"/>
      <c r="AS239" s="394"/>
      <c r="AT239" s="380"/>
      <c r="AU239" s="394"/>
      <c r="AV239" s="217"/>
      <c r="AW239" s="394"/>
      <c r="AX239" s="217"/>
      <c r="AY239" s="394"/>
      <c r="AZ239" s="380"/>
      <c r="BA239" s="394"/>
      <c r="BB239" s="380"/>
      <c r="BC239" s="394"/>
      <c r="BD239" s="394"/>
      <c r="BE239" s="394"/>
      <c r="BF239" s="394"/>
      <c r="BG239" s="394"/>
      <c r="BH239" s="380"/>
      <c r="BI239" s="286">
        <f t="shared" si="27"/>
        <v>34750.954628404084</v>
      </c>
    </row>
    <row r="240" spans="1:61" x14ac:dyDescent="0.25">
      <c r="A240" s="88">
        <f t="shared" si="25"/>
        <v>197</v>
      </c>
      <c r="B240" s="86"/>
      <c r="C240" s="88">
        <v>548</v>
      </c>
      <c r="D240" s="86"/>
      <c r="E240" s="97">
        <v>548126</v>
      </c>
      <c r="F240" s="100"/>
      <c r="G240" s="100" t="s">
        <v>357</v>
      </c>
      <c r="H240" s="86"/>
      <c r="I240" s="367"/>
      <c r="J240" s="86"/>
      <c r="K240" s="394">
        <f>'[15]WP - Expenses'!$K$239</f>
        <v>33312.81</v>
      </c>
      <c r="L240" s="395"/>
      <c r="M240" s="399">
        <v>0.83927588220572291</v>
      </c>
      <c r="N240" s="395"/>
      <c r="O240" s="394">
        <f t="shared" si="26"/>
        <v>27958.638001501626</v>
      </c>
      <c r="P240" s="217"/>
      <c r="Q240" s="394"/>
      <c r="R240" s="380"/>
      <c r="S240" s="394"/>
      <c r="T240" s="380"/>
      <c r="U240" s="290">
        <f>IFERROR(VLOOKUP(E240,'[26]IS ADJ 3'!$E:$O,11,FALSE),0)</f>
        <v>1314.2377711579161</v>
      </c>
      <c r="V240" s="380"/>
      <c r="W240" s="291">
        <f>IFERROR(VLOOKUP(E240,'[27]IS ADJ 4'!$E:$Q,13,FALSE),0)</f>
        <v>577.5543644084629</v>
      </c>
      <c r="X240" s="380"/>
      <c r="Y240" s="290">
        <f>IFERROR(VLOOKUP(E240,'[28]WP IS ADJ 5'!$E$17:$U$315,17,FALSE),0)</f>
        <v>726.18903450401558</v>
      </c>
      <c r="Z240" s="380"/>
      <c r="AA240" s="394"/>
      <c r="AB240" s="380"/>
      <c r="AC240" s="394"/>
      <c r="AD240" s="380"/>
      <c r="AE240" s="394"/>
      <c r="AF240" s="380"/>
      <c r="AG240" s="397">
        <f>IFERROR(VLOOKUP(E240,'[16]nVision Input'!$E:$Q,13,FALSE),0)</f>
        <v>0</v>
      </c>
      <c r="AH240" s="380"/>
      <c r="AI240" s="394"/>
      <c r="AJ240" s="380"/>
      <c r="AK240" s="394"/>
      <c r="AL240" s="394"/>
      <c r="AM240" s="394"/>
      <c r="AN240" s="380"/>
      <c r="AO240" s="394"/>
      <c r="AP240" s="380"/>
      <c r="AQ240" s="394"/>
      <c r="AR240" s="380"/>
      <c r="AS240" s="394"/>
      <c r="AT240" s="380"/>
      <c r="AU240" s="394"/>
      <c r="AV240" s="217"/>
      <c r="AW240" s="394"/>
      <c r="AX240" s="217"/>
      <c r="AY240" s="394"/>
      <c r="AZ240" s="380"/>
      <c r="BA240" s="394"/>
      <c r="BB240" s="380"/>
      <c r="BC240" s="394"/>
      <c r="BD240" s="394"/>
      <c r="BE240" s="394"/>
      <c r="BF240" s="394"/>
      <c r="BG240" s="394"/>
      <c r="BH240" s="380"/>
      <c r="BI240" s="286">
        <f t="shared" si="27"/>
        <v>30576.619171572023</v>
      </c>
    </row>
    <row r="241" spans="1:63" x14ac:dyDescent="0.25">
      <c r="A241" s="88">
        <f t="shared" si="25"/>
        <v>198</v>
      </c>
      <c r="B241" s="86"/>
      <c r="C241" s="88">
        <v>548</v>
      </c>
      <c r="D241" s="86"/>
      <c r="E241" s="97">
        <v>548202</v>
      </c>
      <c r="F241" s="100"/>
      <c r="G241" s="100" t="s">
        <v>299</v>
      </c>
      <c r="H241" s="86"/>
      <c r="I241" s="367"/>
      <c r="J241" s="86"/>
      <c r="K241" s="394">
        <f>'[15]WP - Expenses'!$K$240</f>
        <v>244139.78</v>
      </c>
      <c r="L241" s="395"/>
      <c r="M241" s="399">
        <v>0.83927588220572291</v>
      </c>
      <c r="N241" s="395"/>
      <c r="O241" s="394">
        <f t="shared" si="26"/>
        <v>204900.62924101111</v>
      </c>
      <c r="P241" s="217"/>
      <c r="Q241" s="394"/>
      <c r="R241" s="380"/>
      <c r="S241" s="394"/>
      <c r="T241" s="380"/>
      <c r="U241" s="290">
        <f>IFERROR(VLOOKUP(E241,'[26]IS ADJ 3'!$E:$O,11,FALSE),0)</f>
        <v>0</v>
      </c>
      <c r="V241" s="380"/>
      <c r="W241" s="291">
        <f>IFERROR(VLOOKUP(E241,'[27]IS ADJ 4'!$E:$Q,13,FALSE),0)</f>
        <v>0</v>
      </c>
      <c r="X241" s="380"/>
      <c r="Y241" s="290">
        <f>IFERROR(VLOOKUP(E241,'[28]WP IS ADJ 5'!$E$17:$U$315,17,FALSE),0)</f>
        <v>0</v>
      </c>
      <c r="Z241" s="380"/>
      <c r="AA241" s="394"/>
      <c r="AB241" s="380"/>
      <c r="AC241" s="394"/>
      <c r="AD241" s="380"/>
      <c r="AE241" s="394"/>
      <c r="AF241" s="380"/>
      <c r="AG241" s="397">
        <f>IFERROR(VLOOKUP(E241,'[16]nVision Input'!$E:$Q,13,FALSE),0)</f>
        <v>15062.20283720543</v>
      </c>
      <c r="AH241" s="380"/>
      <c r="AI241" s="394"/>
      <c r="AJ241" s="380"/>
      <c r="AK241" s="497"/>
      <c r="AL241" s="394"/>
      <c r="AM241" s="394"/>
      <c r="AN241" s="380"/>
      <c r="AO241" s="394"/>
      <c r="AP241" s="380"/>
      <c r="AQ241" s="394"/>
      <c r="AR241" s="380"/>
      <c r="AS241" s="394"/>
      <c r="AT241" s="380"/>
      <c r="AU241" s="394"/>
      <c r="AV241" s="217"/>
      <c r="AW241" s="394"/>
      <c r="AX241" s="217"/>
      <c r="AY241" s="394"/>
      <c r="AZ241" s="380"/>
      <c r="BA241" s="394"/>
      <c r="BB241" s="380"/>
      <c r="BC241" s="394"/>
      <c r="BD241" s="394"/>
      <c r="BE241" s="394"/>
      <c r="BF241" s="394"/>
      <c r="BG241" s="394"/>
      <c r="BH241" s="380"/>
      <c r="BI241" s="286">
        <f t="shared" si="27"/>
        <v>219962.83207821654</v>
      </c>
    </row>
    <row r="242" spans="1:63" x14ac:dyDescent="0.25">
      <c r="A242" s="88">
        <f t="shared" si="25"/>
        <v>199</v>
      </c>
      <c r="B242" s="86"/>
      <c r="C242" s="88">
        <v>548</v>
      </c>
      <c r="D242" s="86"/>
      <c r="E242" s="97">
        <v>548216</v>
      </c>
      <c r="F242" s="100"/>
      <c r="G242" s="100" t="s">
        <v>358</v>
      </c>
      <c r="H242" s="86"/>
      <c r="I242" s="367"/>
      <c r="J242" s="86"/>
      <c r="K242" s="394">
        <f>'[15]WP - Expenses'!$K$241</f>
        <v>7256.9299999999985</v>
      </c>
      <c r="L242" s="395"/>
      <c r="M242" s="399">
        <v>0.83927588220572291</v>
      </c>
      <c r="N242" s="395"/>
      <c r="O242" s="394">
        <f t="shared" si="26"/>
        <v>6090.5663278551756</v>
      </c>
      <c r="P242" s="217"/>
      <c r="Q242" s="394"/>
      <c r="R242" s="380"/>
      <c r="S242" s="394"/>
      <c r="T242" s="380"/>
      <c r="U242" s="290">
        <f>IFERROR(VLOOKUP(E242,'[26]IS ADJ 3'!$E:$O,11,FALSE),0)</f>
        <v>0</v>
      </c>
      <c r="V242" s="380"/>
      <c r="W242" s="291">
        <f>IFERROR(VLOOKUP(E242,'[27]IS ADJ 4'!$E:$Q,13,FALSE),0)</f>
        <v>0</v>
      </c>
      <c r="X242" s="380"/>
      <c r="Y242" s="290">
        <f>IFERROR(VLOOKUP(E242,'[28]WP IS ADJ 5'!$E$17:$U$315,17,FALSE),0)</f>
        <v>0</v>
      </c>
      <c r="Z242" s="380"/>
      <c r="AA242" s="394"/>
      <c r="AB242" s="380"/>
      <c r="AC242" s="394"/>
      <c r="AD242" s="380"/>
      <c r="AE242" s="394"/>
      <c r="AF242" s="380"/>
      <c r="AG242" s="397">
        <f>IFERROR(VLOOKUP(E242,'[16]nVision Input'!$E:$Q,13,FALSE),0)</f>
        <v>0</v>
      </c>
      <c r="AH242" s="380"/>
      <c r="AI242" s="394"/>
      <c r="AJ242" s="380"/>
      <c r="AK242" s="394"/>
      <c r="AL242" s="394"/>
      <c r="AM242" s="394"/>
      <c r="AN242" s="380"/>
      <c r="AO242" s="394"/>
      <c r="AP242" s="380"/>
      <c r="AQ242" s="394"/>
      <c r="AR242" s="380"/>
      <c r="AS242" s="394"/>
      <c r="AT242" s="380"/>
      <c r="AU242" s="394"/>
      <c r="AV242" s="217"/>
      <c r="AW242" s="394"/>
      <c r="AX242" s="217"/>
      <c r="AY242" s="394"/>
      <c r="AZ242" s="380"/>
      <c r="BA242" s="394"/>
      <c r="BB242" s="380"/>
      <c r="BC242" s="394"/>
      <c r="BD242" s="394"/>
      <c r="BE242" s="394"/>
      <c r="BF242" s="394"/>
      <c r="BG242" s="394"/>
      <c r="BH242" s="380"/>
      <c r="BI242" s="286">
        <f t="shared" si="27"/>
        <v>6090.5663278551756</v>
      </c>
    </row>
    <row r="243" spans="1:63" x14ac:dyDescent="0.25">
      <c r="A243" s="88">
        <f t="shared" si="25"/>
        <v>200</v>
      </c>
      <c r="B243" s="86"/>
      <c r="C243" s="88">
        <v>548</v>
      </c>
      <c r="D243" s="86"/>
      <c r="E243" s="97">
        <v>548219</v>
      </c>
      <c r="F243" s="100"/>
      <c r="G243" s="100" t="s">
        <v>359</v>
      </c>
      <c r="H243" s="86"/>
      <c r="I243" s="385"/>
      <c r="J243" s="86"/>
      <c r="K243" s="394">
        <f>'[15]WP - Expenses'!$K$242</f>
        <v>368411.18</v>
      </c>
      <c r="L243" s="395"/>
      <c r="M243" s="399">
        <v>0.83927588220572291</v>
      </c>
      <c r="N243" s="395"/>
      <c r="O243" s="394">
        <f t="shared" si="26"/>
        <v>309198.61810895137</v>
      </c>
      <c r="P243" s="217"/>
      <c r="Q243" s="394"/>
      <c r="R243" s="380"/>
      <c r="S243" s="394"/>
      <c r="T243" s="380"/>
      <c r="U243" s="290">
        <f>IFERROR(VLOOKUP(E243,'[26]IS ADJ 3'!$E:$O,11,FALSE),0)</f>
        <v>11690.592105366199</v>
      </c>
      <c r="V243" s="380"/>
      <c r="W243" s="291">
        <f>IFERROR(VLOOKUP(E243,'[27]IS ADJ 4'!$E:$Q,13,FALSE),0)</f>
        <v>5137.5425673731215</v>
      </c>
      <c r="X243" s="380"/>
      <c r="Y243" s="290">
        <f>IFERROR(VLOOKUP(E243,'[28]WP IS ADJ 5'!$E$17:$U$315,17,FALSE),0)</f>
        <v>6459.6985264670802</v>
      </c>
      <c r="Z243" s="380"/>
      <c r="AA243" s="394"/>
      <c r="AB243" s="380"/>
      <c r="AC243" s="394"/>
      <c r="AD243" s="380"/>
      <c r="AE243" s="394"/>
      <c r="AF243" s="380"/>
      <c r="AG243" s="397">
        <f>IFERROR(VLOOKUP(E243,'[16]nVision Input'!$E:$Q,13,FALSE),0)</f>
        <v>0</v>
      </c>
      <c r="AH243" s="380"/>
      <c r="AI243" s="394"/>
      <c r="AJ243" s="380"/>
      <c r="AK243" s="394"/>
      <c r="AL243" s="394"/>
      <c r="AM243" s="394"/>
      <c r="AN243" s="380"/>
      <c r="AO243" s="394"/>
      <c r="AP243" s="380"/>
      <c r="AQ243" s="394"/>
      <c r="AR243" s="380"/>
      <c r="AS243" s="394"/>
      <c r="AT243" s="380"/>
      <c r="AU243" s="394"/>
      <c r="AV243" s="217"/>
      <c r="AW243" s="394"/>
      <c r="AX243" s="217"/>
      <c r="AY243" s="394"/>
      <c r="AZ243" s="380"/>
      <c r="BA243" s="394"/>
      <c r="BB243" s="380"/>
      <c r="BC243" s="394"/>
      <c r="BD243" s="394"/>
      <c r="BE243" s="394"/>
      <c r="BF243" s="394"/>
      <c r="BG243" s="394"/>
      <c r="BH243" s="380"/>
      <c r="BI243" s="275">
        <f t="shared" si="27"/>
        <v>332486.45130815776</v>
      </c>
    </row>
    <row r="244" spans="1:63" x14ac:dyDescent="0.25">
      <c r="A244" s="88">
        <f t="shared" si="25"/>
        <v>201</v>
      </c>
      <c r="B244" s="86"/>
      <c r="C244" s="88"/>
      <c r="D244" s="86"/>
      <c r="E244" s="97"/>
      <c r="F244" s="100"/>
      <c r="G244" s="100" t="s">
        <v>360</v>
      </c>
      <c r="H244" s="86"/>
      <c r="I244" s="367"/>
      <c r="J244" s="86"/>
      <c r="K244" s="398">
        <f>SUM(K237:K243)</f>
        <v>3762689.0200000005</v>
      </c>
      <c r="L244" s="395"/>
      <c r="M244" s="399"/>
      <c r="N244" s="395"/>
      <c r="O244" s="398">
        <f>SUM(O237:O243)</f>
        <v>3157934.1467262865</v>
      </c>
      <c r="P244" s="380"/>
      <c r="Q244" s="398">
        <f>SUM(Q237:Q243)</f>
        <v>0</v>
      </c>
      <c r="R244" s="380"/>
      <c r="S244" s="398">
        <f>SUM(S237:S243)</f>
        <v>0</v>
      </c>
      <c r="T244" s="380"/>
      <c r="U244" s="398">
        <f>SUM(U237:U243)</f>
        <v>72351.731759234157</v>
      </c>
      <c r="V244" s="380"/>
      <c r="W244" s="398">
        <f>SUM(W237:W243)</f>
        <v>31795.660851566743</v>
      </c>
      <c r="X244" s="380"/>
      <c r="Y244" s="398">
        <f>SUM(Y237:Y243)</f>
        <v>39978.332219625918</v>
      </c>
      <c r="Z244" s="380"/>
      <c r="AA244" s="398">
        <f>SUM(AA237:AA243)</f>
        <v>0</v>
      </c>
      <c r="AB244" s="380"/>
      <c r="AC244" s="398">
        <f>SUM(AC237:AC243)</f>
        <v>0</v>
      </c>
      <c r="AD244" s="380"/>
      <c r="AE244" s="398">
        <f>SUM(AE237:AE243)</f>
        <v>0</v>
      </c>
      <c r="AF244" s="380"/>
      <c r="AG244" s="398">
        <f>SUM(AG237:AG243)</f>
        <v>15062.20283720543</v>
      </c>
      <c r="AH244" s="380"/>
      <c r="AI244" s="398">
        <f>SUM(AI237:AI243)</f>
        <v>0</v>
      </c>
      <c r="AJ244" s="380"/>
      <c r="AK244" s="398">
        <f>SUM(AK237:AK243)</f>
        <v>0</v>
      </c>
      <c r="AL244" s="400"/>
      <c r="AM244" s="398">
        <f>SUM(AM237:AM243)</f>
        <v>0</v>
      </c>
      <c r="AN244" s="380"/>
      <c r="AO244" s="398">
        <f>SUM(AO237:AO243)</f>
        <v>0</v>
      </c>
      <c r="AP244" s="380"/>
      <c r="AQ244" s="398">
        <f>SUM(AQ237:AQ243)</f>
        <v>0</v>
      </c>
      <c r="AR244" s="380"/>
      <c r="AS244" s="398">
        <f>SUM(AS237:AS243)</f>
        <v>0</v>
      </c>
      <c r="AT244" s="380"/>
      <c r="AU244" s="398">
        <f>SUM(AU237:AU243)</f>
        <v>0</v>
      </c>
      <c r="AV244" s="380"/>
      <c r="AW244" s="398">
        <f>SUM(AW237:AW243)</f>
        <v>0</v>
      </c>
      <c r="AX244" s="380"/>
      <c r="AY244" s="398">
        <f>SUM(AY237:AY243)</f>
        <v>0</v>
      </c>
      <c r="AZ244" s="380"/>
      <c r="BA244" s="398">
        <f>SUM(BA237:BA243)</f>
        <v>0</v>
      </c>
      <c r="BB244" s="380"/>
      <c r="BC244" s="398">
        <f>SUM(BC237:BC243)</f>
        <v>0</v>
      </c>
      <c r="BD244" s="400"/>
      <c r="BE244" s="398">
        <f>SUM(BE237:BE243)</f>
        <v>0</v>
      </c>
      <c r="BF244" s="400"/>
      <c r="BG244" s="398">
        <f>SUM(BG237:BG243)</f>
        <v>-65212.910000000033</v>
      </c>
      <c r="BH244" s="380"/>
      <c r="BI244" s="398">
        <f>SUM(BI237:BI243)</f>
        <v>3251909.1643939181</v>
      </c>
    </row>
    <row r="245" spans="1:63" x14ac:dyDescent="0.25">
      <c r="A245" s="88"/>
      <c r="B245" s="86"/>
      <c r="C245" s="88"/>
      <c r="D245" s="86"/>
      <c r="E245" s="97"/>
      <c r="F245" s="100"/>
      <c r="G245" s="100"/>
      <c r="H245" s="86"/>
      <c r="I245" s="367"/>
      <c r="J245" s="86"/>
      <c r="K245" s="300"/>
      <c r="L245" s="395"/>
      <c r="M245" s="399"/>
      <c r="N245" s="395"/>
      <c r="O245" s="291"/>
      <c r="P245" s="217"/>
      <c r="Q245" s="394"/>
      <c r="R245" s="380"/>
      <c r="S245" s="394"/>
      <c r="T245" s="380"/>
      <c r="U245" s="394"/>
      <c r="V245" s="380"/>
      <c r="W245" s="394"/>
      <c r="X245" s="380"/>
      <c r="Y245" s="394"/>
      <c r="Z245" s="380"/>
      <c r="AA245" s="394"/>
      <c r="AB245" s="380"/>
      <c r="AC245" s="394"/>
      <c r="AD245" s="380"/>
      <c r="AE245" s="394"/>
      <c r="AF245" s="380"/>
      <c r="AG245" s="394"/>
      <c r="AH245" s="380"/>
      <c r="AI245" s="394"/>
      <c r="AJ245" s="380"/>
      <c r="AK245" s="394"/>
      <c r="AL245" s="394"/>
      <c r="AM245" s="394"/>
      <c r="AN245" s="380"/>
      <c r="AO245" s="394"/>
      <c r="AP245" s="380"/>
      <c r="AQ245" s="394"/>
      <c r="AR245" s="380"/>
      <c r="AS245" s="394"/>
      <c r="AT245" s="380"/>
      <c r="AU245" s="394"/>
      <c r="AV245" s="217"/>
      <c r="AW245" s="394"/>
      <c r="AX245" s="217"/>
      <c r="AY245" s="394"/>
      <c r="AZ245" s="380"/>
      <c r="BA245" s="394"/>
      <c r="BB245" s="380"/>
      <c r="BC245" s="394"/>
      <c r="BD245" s="394"/>
      <c r="BE245" s="394"/>
      <c r="BF245" s="394"/>
      <c r="BG245" s="394"/>
      <c r="BH245" s="380"/>
      <c r="BI245" s="252"/>
    </row>
    <row r="246" spans="1:63" x14ac:dyDescent="0.25">
      <c r="A246" s="88">
        <f>+A244+1</f>
        <v>202</v>
      </c>
      <c r="B246" s="86"/>
      <c r="C246" s="88"/>
      <c r="D246" s="86"/>
      <c r="E246" s="97"/>
      <c r="F246" s="100"/>
      <c r="G246" s="100" t="s">
        <v>361</v>
      </c>
      <c r="H246" s="86"/>
      <c r="I246" s="367"/>
      <c r="J246" s="86"/>
      <c r="K246" s="300"/>
      <c r="L246" s="395"/>
      <c r="M246" s="399"/>
      <c r="N246" s="395"/>
      <c r="O246" s="291"/>
      <c r="P246" s="217"/>
      <c r="Q246" s="394"/>
      <c r="R246" s="380"/>
      <c r="S246" s="394"/>
      <c r="T246" s="380"/>
      <c r="U246" s="394"/>
      <c r="V246" s="380"/>
      <c r="W246" s="394"/>
      <c r="X246" s="380"/>
      <c r="Y246" s="394"/>
      <c r="Z246" s="380"/>
      <c r="AA246" s="394"/>
      <c r="AB246" s="380"/>
      <c r="AC246" s="394"/>
      <c r="AD246" s="380"/>
      <c r="AE246" s="394"/>
      <c r="AF246" s="380"/>
      <c r="AG246" s="394"/>
      <c r="AH246" s="380"/>
      <c r="AI246" s="394"/>
      <c r="AJ246" s="380"/>
      <c r="AK246" s="394"/>
      <c r="AL246" s="394"/>
      <c r="AM246" s="394"/>
      <c r="AN246" s="380"/>
      <c r="AO246" s="394"/>
      <c r="AP246" s="380"/>
      <c r="AQ246" s="394"/>
      <c r="AR246" s="380"/>
      <c r="AS246" s="394"/>
      <c r="AT246" s="380"/>
      <c r="AU246" s="394"/>
      <c r="AV246" s="217"/>
      <c r="AW246" s="394"/>
      <c r="AX246" s="217"/>
      <c r="AY246" s="394"/>
      <c r="AZ246" s="380"/>
      <c r="BA246" s="394"/>
      <c r="BB246" s="380"/>
      <c r="BC246" s="394"/>
      <c r="BD246" s="394"/>
      <c r="BE246" s="394"/>
      <c r="BF246" s="394"/>
      <c r="BG246" s="394"/>
      <c r="BH246" s="380"/>
      <c r="BI246" s="252"/>
    </row>
    <row r="247" spans="1:63" x14ac:dyDescent="0.25">
      <c r="A247" s="88">
        <f t="shared" si="25"/>
        <v>203</v>
      </c>
      <c r="B247" s="86"/>
      <c r="C247" s="88">
        <v>549</v>
      </c>
      <c r="D247" s="86"/>
      <c r="E247" s="97">
        <v>549025</v>
      </c>
      <c r="F247" s="100"/>
      <c r="G247" s="100" t="s">
        <v>362</v>
      </c>
      <c r="H247" s="86"/>
      <c r="I247" s="385" t="str">
        <f>+I16</f>
        <v>TB 03-19</v>
      </c>
      <c r="J247" s="86"/>
      <c r="K247" s="394">
        <f>'[15]WP - Expenses'!$K$246</f>
        <v>248822.17</v>
      </c>
      <c r="L247" s="395"/>
      <c r="M247" s="399">
        <v>0.83927588220572291</v>
      </c>
      <c r="N247" s="395"/>
      <c r="O247" s="394">
        <f>K247*M247</f>
        <v>208830.44623909236</v>
      </c>
      <c r="P247" s="217"/>
      <c r="Q247" s="394"/>
      <c r="R247" s="380"/>
      <c r="S247" s="394"/>
      <c r="T247" s="380"/>
      <c r="U247" s="290">
        <f>IFERROR(VLOOKUP(E247,'[26]IS ADJ 3'!$E:$O,11,FALSE),0)</f>
        <v>212.98409686312931</v>
      </c>
      <c r="V247" s="380"/>
      <c r="W247" s="291">
        <f>IFERROR(VLOOKUP(E247,'[27]IS ADJ 4'!$E:$Q,13,FALSE),0)</f>
        <v>93.597899400286323</v>
      </c>
      <c r="X247" s="380"/>
      <c r="Y247" s="290">
        <f>IFERROR(VLOOKUP(E247,'[28]WP IS ADJ 5'!$E$17:$U$315,17,FALSE),0)</f>
        <v>117.68548968842697</v>
      </c>
      <c r="Z247" s="380"/>
      <c r="AA247" s="394"/>
      <c r="AB247" s="380"/>
      <c r="AC247" s="394"/>
      <c r="AD247" s="380"/>
      <c r="AE247" s="394"/>
      <c r="AF247" s="380"/>
      <c r="AG247" s="397">
        <f>IFERROR(VLOOKUP(E247,'[16]nVision Input'!$E:$Q,13,FALSE),0)</f>
        <v>0</v>
      </c>
      <c r="AH247" s="380"/>
      <c r="AI247" s="394"/>
      <c r="AJ247" s="380"/>
      <c r="AK247" s="394"/>
      <c r="AL247" s="394"/>
      <c r="AM247" s="394"/>
      <c r="AN247" s="380"/>
      <c r="AO247" s="394"/>
      <c r="AP247" s="380"/>
      <c r="AQ247" s="394"/>
      <c r="AR247" s="380"/>
      <c r="AS247" s="394"/>
      <c r="AT247" s="380"/>
      <c r="AU247" s="394"/>
      <c r="AV247" s="217"/>
      <c r="AW247" s="394"/>
      <c r="AX247" s="217"/>
      <c r="AY247" s="394"/>
      <c r="AZ247" s="380"/>
      <c r="BA247" s="394"/>
      <c r="BB247" s="380"/>
      <c r="BC247" s="394"/>
      <c r="BD247" s="394"/>
      <c r="BE247" s="394"/>
      <c r="BF247" s="394"/>
      <c r="BG247" s="394">
        <f>+'[32]WP-IS ADJ 36 Riverton Main Exp'!$O$18</f>
        <v>-4596.8400000000256</v>
      </c>
      <c r="BH247" s="380"/>
      <c r="BI247" s="286">
        <f>SUM(O247:BH247)</f>
        <v>204657.87372504416</v>
      </c>
    </row>
    <row r="248" spans="1:63" x14ac:dyDescent="0.25">
      <c r="A248" s="88">
        <f t="shared" si="25"/>
        <v>204</v>
      </c>
      <c r="B248" s="86"/>
      <c r="C248" s="88">
        <v>549</v>
      </c>
      <c r="D248" s="86"/>
      <c r="E248" s="97">
        <v>549046</v>
      </c>
      <c r="F248" s="100"/>
      <c r="G248" s="100" t="s">
        <v>363</v>
      </c>
      <c r="H248" s="86"/>
      <c r="I248" s="386"/>
      <c r="J248" s="86"/>
      <c r="K248" s="394">
        <f>'[15]WP - Expenses'!$K$247</f>
        <v>0</v>
      </c>
      <c r="L248" s="395"/>
      <c r="M248" s="399">
        <v>0.83927588220572291</v>
      </c>
      <c r="N248" s="395"/>
      <c r="O248" s="394">
        <f>K248*M248</f>
        <v>0</v>
      </c>
      <c r="P248" s="217"/>
      <c r="Q248" s="394"/>
      <c r="R248" s="380"/>
      <c r="S248" s="394"/>
      <c r="T248" s="380"/>
      <c r="U248" s="290">
        <f>IFERROR(VLOOKUP(E248,'[26]IS ADJ 3'!$E:$O,11,FALSE),0)</f>
        <v>0</v>
      </c>
      <c r="V248" s="380"/>
      <c r="W248" s="291">
        <f>IFERROR(VLOOKUP(E248,'[27]IS ADJ 4'!$E:$Q,13,FALSE),0)</f>
        <v>0</v>
      </c>
      <c r="X248" s="380"/>
      <c r="Y248" s="290">
        <f>IFERROR(VLOOKUP(E248,'[28]WP IS ADJ 5'!$E$17:$U$315,17,FALSE),0)</f>
        <v>0</v>
      </c>
      <c r="Z248" s="380"/>
      <c r="AA248" s="394"/>
      <c r="AB248" s="380"/>
      <c r="AC248" s="394"/>
      <c r="AD248" s="380"/>
      <c r="AE248" s="394"/>
      <c r="AF248" s="380"/>
      <c r="AG248" s="397">
        <f>IFERROR(VLOOKUP(E248,'[16]nVision Input'!$E:$Q,13,FALSE),0)</f>
        <v>0</v>
      </c>
      <c r="AH248" s="380"/>
      <c r="AI248" s="394"/>
      <c r="AJ248" s="380"/>
      <c r="AK248" s="394"/>
      <c r="AL248" s="394"/>
      <c r="AM248" s="394"/>
      <c r="AN248" s="380"/>
      <c r="AO248" s="394"/>
      <c r="AP248" s="380"/>
      <c r="AQ248" s="394"/>
      <c r="AR248" s="380"/>
      <c r="AS248" s="394"/>
      <c r="AT248" s="380"/>
      <c r="AU248" s="394"/>
      <c r="AV248" s="217"/>
      <c r="AW248" s="394"/>
      <c r="AX248" s="217"/>
      <c r="AY248" s="394"/>
      <c r="AZ248" s="380"/>
      <c r="BA248" s="394"/>
      <c r="BB248" s="380"/>
      <c r="BC248" s="394"/>
      <c r="BD248" s="394"/>
      <c r="BE248" s="394"/>
      <c r="BF248" s="394"/>
      <c r="BG248" s="394"/>
      <c r="BH248" s="380"/>
      <c r="BI248" s="286">
        <f>SUM(O248:BH248)</f>
        <v>0</v>
      </c>
    </row>
    <row r="249" spans="1:63" x14ac:dyDescent="0.25">
      <c r="A249" s="88">
        <f t="shared" si="25"/>
        <v>205</v>
      </c>
      <c r="B249" s="86"/>
      <c r="C249" s="88">
        <v>549</v>
      </c>
      <c r="D249" s="86"/>
      <c r="E249" s="97">
        <v>549120</v>
      </c>
      <c r="F249" s="100"/>
      <c r="G249" s="100" t="s">
        <v>364</v>
      </c>
      <c r="H249" s="86"/>
      <c r="I249" s="367"/>
      <c r="J249" s="86"/>
      <c r="K249" s="394">
        <f>'[15]WP - Expenses'!$K$248</f>
        <v>1064300.8</v>
      </c>
      <c r="L249" s="395"/>
      <c r="M249" s="399">
        <v>0.83927588220572291</v>
      </c>
      <c r="N249" s="395"/>
      <c r="O249" s="394">
        <f>K249*M249</f>
        <v>893241.99285225675</v>
      </c>
      <c r="P249" s="217"/>
      <c r="Q249" s="394"/>
      <c r="R249" s="380"/>
      <c r="S249" s="394"/>
      <c r="T249" s="380"/>
      <c r="U249" s="290">
        <f>IFERROR(VLOOKUP(E249,'[26]IS ADJ 3'!$E:$O,11,FALSE),0)</f>
        <v>5421.2551225360221</v>
      </c>
      <c r="V249" s="380"/>
      <c r="W249" s="291">
        <f>IFERROR(VLOOKUP(E249,'[27]IS ADJ 4'!$E:$Q,13,FALSE),0)</f>
        <v>2382.4224393077448</v>
      </c>
      <c r="X249" s="380"/>
      <c r="Y249" s="290">
        <f>IFERROR(VLOOKUP(E249,'[28]WP IS ADJ 5'!$E$17:$U$315,17,FALSE),0)</f>
        <v>2995.5432035451231</v>
      </c>
      <c r="Z249" s="380"/>
      <c r="AA249" s="394"/>
      <c r="AB249" s="380"/>
      <c r="AC249" s="394"/>
      <c r="AD249" s="380"/>
      <c r="AE249" s="394"/>
      <c r="AF249" s="380"/>
      <c r="AG249" s="397">
        <f>IFERROR(VLOOKUP(E249,'[16]nVision Input'!$E:$Q,13,FALSE),0)</f>
        <v>0</v>
      </c>
      <c r="AH249" s="380"/>
      <c r="AI249" s="394"/>
      <c r="AJ249" s="380"/>
      <c r="AK249" s="394"/>
      <c r="AL249" s="394"/>
      <c r="AM249" s="394"/>
      <c r="AN249" s="380"/>
      <c r="AO249" s="394"/>
      <c r="AP249" s="380"/>
      <c r="AQ249" s="394"/>
      <c r="AR249" s="380"/>
      <c r="AS249" s="394"/>
      <c r="AT249" s="380"/>
      <c r="AU249" s="394"/>
      <c r="AV249" s="217"/>
      <c r="AW249" s="394"/>
      <c r="AX249" s="217"/>
      <c r="AY249" s="394"/>
      <c r="AZ249" s="380"/>
      <c r="BA249" s="394"/>
      <c r="BB249" s="380"/>
      <c r="BC249" s="394"/>
      <c r="BD249" s="394"/>
      <c r="BE249" s="394"/>
      <c r="BF249" s="394"/>
      <c r="BG249" s="394">
        <f>+'[32]WP-IS ADJ 36 Riverton Main Exp'!$O$19</f>
        <v>36607.699999999953</v>
      </c>
      <c r="BH249" s="380"/>
      <c r="BI249" s="286">
        <f>SUM(O249:BH249)</f>
        <v>940648.91361764562</v>
      </c>
    </row>
    <row r="250" spans="1:63" x14ac:dyDescent="0.25">
      <c r="A250" s="88">
        <f t="shared" si="25"/>
        <v>206</v>
      </c>
      <c r="B250" s="86"/>
      <c r="C250" s="88">
        <v>549</v>
      </c>
      <c r="D250" s="86"/>
      <c r="E250" s="97">
        <v>549169</v>
      </c>
      <c r="F250" s="100"/>
      <c r="G250" s="100" t="s">
        <v>365</v>
      </c>
      <c r="H250" s="86"/>
      <c r="I250" s="367"/>
      <c r="J250" s="86"/>
      <c r="K250" s="394">
        <f>'[15]WP - Expenses'!$K$249</f>
        <v>-377911.75</v>
      </c>
      <c r="L250" s="395"/>
      <c r="M250" s="399">
        <v>1</v>
      </c>
      <c r="N250" s="395"/>
      <c r="O250" s="394">
        <f>K250*M250</f>
        <v>-377911.75</v>
      </c>
      <c r="P250" s="217"/>
      <c r="Q250" s="394"/>
      <c r="R250" s="380"/>
      <c r="S250" s="394"/>
      <c r="T250" s="380"/>
      <c r="U250" s="290">
        <f>IFERROR(VLOOKUP(E250,'[26]IS ADJ 3'!$E:$O,11,FALSE),0)</f>
        <v>0</v>
      </c>
      <c r="V250" s="380"/>
      <c r="W250" s="291">
        <f>IFERROR(VLOOKUP(E250,'[27]IS ADJ 4'!$E:$Q,13,FALSE),0)</f>
        <v>0</v>
      </c>
      <c r="X250" s="380"/>
      <c r="Y250" s="290">
        <f>IFERROR(VLOOKUP(E250,'[28]WP IS ADJ 5'!$E$17:$U$315,17,FALSE),0)</f>
        <v>0</v>
      </c>
      <c r="Z250" s="380"/>
      <c r="AA250" s="394"/>
      <c r="AB250" s="380"/>
      <c r="AC250" s="394"/>
      <c r="AD250" s="380"/>
      <c r="AE250" s="394"/>
      <c r="AF250" s="380"/>
      <c r="AG250" s="397">
        <f>IFERROR(VLOOKUP(E250,'[16]nVision Input'!$E:$Q,13,FALSE),0)</f>
        <v>0</v>
      </c>
      <c r="AH250" s="380"/>
      <c r="AI250" s="394"/>
      <c r="AJ250" s="380"/>
      <c r="AK250" s="394"/>
      <c r="AL250" s="394"/>
      <c r="AM250" s="394"/>
      <c r="AN250" s="380"/>
      <c r="AO250" s="394"/>
      <c r="AP250" s="380"/>
      <c r="AQ250" s="394"/>
      <c r="AR250" s="380"/>
      <c r="AS250" s="394"/>
      <c r="AT250" s="380"/>
      <c r="AU250" s="394"/>
      <c r="AV250" s="217"/>
      <c r="AW250" s="394"/>
      <c r="AX250" s="217"/>
      <c r="AY250" s="394">
        <f>+'[33]IS ADJ 26 Reg Asset New Amort '!$K$20</f>
        <v>293372.84100000001</v>
      </c>
      <c r="AZ250" s="380"/>
      <c r="BA250" s="394"/>
      <c r="BB250" s="380"/>
      <c r="BC250" s="394"/>
      <c r="BD250" s="394"/>
      <c r="BE250" s="394"/>
      <c r="BF250" s="394"/>
      <c r="BG250" s="394">
        <f>+'[32]WP-IS ADJ 36 Riverton Main Exp'!$O$35</f>
        <v>377912</v>
      </c>
      <c r="BH250" s="380"/>
      <c r="BI250" s="286">
        <f>SUM(O250:BH250)</f>
        <v>293373.09100000001</v>
      </c>
    </row>
    <row r="251" spans="1:63" x14ac:dyDescent="0.25">
      <c r="A251" s="88">
        <f t="shared" si="25"/>
        <v>207</v>
      </c>
      <c r="B251" s="86"/>
      <c r="C251" s="88">
        <v>549</v>
      </c>
      <c r="D251" s="86"/>
      <c r="E251" s="97">
        <v>549222</v>
      </c>
      <c r="F251" s="100"/>
      <c r="G251" s="100" t="s">
        <v>366</v>
      </c>
      <c r="H251" s="86"/>
      <c r="I251" s="367"/>
      <c r="J251" s="86"/>
      <c r="K251" s="394">
        <f>'[15]WP - Expenses'!$K$250</f>
        <v>228893.62</v>
      </c>
      <c r="L251" s="395"/>
      <c r="M251" s="399">
        <v>0.83927588220572291</v>
      </c>
      <c r="N251" s="395"/>
      <c r="O251" s="394">
        <f>K251*M251</f>
        <v>192104.8948567615</v>
      </c>
      <c r="P251" s="217"/>
      <c r="Q251" s="394"/>
      <c r="R251" s="380"/>
      <c r="S251" s="394"/>
      <c r="T251" s="380"/>
      <c r="U251" s="290">
        <f>IFERROR(VLOOKUP(E251,'[26]IS ADJ 3'!$E:$O,11,FALSE),0)</f>
        <v>681.27014914286917</v>
      </c>
      <c r="V251" s="380"/>
      <c r="W251" s="291">
        <f>IFERROR(VLOOKUP(E251,'[27]IS ADJ 4'!$E:$Q,13,FALSE),0)</f>
        <v>299.39068607958154</v>
      </c>
      <c r="X251" s="380"/>
      <c r="Y251" s="290">
        <f>IFERROR(VLOOKUP(E251,'[28]WP IS ADJ 5'!$E$17:$U$315,17,FALSE),0)</f>
        <v>376.4394257262793</v>
      </c>
      <c r="Z251" s="380"/>
      <c r="AA251" s="394"/>
      <c r="AB251" s="380"/>
      <c r="AC251" s="394"/>
      <c r="AD251" s="380"/>
      <c r="AE251" s="394"/>
      <c r="AF251" s="380"/>
      <c r="AG251" s="397">
        <f>IFERROR(VLOOKUP(E251,'[16]nVision Input'!$E:$Q,13,FALSE),0)</f>
        <v>0</v>
      </c>
      <c r="AH251" s="380"/>
      <c r="AI251" s="394"/>
      <c r="AJ251" s="380"/>
      <c r="AK251" s="394"/>
      <c r="AL251" s="394"/>
      <c r="AM251" s="394"/>
      <c r="AN251" s="380"/>
      <c r="AO251" s="394"/>
      <c r="AP251" s="380"/>
      <c r="AQ251" s="394"/>
      <c r="AR251" s="380"/>
      <c r="AS251" s="394"/>
      <c r="AT251" s="380"/>
      <c r="AU251" s="394"/>
      <c r="AV251" s="217"/>
      <c r="AW251" s="394"/>
      <c r="AX251" s="217"/>
      <c r="AY251" s="394"/>
      <c r="AZ251" s="380"/>
      <c r="BA251" s="394"/>
      <c r="BB251" s="380"/>
      <c r="BC251" s="394"/>
      <c r="BD251" s="394"/>
      <c r="BE251" s="394"/>
      <c r="BF251" s="394"/>
      <c r="BG251" s="394"/>
      <c r="BH251" s="380"/>
      <c r="BI251" s="275">
        <f>SUM(O251:BH251)</f>
        <v>193461.9951177102</v>
      </c>
      <c r="BK251" s="102"/>
    </row>
    <row r="252" spans="1:63" x14ac:dyDescent="0.25">
      <c r="A252" s="88">
        <f t="shared" si="25"/>
        <v>208</v>
      </c>
      <c r="B252" s="86"/>
      <c r="C252" s="88"/>
      <c r="D252" s="86"/>
      <c r="E252" s="97"/>
      <c r="F252" s="100"/>
      <c r="G252" s="100" t="s">
        <v>367</v>
      </c>
      <c r="H252" s="86"/>
      <c r="I252" s="367"/>
      <c r="J252" s="86"/>
      <c r="K252" s="398">
        <f>SUM(K247:K251)</f>
        <v>1164104.8399999999</v>
      </c>
      <c r="L252" s="395"/>
      <c r="M252" s="399"/>
      <c r="N252" s="395"/>
      <c r="O252" s="398">
        <f>SUM(O247:O251)</f>
        <v>916265.58394811046</v>
      </c>
      <c r="P252" s="217"/>
      <c r="Q252" s="398">
        <f>SUM(Q247:Q251)</f>
        <v>0</v>
      </c>
      <c r="R252" s="380"/>
      <c r="S252" s="398">
        <f>SUM(S247:S251)</f>
        <v>0</v>
      </c>
      <c r="T252" s="380"/>
      <c r="U252" s="398">
        <f>SUM(U247:U251)</f>
        <v>6315.5093685420206</v>
      </c>
      <c r="V252" s="380"/>
      <c r="W252" s="398">
        <f>SUM(W247:W251)</f>
        <v>2775.4110247876124</v>
      </c>
      <c r="X252" s="380"/>
      <c r="Y252" s="398">
        <f>SUM(Y247:Y251)</f>
        <v>3489.6681189598294</v>
      </c>
      <c r="Z252" s="380"/>
      <c r="AA252" s="398">
        <f>SUM(AA247:AA251)</f>
        <v>0</v>
      </c>
      <c r="AB252" s="380"/>
      <c r="AC252" s="398">
        <f>SUM(AC247:AC251)</f>
        <v>0</v>
      </c>
      <c r="AD252" s="380"/>
      <c r="AE252" s="398">
        <f>SUM(AE247:AE251)</f>
        <v>0</v>
      </c>
      <c r="AF252" s="380"/>
      <c r="AG252" s="398">
        <f>SUM(AG247:AG251)</f>
        <v>0</v>
      </c>
      <c r="AH252" s="380"/>
      <c r="AI252" s="398">
        <f>SUM(AI247:AI251)</f>
        <v>0</v>
      </c>
      <c r="AJ252" s="380"/>
      <c r="AK252" s="398">
        <f>SUM(AK247:AK251)</f>
        <v>0</v>
      </c>
      <c r="AL252" s="400"/>
      <c r="AM252" s="398">
        <f>SUM(AM247:AM251)</f>
        <v>0</v>
      </c>
      <c r="AN252" s="380"/>
      <c r="AO252" s="398">
        <f>SUM(AO247:AO251)</f>
        <v>0</v>
      </c>
      <c r="AP252" s="380"/>
      <c r="AQ252" s="398">
        <f>SUM(AQ247:AQ251)</f>
        <v>0</v>
      </c>
      <c r="AR252" s="380"/>
      <c r="AS252" s="398">
        <f>SUM(AS247:AS251)</f>
        <v>0</v>
      </c>
      <c r="AT252" s="380"/>
      <c r="AU252" s="398">
        <f>SUM(AU247:AU251)</f>
        <v>0</v>
      </c>
      <c r="AV252" s="380"/>
      <c r="AW252" s="398">
        <f>SUM(AW247:AW251)</f>
        <v>0</v>
      </c>
      <c r="AX252" s="380"/>
      <c r="AY252" s="398">
        <f>SUM(AY247:AY251)</f>
        <v>293372.84100000001</v>
      </c>
      <c r="AZ252" s="380"/>
      <c r="BA252" s="398">
        <f>SUM(BA247:BA251)</f>
        <v>0</v>
      </c>
      <c r="BB252" s="380"/>
      <c r="BC252" s="398">
        <f>SUM(BC247:BC251)</f>
        <v>0</v>
      </c>
      <c r="BD252" s="400"/>
      <c r="BE252" s="398">
        <f>SUM(BE247:BE251)</f>
        <v>0</v>
      </c>
      <c r="BF252" s="400"/>
      <c r="BG252" s="398">
        <f>SUM(BG247:BG251)</f>
        <v>409922.85999999993</v>
      </c>
      <c r="BH252" s="380"/>
      <c r="BI252" s="398">
        <f>SUM(BI247:BI251)</f>
        <v>1632141.8734603999</v>
      </c>
    </row>
    <row r="253" spans="1:63" x14ac:dyDescent="0.25">
      <c r="A253" s="88"/>
      <c r="B253" s="86"/>
      <c r="C253" s="88"/>
      <c r="D253" s="86"/>
      <c r="E253" s="97"/>
      <c r="F253" s="100"/>
      <c r="G253" s="100"/>
      <c r="H253" s="86"/>
      <c r="I253" s="367"/>
      <c r="J253" s="86"/>
      <c r="K253" s="300"/>
      <c r="L253" s="395"/>
      <c r="M253" s="399"/>
      <c r="N253" s="395"/>
      <c r="O253" s="291"/>
      <c r="P253" s="217"/>
      <c r="Q253" s="394"/>
      <c r="R253" s="380"/>
      <c r="S253" s="394"/>
      <c r="T253" s="380"/>
      <c r="U253" s="394"/>
      <c r="V253" s="380"/>
      <c r="W253" s="394"/>
      <c r="X253" s="380"/>
      <c r="Y253" s="394"/>
      <c r="Z253" s="380"/>
      <c r="AA253" s="394"/>
      <c r="AB253" s="380"/>
      <c r="AC253" s="394"/>
      <c r="AD253" s="380"/>
      <c r="AE253" s="394"/>
      <c r="AF253" s="380"/>
      <c r="AG253" s="394"/>
      <c r="AH253" s="380"/>
      <c r="AI253" s="394"/>
      <c r="AJ253" s="380"/>
      <c r="AK253" s="394"/>
      <c r="AL253" s="394"/>
      <c r="AM253" s="394"/>
      <c r="AN253" s="380"/>
      <c r="AO253" s="394"/>
      <c r="AP253" s="380"/>
      <c r="AQ253" s="394"/>
      <c r="AR253" s="380"/>
      <c r="AS253" s="394"/>
      <c r="AT253" s="380"/>
      <c r="AU253" s="394"/>
      <c r="AV253" s="217"/>
      <c r="AW253" s="394"/>
      <c r="AX253" s="217"/>
      <c r="AY253" s="394"/>
      <c r="AZ253" s="380"/>
      <c r="BA253" s="394"/>
      <c r="BB253" s="380"/>
      <c r="BC253" s="394"/>
      <c r="BD253" s="394"/>
      <c r="BE253" s="394"/>
      <c r="BF253" s="394"/>
      <c r="BG253" s="394"/>
      <c r="BH253" s="380"/>
      <c r="BI253" s="252"/>
    </row>
    <row r="254" spans="1:63" x14ac:dyDescent="0.25">
      <c r="A254" s="88">
        <f>+A252+1</f>
        <v>209</v>
      </c>
      <c r="B254" s="86"/>
      <c r="C254" s="88"/>
      <c r="D254" s="86"/>
      <c r="E254" s="97"/>
      <c r="F254" s="100"/>
      <c r="G254" s="369" t="s">
        <v>333</v>
      </c>
      <c r="H254" s="86"/>
      <c r="I254" s="367"/>
      <c r="J254" s="86"/>
      <c r="K254" s="300"/>
      <c r="L254" s="395"/>
      <c r="M254" s="399"/>
      <c r="N254" s="395"/>
      <c r="O254" s="291"/>
      <c r="P254" s="217"/>
      <c r="Q254" s="394"/>
      <c r="R254" s="380"/>
      <c r="S254" s="394"/>
      <c r="T254" s="380"/>
      <c r="U254" s="394"/>
      <c r="V254" s="380"/>
      <c r="W254" s="394"/>
      <c r="X254" s="380"/>
      <c r="Y254" s="394"/>
      <c r="Z254" s="380"/>
      <c r="AA254" s="394"/>
      <c r="AB254" s="380"/>
      <c r="AC254" s="394"/>
      <c r="AD254" s="380"/>
      <c r="AE254" s="394"/>
      <c r="AF254" s="380"/>
      <c r="AG254" s="394"/>
      <c r="AH254" s="380"/>
      <c r="AI254" s="394"/>
      <c r="AJ254" s="380"/>
      <c r="AK254" s="394"/>
      <c r="AL254" s="394"/>
      <c r="AM254" s="394"/>
      <c r="AN254" s="380"/>
      <c r="AO254" s="394"/>
      <c r="AP254" s="380"/>
      <c r="AQ254" s="394"/>
      <c r="AR254" s="380"/>
      <c r="AS254" s="394"/>
      <c r="AT254" s="380"/>
      <c r="AU254" s="394"/>
      <c r="AV254" s="217"/>
      <c r="AW254" s="394"/>
      <c r="AX254" s="217"/>
      <c r="AY254" s="394"/>
      <c r="AZ254" s="380"/>
      <c r="BA254" s="394"/>
      <c r="BB254" s="380"/>
      <c r="BC254" s="394"/>
      <c r="BD254" s="394"/>
      <c r="BE254" s="394"/>
      <c r="BF254" s="394"/>
      <c r="BG254" s="394"/>
      <c r="BH254" s="380"/>
      <c r="BI254" s="252"/>
    </row>
    <row r="255" spans="1:63" x14ac:dyDescent="0.25">
      <c r="A255" s="88">
        <f>+A254+1</f>
        <v>210</v>
      </c>
      <c r="B255" s="86"/>
      <c r="C255" s="88">
        <v>551</v>
      </c>
      <c r="D255" s="86"/>
      <c r="E255" s="97">
        <v>551201</v>
      </c>
      <c r="F255" s="100"/>
      <c r="G255" s="100" t="s">
        <v>368</v>
      </c>
      <c r="H255" s="86"/>
      <c r="I255" s="385" t="str">
        <f>+I16</f>
        <v>TB 03-19</v>
      </c>
      <c r="J255" s="86"/>
      <c r="K255" s="394">
        <f>'[15]WP - Expenses'!$K$254</f>
        <v>867688.32</v>
      </c>
      <c r="L255" s="395"/>
      <c r="M255" s="399">
        <v>0.83927588220572291</v>
      </c>
      <c r="N255" s="395"/>
      <c r="O255" s="394">
        <f>K255*M255</f>
        <v>728229.88024760154</v>
      </c>
      <c r="P255" s="217"/>
      <c r="Q255" s="394"/>
      <c r="R255" s="380"/>
      <c r="S255" s="394"/>
      <c r="T255" s="380"/>
      <c r="U255" s="290">
        <f>IFERROR(VLOOKUP(E255,'[26]IS ADJ 3'!$E:$O,11,FALSE),0)</f>
        <v>31382.651801139735</v>
      </c>
      <c r="V255" s="380"/>
      <c r="W255" s="291">
        <f>IFERROR(VLOOKUP(E255,'[27]IS ADJ 4'!$E:$Q,13,FALSE),0)</f>
        <v>13791.406632979413</v>
      </c>
      <c r="X255" s="380"/>
      <c r="Y255" s="290">
        <f>IFERROR(VLOOKUP(E255,'[28]WP IS ADJ 5'!$E$17:$U$315,17,FALSE),0)</f>
        <v>17340.650308327749</v>
      </c>
      <c r="Z255" s="380"/>
      <c r="AA255" s="394"/>
      <c r="AB255" s="380"/>
      <c r="AC255" s="394"/>
      <c r="AD255" s="380"/>
      <c r="AE255" s="394"/>
      <c r="AF255" s="380"/>
      <c r="AG255" s="397">
        <f>IFERROR(VLOOKUP(E255,'[16]nVision Input'!$E:$Q,13,FALSE),0)</f>
        <v>0</v>
      </c>
      <c r="AH255" s="380"/>
      <c r="AI255" s="394"/>
      <c r="AJ255" s="380"/>
      <c r="AK255" s="394"/>
      <c r="AL255" s="394"/>
      <c r="AM255" s="394"/>
      <c r="AN255" s="380"/>
      <c r="AO255" s="394"/>
      <c r="AP255" s="380"/>
      <c r="AQ255" s="394"/>
      <c r="AR255" s="380"/>
      <c r="AS255" s="394"/>
      <c r="AT255" s="380"/>
      <c r="AU255" s="394"/>
      <c r="AV255" s="217"/>
      <c r="AW255" s="394"/>
      <c r="AX255" s="217"/>
      <c r="AY255" s="394"/>
      <c r="AZ255" s="380"/>
      <c r="BA255" s="394"/>
      <c r="BB255" s="380"/>
      <c r="BC255" s="394"/>
      <c r="BD255" s="394"/>
      <c r="BE255" s="394"/>
      <c r="BF255" s="394"/>
      <c r="BG255" s="394">
        <f>+'[32]WP-IS ADJ 36 Riverton Main Exp'!$O$20</f>
        <v>-610</v>
      </c>
      <c r="BH255" s="380"/>
      <c r="BI255" s="286">
        <f>SUM(O255:BH255)</f>
        <v>790134.58899004839</v>
      </c>
    </row>
    <row r="256" spans="1:63" x14ac:dyDescent="0.25">
      <c r="A256" s="88">
        <f>+A255+1</f>
        <v>211</v>
      </c>
      <c r="B256" s="86"/>
      <c r="C256" s="88">
        <v>551</v>
      </c>
      <c r="D256" s="86"/>
      <c r="E256" s="97">
        <v>551225</v>
      </c>
      <c r="F256" s="100"/>
      <c r="G256" s="100" t="s">
        <v>369</v>
      </c>
      <c r="H256" s="86"/>
      <c r="I256" s="385"/>
      <c r="J256" s="86"/>
      <c r="K256" s="394">
        <f>'[15]WP - Expenses'!$K$255</f>
        <v>5049.22</v>
      </c>
      <c r="L256" s="395"/>
      <c r="M256" s="399">
        <v>0.83927588220572291</v>
      </c>
      <c r="N256" s="395"/>
      <c r="O256" s="394">
        <f>K256*M256</f>
        <v>4237.6885699507802</v>
      </c>
      <c r="P256" s="217"/>
      <c r="Q256" s="394"/>
      <c r="R256" s="380"/>
      <c r="S256" s="394"/>
      <c r="T256" s="380"/>
      <c r="U256" s="290">
        <f>IFERROR(VLOOKUP(E256,'[26]IS ADJ 3'!$E:$O,11,FALSE),0)</f>
        <v>72.686713264288954</v>
      </c>
      <c r="V256" s="380"/>
      <c r="W256" s="291">
        <f>IFERROR(VLOOKUP(E256,'[27]IS ADJ 4'!$E:$Q,13,FALSE),0)</f>
        <v>31.942871679383732</v>
      </c>
      <c r="X256" s="380"/>
      <c r="Y256" s="290">
        <f>IFERROR(VLOOKUP(E256,'[28]WP IS ADJ 5'!$E$17:$U$315,17,FALSE),0)</f>
        <v>40.163428022738117</v>
      </c>
      <c r="Z256" s="380"/>
      <c r="AA256" s="394"/>
      <c r="AB256" s="380"/>
      <c r="AC256" s="394"/>
      <c r="AD256" s="380"/>
      <c r="AE256" s="394"/>
      <c r="AF256" s="380"/>
      <c r="AG256" s="397">
        <f>IFERROR(VLOOKUP(E256,'[16]nVision Input'!$E:$Q,13,FALSE),0)</f>
        <v>0</v>
      </c>
      <c r="AH256" s="380"/>
      <c r="AI256" s="394"/>
      <c r="AJ256" s="380"/>
      <c r="AK256" s="394"/>
      <c r="AL256" s="394"/>
      <c r="AM256" s="394"/>
      <c r="AN256" s="380"/>
      <c r="AO256" s="394"/>
      <c r="AP256" s="380"/>
      <c r="AQ256" s="394"/>
      <c r="AR256" s="380"/>
      <c r="AS256" s="394"/>
      <c r="AT256" s="380"/>
      <c r="AU256" s="394"/>
      <c r="AV256" s="217"/>
      <c r="AW256" s="394"/>
      <c r="AX256" s="217"/>
      <c r="AY256" s="394"/>
      <c r="AZ256" s="380"/>
      <c r="BA256" s="394"/>
      <c r="BB256" s="380"/>
      <c r="BC256" s="394"/>
      <c r="BD256" s="394"/>
      <c r="BE256" s="394"/>
      <c r="BF256" s="394"/>
      <c r="BG256" s="394"/>
      <c r="BH256" s="380"/>
      <c r="BI256" s="275">
        <f>SUM(O256:BH256)</f>
        <v>4382.4815829171912</v>
      </c>
    </row>
    <row r="257" spans="1:61" x14ac:dyDescent="0.25">
      <c r="A257" s="88">
        <f>+A256+1</f>
        <v>212</v>
      </c>
      <c r="B257" s="86"/>
      <c r="C257" s="88"/>
      <c r="D257" s="86"/>
      <c r="E257" s="97"/>
      <c r="F257" s="100"/>
      <c r="G257" s="369" t="s">
        <v>335</v>
      </c>
      <c r="H257" s="86"/>
      <c r="I257" s="386"/>
      <c r="J257" s="86"/>
      <c r="K257" s="398">
        <f>SUM(K255:K256)</f>
        <v>872737.53999999992</v>
      </c>
      <c r="L257" s="395"/>
      <c r="M257" s="399"/>
      <c r="N257" s="395"/>
      <c r="O257" s="398">
        <f>SUM(O255:O256)</f>
        <v>732467.5688175523</v>
      </c>
      <c r="P257" s="217"/>
      <c r="Q257" s="398">
        <f>SUM(Q255:Q256)</f>
        <v>0</v>
      </c>
      <c r="R257" s="380"/>
      <c r="S257" s="398">
        <f>SUM(S255:S256)</f>
        <v>0</v>
      </c>
      <c r="T257" s="380"/>
      <c r="U257" s="398">
        <f>SUM(U255:U256)</f>
        <v>31455.338514404022</v>
      </c>
      <c r="V257" s="380"/>
      <c r="W257" s="398">
        <f>SUM(W255:W256)</f>
        <v>13823.349504658798</v>
      </c>
      <c r="X257" s="380"/>
      <c r="Y257" s="398">
        <f>SUM(Y255:Y256)</f>
        <v>17380.813736350487</v>
      </c>
      <c r="Z257" s="380"/>
      <c r="AA257" s="398">
        <f>SUM(AA255:AA256)</f>
        <v>0</v>
      </c>
      <c r="AB257" s="380"/>
      <c r="AC257" s="398">
        <f>SUM(AC255:AC256)</f>
        <v>0</v>
      </c>
      <c r="AD257" s="380"/>
      <c r="AE257" s="398">
        <f>SUM(AE255:AE256)</f>
        <v>0</v>
      </c>
      <c r="AF257" s="380"/>
      <c r="AG257" s="398">
        <f>SUM(AG255:AG256)</f>
        <v>0</v>
      </c>
      <c r="AH257" s="380"/>
      <c r="AI257" s="398">
        <f>SUM(AI255:AI256)</f>
        <v>0</v>
      </c>
      <c r="AJ257" s="380"/>
      <c r="AK257" s="398">
        <f>SUM(AK255:AK256)</f>
        <v>0</v>
      </c>
      <c r="AL257" s="400"/>
      <c r="AM257" s="398">
        <f>SUM(AM255:AM256)</f>
        <v>0</v>
      </c>
      <c r="AN257" s="380"/>
      <c r="AO257" s="398">
        <f>SUM(AO255:AO256)</f>
        <v>0</v>
      </c>
      <c r="AP257" s="380"/>
      <c r="AQ257" s="398">
        <f>SUM(AQ255:AQ256)</f>
        <v>0</v>
      </c>
      <c r="AR257" s="380"/>
      <c r="AS257" s="398">
        <f>SUM(AS255:AS256)</f>
        <v>0</v>
      </c>
      <c r="AT257" s="380"/>
      <c r="AU257" s="398">
        <f>SUM(AU255:AU256)</f>
        <v>0</v>
      </c>
      <c r="AV257" s="380"/>
      <c r="AW257" s="398">
        <f>SUM(AW255:AW256)</f>
        <v>0</v>
      </c>
      <c r="AX257" s="380"/>
      <c r="AY257" s="398">
        <f>SUM(AY255:AY256)</f>
        <v>0</v>
      </c>
      <c r="AZ257" s="380"/>
      <c r="BA257" s="398">
        <f>SUM(BA255:BA256)</f>
        <v>0</v>
      </c>
      <c r="BB257" s="380"/>
      <c r="BC257" s="398">
        <f>SUM(BC255:BC256)</f>
        <v>0</v>
      </c>
      <c r="BD257" s="400"/>
      <c r="BE257" s="398">
        <f>SUM(BE255:BE256)</f>
        <v>0</v>
      </c>
      <c r="BF257" s="400"/>
      <c r="BG257" s="398">
        <f>SUM(BG255:BG256)</f>
        <v>-610</v>
      </c>
      <c r="BH257" s="380"/>
      <c r="BI257" s="398">
        <f>SUM(BI255:BI256)</f>
        <v>794517.07057296555</v>
      </c>
    </row>
    <row r="258" spans="1:61" x14ac:dyDescent="0.25">
      <c r="A258" s="88"/>
      <c r="B258" s="86"/>
      <c r="C258" s="88"/>
      <c r="D258" s="86"/>
      <c r="E258" s="97"/>
      <c r="F258" s="100"/>
      <c r="G258" s="100"/>
      <c r="H258" s="86"/>
      <c r="I258" s="367"/>
      <c r="J258" s="86"/>
      <c r="K258" s="300"/>
      <c r="L258" s="395"/>
      <c r="M258" s="399"/>
      <c r="N258" s="395"/>
      <c r="O258" s="291"/>
      <c r="P258" s="217"/>
      <c r="Q258" s="394"/>
      <c r="R258" s="380"/>
      <c r="S258" s="394"/>
      <c r="T258" s="380"/>
      <c r="U258" s="394"/>
      <c r="V258" s="380"/>
      <c r="W258" s="394"/>
      <c r="X258" s="380"/>
      <c r="Y258" s="394"/>
      <c r="Z258" s="380"/>
      <c r="AA258" s="394"/>
      <c r="AB258" s="380"/>
      <c r="AC258" s="394"/>
      <c r="AD258" s="380"/>
      <c r="AE258" s="394"/>
      <c r="AF258" s="380"/>
      <c r="AG258" s="394"/>
      <c r="AH258" s="380"/>
      <c r="AI258" s="394"/>
      <c r="AJ258" s="380"/>
      <c r="AK258" s="394"/>
      <c r="AL258" s="394"/>
      <c r="AM258" s="394"/>
      <c r="AN258" s="380"/>
      <c r="AO258" s="394"/>
      <c r="AP258" s="380"/>
      <c r="AQ258" s="394"/>
      <c r="AR258" s="380"/>
      <c r="AS258" s="394"/>
      <c r="AT258" s="380"/>
      <c r="AU258" s="394"/>
      <c r="AV258" s="217"/>
      <c r="AW258" s="394"/>
      <c r="AX258" s="217"/>
      <c r="AY258" s="394"/>
      <c r="AZ258" s="380"/>
      <c r="BA258" s="394"/>
      <c r="BB258" s="380"/>
      <c r="BC258" s="394"/>
      <c r="BD258" s="394"/>
      <c r="BE258" s="394"/>
      <c r="BF258" s="394"/>
      <c r="BG258" s="394"/>
      <c r="BH258" s="380"/>
      <c r="BI258" s="252"/>
    </row>
    <row r="259" spans="1:61" x14ac:dyDescent="0.25">
      <c r="A259" s="88">
        <f>+A257+1</f>
        <v>213</v>
      </c>
      <c r="B259" s="86"/>
      <c r="C259" s="88"/>
      <c r="D259" s="86"/>
      <c r="E259" s="97"/>
      <c r="F259" s="100"/>
      <c r="G259" s="100" t="s">
        <v>307</v>
      </c>
      <c r="H259" s="86"/>
      <c r="I259" s="367"/>
      <c r="J259" s="86"/>
      <c r="K259" s="300"/>
      <c r="L259" s="395"/>
      <c r="M259" s="399"/>
      <c r="N259" s="395"/>
      <c r="O259" s="291"/>
      <c r="P259" s="217"/>
      <c r="Q259" s="394"/>
      <c r="R259" s="380"/>
      <c r="S259" s="394"/>
      <c r="T259" s="380"/>
      <c r="U259" s="394"/>
      <c r="V259" s="380"/>
      <c r="W259" s="394"/>
      <c r="X259" s="380"/>
      <c r="Y259" s="394"/>
      <c r="Z259" s="380"/>
      <c r="AA259" s="394"/>
      <c r="AB259" s="380"/>
      <c r="AC259" s="394"/>
      <c r="AD259" s="380"/>
      <c r="AE259" s="394"/>
      <c r="AF259" s="380"/>
      <c r="AG259" s="394"/>
      <c r="AH259" s="380"/>
      <c r="AI259" s="394"/>
      <c r="AJ259" s="380"/>
      <c r="AK259" s="394"/>
      <c r="AL259" s="394"/>
      <c r="AM259" s="394"/>
      <c r="AN259" s="380"/>
      <c r="AO259" s="394"/>
      <c r="AP259" s="380"/>
      <c r="AQ259" s="394"/>
      <c r="AR259" s="380"/>
      <c r="AS259" s="394"/>
      <c r="AT259" s="380"/>
      <c r="AU259" s="394"/>
      <c r="AV259" s="217"/>
      <c r="AW259" s="394"/>
      <c r="AX259" s="217"/>
      <c r="AY259" s="394"/>
      <c r="AZ259" s="380"/>
      <c r="BA259" s="394"/>
      <c r="BB259" s="380"/>
      <c r="BC259" s="394"/>
      <c r="BD259" s="394"/>
      <c r="BE259" s="394"/>
      <c r="BF259" s="394"/>
      <c r="BG259" s="394"/>
      <c r="BH259" s="380"/>
      <c r="BI259" s="252"/>
    </row>
    <row r="260" spans="1:61" x14ac:dyDescent="0.25">
      <c r="A260" s="88">
        <f t="shared" si="25"/>
        <v>214</v>
      </c>
      <c r="B260" s="86"/>
      <c r="C260" s="88">
        <v>552</v>
      </c>
      <c r="D260" s="86"/>
      <c r="E260" s="97">
        <v>552121</v>
      </c>
      <c r="F260" s="100"/>
      <c r="G260" s="100" t="s">
        <v>370</v>
      </c>
      <c r="H260" s="86"/>
      <c r="I260" s="385" t="str">
        <f>+I16</f>
        <v>TB 03-19</v>
      </c>
      <c r="J260" s="86"/>
      <c r="K260" s="394">
        <f>'[15]WP - Expenses'!$K$259</f>
        <v>73322.28</v>
      </c>
      <c r="L260" s="395"/>
      <c r="M260" s="399">
        <v>0.83927588220572291</v>
      </c>
      <c r="N260" s="395"/>
      <c r="O260" s="394">
        <f>K260*M260</f>
        <v>61537.621232335034</v>
      </c>
      <c r="P260" s="217"/>
      <c r="Q260" s="394"/>
      <c r="R260" s="380"/>
      <c r="S260" s="394"/>
      <c r="T260" s="380"/>
      <c r="U260" s="290">
        <f>IFERROR(VLOOKUP(E260,'[26]IS ADJ 3'!$E:$O,11,FALSE),0)</f>
        <v>1305.0471168422303</v>
      </c>
      <c r="V260" s="380"/>
      <c r="W260" s="291">
        <f>IFERROR(VLOOKUP(E260,'[27]IS ADJ 4'!$E:$Q,13,FALSE),0)</f>
        <v>573.51544342453997</v>
      </c>
      <c r="X260" s="380"/>
      <c r="Y260" s="290">
        <f>IFERROR(VLOOKUP(E260,'[28]WP IS ADJ 5'!$E$17:$U$315,17,FALSE),0)</f>
        <v>721.11068983121368</v>
      </c>
      <c r="Z260" s="380"/>
      <c r="AA260" s="394"/>
      <c r="AB260" s="380"/>
      <c r="AC260" s="394"/>
      <c r="AD260" s="380"/>
      <c r="AE260" s="394"/>
      <c r="AF260" s="380"/>
      <c r="AG260" s="397">
        <f>IFERROR(VLOOKUP(E260,'[16]nVision Input'!$E:$Q,13,FALSE),0)</f>
        <v>0</v>
      </c>
      <c r="AH260" s="380"/>
      <c r="AI260" s="394"/>
      <c r="AJ260" s="380"/>
      <c r="AK260" s="394"/>
      <c r="AL260" s="394"/>
      <c r="AM260" s="394"/>
      <c r="AN260" s="380"/>
      <c r="AO260" s="394"/>
      <c r="AP260" s="380"/>
      <c r="AQ260" s="394"/>
      <c r="AR260" s="380"/>
      <c r="AS260" s="394"/>
      <c r="AT260" s="380"/>
      <c r="AU260" s="394"/>
      <c r="AV260" s="217"/>
      <c r="AW260" s="394"/>
      <c r="AX260" s="217"/>
      <c r="AY260" s="394"/>
      <c r="AZ260" s="380"/>
      <c r="BA260" s="394"/>
      <c r="BB260" s="380"/>
      <c r="BC260" s="394"/>
      <c r="BD260" s="394"/>
      <c r="BE260" s="394"/>
      <c r="BF260" s="394"/>
      <c r="BG260" s="394">
        <f>+'[32]WP-IS ADJ 36 Riverton Main Exp'!$O$21</f>
        <v>9653.989999999998</v>
      </c>
      <c r="BH260" s="380"/>
      <c r="BI260" s="286">
        <f>SUM(O260:BH260)</f>
        <v>73791.284482433024</v>
      </c>
    </row>
    <row r="261" spans="1:61" x14ac:dyDescent="0.25">
      <c r="A261" s="88">
        <f t="shared" si="25"/>
        <v>215</v>
      </c>
      <c r="B261" s="86"/>
      <c r="C261" s="88">
        <v>552</v>
      </c>
      <c r="D261" s="86"/>
      <c r="E261" s="97">
        <v>552122</v>
      </c>
      <c r="F261" s="100"/>
      <c r="G261" s="100" t="s">
        <v>371</v>
      </c>
      <c r="H261" s="86"/>
      <c r="I261" s="367"/>
      <c r="J261" s="86"/>
      <c r="K261" s="394">
        <f>'[15]WP - Expenses'!$K$260</f>
        <v>0</v>
      </c>
      <c r="L261" s="395"/>
      <c r="M261" s="399">
        <v>0.83927588220572291</v>
      </c>
      <c r="N261" s="395"/>
      <c r="O261" s="394">
        <f>K261*M261</f>
        <v>0</v>
      </c>
      <c r="P261" s="217"/>
      <c r="Q261" s="394"/>
      <c r="R261" s="380"/>
      <c r="S261" s="394"/>
      <c r="T261" s="380"/>
      <c r="U261" s="290">
        <f>IFERROR(VLOOKUP(E261,'[26]IS ADJ 3'!$E:$O,11,FALSE),0)</f>
        <v>0</v>
      </c>
      <c r="V261" s="380"/>
      <c r="W261" s="291">
        <f>IFERROR(VLOOKUP(E261,'[27]IS ADJ 4'!$E:$Q,13,FALSE),0)</f>
        <v>0</v>
      </c>
      <c r="X261" s="380"/>
      <c r="Y261" s="290">
        <f>IFERROR(VLOOKUP(E261,'[28]WP IS ADJ 5'!$E$17:$U$315,17,FALSE),0)</f>
        <v>0</v>
      </c>
      <c r="Z261" s="380"/>
      <c r="AA261" s="394"/>
      <c r="AB261" s="380"/>
      <c r="AC261" s="394"/>
      <c r="AD261" s="380"/>
      <c r="AE261" s="394"/>
      <c r="AF261" s="380"/>
      <c r="AG261" s="397">
        <f>IFERROR(VLOOKUP(E261,'[16]nVision Input'!$E:$Q,13,FALSE),0)</f>
        <v>0</v>
      </c>
      <c r="AH261" s="380"/>
      <c r="AI261" s="394"/>
      <c r="AJ261" s="380"/>
      <c r="AK261" s="394"/>
      <c r="AL261" s="394"/>
      <c r="AM261" s="394"/>
      <c r="AN261" s="380"/>
      <c r="AO261" s="394"/>
      <c r="AP261" s="380"/>
      <c r="AQ261" s="394"/>
      <c r="AR261" s="380"/>
      <c r="AS261" s="394"/>
      <c r="AT261" s="380"/>
      <c r="AU261" s="394"/>
      <c r="AV261" s="217"/>
      <c r="AW261" s="394"/>
      <c r="AX261" s="217"/>
      <c r="AY261" s="394"/>
      <c r="AZ261" s="380"/>
      <c r="BA261" s="394"/>
      <c r="BB261" s="380"/>
      <c r="BC261" s="394"/>
      <c r="BD261" s="394"/>
      <c r="BE261" s="394"/>
      <c r="BF261" s="394"/>
      <c r="BG261" s="394"/>
      <c r="BH261" s="380"/>
      <c r="BI261" s="286">
        <f>SUM(O261:BH261)</f>
        <v>0</v>
      </c>
    </row>
    <row r="262" spans="1:61" x14ac:dyDescent="0.25">
      <c r="A262" s="88">
        <f t="shared" si="25"/>
        <v>216</v>
      </c>
      <c r="B262" s="86"/>
      <c r="C262" s="88">
        <v>552</v>
      </c>
      <c r="D262" s="86"/>
      <c r="E262" s="97">
        <v>552135</v>
      </c>
      <c r="F262" s="100"/>
      <c r="G262" s="100" t="s">
        <v>372</v>
      </c>
      <c r="H262" s="86"/>
      <c r="I262" s="367"/>
      <c r="J262" s="86"/>
      <c r="K262" s="394">
        <f>'[15]WP - Expenses'!$K$261</f>
        <v>263278.73</v>
      </c>
      <c r="L262" s="395"/>
      <c r="M262" s="399">
        <v>0.83927588220572291</v>
      </c>
      <c r="N262" s="395"/>
      <c r="O262" s="394">
        <f>K262*M262</f>
        <v>220963.48838675232</v>
      </c>
      <c r="P262" s="217"/>
      <c r="Q262" s="394"/>
      <c r="R262" s="380"/>
      <c r="S262" s="394"/>
      <c r="T262" s="380"/>
      <c r="U262" s="290">
        <f>IFERROR(VLOOKUP(E262,'[26]IS ADJ 3'!$E:$O,11,FALSE),0)</f>
        <v>1240.0215077103273</v>
      </c>
      <c r="V262" s="380"/>
      <c r="W262" s="291">
        <f>IFERROR(VLOOKUP(E262,'[27]IS ADJ 4'!$E:$Q,13,FALSE),0)</f>
        <v>544.93931726484163</v>
      </c>
      <c r="X262" s="380"/>
      <c r="Y262" s="290">
        <f>IFERROR(VLOOKUP(E262,'[28]WP IS ADJ 5'!$E$17:$U$315,17,FALSE),0)</f>
        <v>685.18044543416181</v>
      </c>
      <c r="Z262" s="380"/>
      <c r="AA262" s="394"/>
      <c r="AB262" s="380"/>
      <c r="AC262" s="394"/>
      <c r="AD262" s="380"/>
      <c r="AE262" s="394"/>
      <c r="AF262" s="380"/>
      <c r="AG262" s="397">
        <f>IFERROR(VLOOKUP(E262,'[16]nVision Input'!$E:$Q,13,FALSE),0)</f>
        <v>0</v>
      </c>
      <c r="AH262" s="380"/>
      <c r="AI262" s="394"/>
      <c r="AJ262" s="380"/>
      <c r="AK262" s="394"/>
      <c r="AL262" s="394"/>
      <c r="AM262" s="394"/>
      <c r="AN262" s="380"/>
      <c r="AO262" s="394"/>
      <c r="AP262" s="380"/>
      <c r="AQ262" s="394"/>
      <c r="AR262" s="380"/>
      <c r="AS262" s="394"/>
      <c r="AT262" s="380"/>
      <c r="AU262" s="394"/>
      <c r="AV262" s="217"/>
      <c r="AW262" s="394"/>
      <c r="AX262" s="217"/>
      <c r="AY262" s="394"/>
      <c r="AZ262" s="380"/>
      <c r="BA262" s="394"/>
      <c r="BB262" s="380"/>
      <c r="BC262" s="394"/>
      <c r="BD262" s="394"/>
      <c r="BE262" s="394"/>
      <c r="BF262" s="394"/>
      <c r="BG262" s="394">
        <f>+'[32]WP-IS ADJ 36 Riverton Main Exp'!$O$22</f>
        <v>-19624.559999999998</v>
      </c>
      <c r="BH262" s="380"/>
      <c r="BI262" s="286">
        <f>SUM(O262:BH262)</f>
        <v>203809.06965716166</v>
      </c>
    </row>
    <row r="263" spans="1:61" x14ac:dyDescent="0.25">
      <c r="A263" s="88">
        <f t="shared" si="25"/>
        <v>217</v>
      </c>
      <c r="B263" s="86"/>
      <c r="C263" s="88">
        <v>552</v>
      </c>
      <c r="D263" s="86"/>
      <c r="E263" s="97">
        <v>552136</v>
      </c>
      <c r="F263" s="100"/>
      <c r="G263" s="100" t="s">
        <v>373</v>
      </c>
      <c r="H263" s="86"/>
      <c r="I263" s="367"/>
      <c r="J263" s="86"/>
      <c r="K263" s="394">
        <f>'[15]WP - Expenses'!$K$262</f>
        <v>27200.15</v>
      </c>
      <c r="L263" s="395"/>
      <c r="M263" s="399">
        <v>0.83927588220572291</v>
      </c>
      <c r="N263" s="395"/>
      <c r="O263" s="394">
        <f>K263*M263</f>
        <v>22828.429887377995</v>
      </c>
      <c r="P263" s="217"/>
      <c r="Q263" s="394"/>
      <c r="R263" s="380"/>
      <c r="S263" s="394"/>
      <c r="T263" s="380"/>
      <c r="U263" s="290">
        <f>IFERROR(VLOOKUP(E263,'[26]IS ADJ 3'!$E:$O,11,FALSE),0)</f>
        <v>386.22902324966253</v>
      </c>
      <c r="V263" s="380"/>
      <c r="W263" s="291">
        <f>IFERROR(VLOOKUP(E263,'[27]IS ADJ 4'!$E:$Q,13,FALSE),0)</f>
        <v>169.73204007256984</v>
      </c>
      <c r="X263" s="380"/>
      <c r="Y263" s="290">
        <f>IFERROR(VLOOKUP(E263,'[28]WP IS ADJ 5'!$E$17:$U$315,17,FALSE),0)</f>
        <v>213.41289045740086</v>
      </c>
      <c r="Z263" s="380"/>
      <c r="AA263" s="394"/>
      <c r="AB263" s="380"/>
      <c r="AC263" s="394"/>
      <c r="AD263" s="380"/>
      <c r="AE263" s="394"/>
      <c r="AF263" s="380"/>
      <c r="AG263" s="397">
        <f>IFERROR(VLOOKUP(E263,'[16]nVision Input'!$E:$Q,13,FALSE),0)</f>
        <v>0</v>
      </c>
      <c r="AH263" s="380"/>
      <c r="AI263" s="394"/>
      <c r="AJ263" s="380"/>
      <c r="AK263" s="394"/>
      <c r="AL263" s="394"/>
      <c r="AM263" s="394"/>
      <c r="AN263" s="380"/>
      <c r="AO263" s="394"/>
      <c r="AP263" s="380"/>
      <c r="AQ263" s="394"/>
      <c r="AR263" s="380"/>
      <c r="AS263" s="394"/>
      <c r="AT263" s="380"/>
      <c r="AU263" s="394"/>
      <c r="AV263" s="217"/>
      <c r="AW263" s="394"/>
      <c r="AX263" s="217"/>
      <c r="AY263" s="394"/>
      <c r="AZ263" s="380"/>
      <c r="BA263" s="394"/>
      <c r="BB263" s="380"/>
      <c r="BC263" s="394"/>
      <c r="BD263" s="394"/>
      <c r="BE263" s="394"/>
      <c r="BF263" s="394"/>
      <c r="BG263" s="394"/>
      <c r="BH263" s="380"/>
      <c r="BI263" s="286">
        <f>SUM(O263:BH263)</f>
        <v>23597.803841157627</v>
      </c>
    </row>
    <row r="264" spans="1:61" x14ac:dyDescent="0.25">
      <c r="A264" s="88">
        <f t="shared" si="25"/>
        <v>218</v>
      </c>
      <c r="B264" s="86"/>
      <c r="C264" s="88">
        <v>552</v>
      </c>
      <c r="D264" s="86"/>
      <c r="E264" s="97">
        <v>552137</v>
      </c>
      <c r="F264" s="100"/>
      <c r="G264" s="100" t="s">
        <v>374</v>
      </c>
      <c r="H264" s="86"/>
      <c r="I264" s="367"/>
      <c r="J264" s="86"/>
      <c r="K264" s="394">
        <f>'[15]WP - Expenses'!$K$263</f>
        <v>66085.790000000008</v>
      </c>
      <c r="L264" s="395"/>
      <c r="M264" s="399">
        <v>0.83927588220572291</v>
      </c>
      <c r="N264" s="395"/>
      <c r="O264" s="394">
        <f>K264*M264</f>
        <v>55464.209703512148</v>
      </c>
      <c r="P264" s="217"/>
      <c r="Q264" s="394"/>
      <c r="R264" s="380"/>
      <c r="S264" s="394"/>
      <c r="T264" s="380"/>
      <c r="U264" s="290">
        <f>IFERROR(VLOOKUP(E264,'[26]IS ADJ 3'!$E:$O,11,FALSE),0)</f>
        <v>410.53217964427625</v>
      </c>
      <c r="V264" s="380"/>
      <c r="W264" s="291">
        <f>IFERROR(VLOOKUP(E264,'[27]IS ADJ 4'!$E:$Q,13,FALSE),0)</f>
        <v>180.41229470582678</v>
      </c>
      <c r="X264" s="380"/>
      <c r="Y264" s="290">
        <f>IFERROR(VLOOKUP(E264,'[28]WP IS ADJ 5'!$E$17:$U$315,17,FALSE),0)</f>
        <v>226.84172811898679</v>
      </c>
      <c r="Z264" s="380"/>
      <c r="AA264" s="394"/>
      <c r="AB264" s="380"/>
      <c r="AC264" s="394"/>
      <c r="AD264" s="380"/>
      <c r="AE264" s="394"/>
      <c r="AF264" s="380"/>
      <c r="AG264" s="397">
        <f>IFERROR(VLOOKUP(E264,'[16]nVision Input'!$E:$Q,13,FALSE),0)</f>
        <v>0</v>
      </c>
      <c r="AH264" s="380"/>
      <c r="AI264" s="394"/>
      <c r="AJ264" s="380"/>
      <c r="AK264" s="394"/>
      <c r="AL264" s="394"/>
      <c r="AM264" s="394"/>
      <c r="AN264" s="380"/>
      <c r="AO264" s="394"/>
      <c r="AP264" s="380"/>
      <c r="AQ264" s="394"/>
      <c r="AR264" s="380"/>
      <c r="AS264" s="394"/>
      <c r="AT264" s="380"/>
      <c r="AU264" s="394"/>
      <c r="AV264" s="217"/>
      <c r="AW264" s="394"/>
      <c r="AX264" s="217"/>
      <c r="AY264" s="394"/>
      <c r="AZ264" s="380"/>
      <c r="BA264" s="394"/>
      <c r="BB264" s="380"/>
      <c r="BC264" s="394"/>
      <c r="BD264" s="394"/>
      <c r="BE264" s="394"/>
      <c r="BF264" s="394"/>
      <c r="BG264" s="394"/>
      <c r="BH264" s="380"/>
      <c r="BI264" s="275">
        <f>SUM(O264:BH264)</f>
        <v>56281.995905981239</v>
      </c>
    </row>
    <row r="265" spans="1:61" x14ac:dyDescent="0.25">
      <c r="A265" s="88">
        <f t="shared" si="25"/>
        <v>219</v>
      </c>
      <c r="B265" s="86"/>
      <c r="C265" s="88"/>
      <c r="D265" s="86"/>
      <c r="E265" s="97"/>
      <c r="F265" s="100"/>
      <c r="G265" s="100" t="s">
        <v>311</v>
      </c>
      <c r="H265" s="86"/>
      <c r="I265" s="367"/>
      <c r="J265" s="86"/>
      <c r="K265" s="398">
        <f>SUM(K260:K264)</f>
        <v>429886.95000000007</v>
      </c>
      <c r="L265" s="395"/>
      <c r="M265" s="399"/>
      <c r="N265" s="395"/>
      <c r="O265" s="398">
        <f>SUM(O260:O264)</f>
        <v>360793.74920997751</v>
      </c>
      <c r="P265" s="217"/>
      <c r="Q265" s="398">
        <f>SUM(Q260:Q264)</f>
        <v>0</v>
      </c>
      <c r="R265" s="380"/>
      <c r="S265" s="398">
        <f>SUM(S260:S264)</f>
        <v>0</v>
      </c>
      <c r="T265" s="380"/>
      <c r="U265" s="398">
        <f>SUM(U260:U264)</f>
        <v>3341.8298274464964</v>
      </c>
      <c r="V265" s="380"/>
      <c r="W265" s="398">
        <f>SUM(W260:W264)</f>
        <v>1468.5990954677782</v>
      </c>
      <c r="X265" s="380"/>
      <c r="Y265" s="398">
        <f>SUM(Y260:Y264)</f>
        <v>1846.5457538417631</v>
      </c>
      <c r="Z265" s="380"/>
      <c r="AA265" s="398">
        <f>SUM(AA260:AA264)</f>
        <v>0</v>
      </c>
      <c r="AB265" s="380"/>
      <c r="AC265" s="398">
        <f>SUM(AC260:AC264)</f>
        <v>0</v>
      </c>
      <c r="AD265" s="380"/>
      <c r="AE265" s="398">
        <f>SUM(AE260:AE264)</f>
        <v>0</v>
      </c>
      <c r="AF265" s="380"/>
      <c r="AG265" s="398">
        <f>SUM(AG260:AG264)</f>
        <v>0</v>
      </c>
      <c r="AH265" s="380"/>
      <c r="AI265" s="398">
        <f>SUM(AI260:AI264)</f>
        <v>0</v>
      </c>
      <c r="AJ265" s="380"/>
      <c r="AK265" s="398">
        <f>SUM(AK260:AK264)</f>
        <v>0</v>
      </c>
      <c r="AL265" s="400"/>
      <c r="AM265" s="398">
        <f>SUM(AM260:AM264)</f>
        <v>0</v>
      </c>
      <c r="AN265" s="380"/>
      <c r="AO265" s="398">
        <f>SUM(AO260:AO264)</f>
        <v>0</v>
      </c>
      <c r="AP265" s="380"/>
      <c r="AQ265" s="398">
        <f>SUM(AQ260:AQ264)</f>
        <v>0</v>
      </c>
      <c r="AR265" s="380"/>
      <c r="AS265" s="398">
        <f>SUM(AS260:AS264)</f>
        <v>0</v>
      </c>
      <c r="AT265" s="380"/>
      <c r="AU265" s="398">
        <f>SUM(AU260:AU264)</f>
        <v>0</v>
      </c>
      <c r="AV265" s="380"/>
      <c r="AW265" s="398">
        <f>SUM(AW260:AW264)</f>
        <v>0</v>
      </c>
      <c r="AX265" s="380"/>
      <c r="AY265" s="398">
        <f>SUM(AY260:AY264)</f>
        <v>0</v>
      </c>
      <c r="AZ265" s="380"/>
      <c r="BA265" s="398">
        <f>SUM(BA260:BA264)</f>
        <v>0</v>
      </c>
      <c r="BB265" s="380"/>
      <c r="BC265" s="398">
        <f>SUM(BC260:BC264)</f>
        <v>0</v>
      </c>
      <c r="BD265" s="400"/>
      <c r="BE265" s="398">
        <f>SUM(BE260:BE264)</f>
        <v>0</v>
      </c>
      <c r="BF265" s="400"/>
      <c r="BG265" s="398">
        <f>SUM(BG260:BG264)</f>
        <v>-9970.57</v>
      </c>
      <c r="BH265" s="380"/>
      <c r="BI265" s="398">
        <f>SUM(BI260:BI264)</f>
        <v>357480.15388673358</v>
      </c>
    </row>
    <row r="266" spans="1:61" x14ac:dyDescent="0.25">
      <c r="A266" s="88"/>
      <c r="B266" s="86"/>
      <c r="C266" s="88"/>
      <c r="D266" s="86"/>
      <c r="E266" s="97"/>
      <c r="F266" s="100"/>
      <c r="G266" s="100"/>
      <c r="H266" s="86"/>
      <c r="I266" s="367"/>
      <c r="J266" s="86"/>
      <c r="K266" s="300"/>
      <c r="L266" s="395"/>
      <c r="M266" s="399"/>
      <c r="N266" s="395"/>
      <c r="O266" s="291"/>
      <c r="P266" s="217"/>
      <c r="Q266" s="394"/>
      <c r="R266" s="380"/>
      <c r="S266" s="394"/>
      <c r="T266" s="380"/>
      <c r="U266" s="394"/>
      <c r="V266" s="380"/>
      <c r="W266" s="394"/>
      <c r="X266" s="380"/>
      <c r="Y266" s="394"/>
      <c r="Z266" s="380"/>
      <c r="AA266" s="394"/>
      <c r="AB266" s="380"/>
      <c r="AC266" s="394"/>
      <c r="AD266" s="380"/>
      <c r="AE266" s="394"/>
      <c r="AF266" s="380"/>
      <c r="AG266" s="394"/>
      <c r="AH266" s="380"/>
      <c r="AI266" s="394"/>
      <c r="AJ266" s="380"/>
      <c r="AK266" s="394"/>
      <c r="AL266" s="394"/>
      <c r="AM266" s="394"/>
      <c r="AN266" s="380"/>
      <c r="AO266" s="394"/>
      <c r="AP266" s="380"/>
      <c r="AQ266" s="394"/>
      <c r="AR266" s="380"/>
      <c r="AS266" s="394"/>
      <c r="AT266" s="380"/>
      <c r="AU266" s="394"/>
      <c r="AV266" s="217"/>
      <c r="AW266" s="394"/>
      <c r="AX266" s="217"/>
      <c r="AY266" s="394"/>
      <c r="AZ266" s="380"/>
      <c r="BA266" s="394"/>
      <c r="BB266" s="380"/>
      <c r="BC266" s="394"/>
      <c r="BD266" s="394"/>
      <c r="BE266" s="394"/>
      <c r="BF266" s="394"/>
      <c r="BG266" s="394"/>
      <c r="BH266" s="380"/>
      <c r="BI266" s="252"/>
    </row>
    <row r="267" spans="1:61" x14ac:dyDescent="0.25">
      <c r="A267" s="88">
        <f>+A265+1</f>
        <v>220</v>
      </c>
      <c r="B267" s="86"/>
      <c r="C267" s="88"/>
      <c r="D267" s="86"/>
      <c r="E267" s="97"/>
      <c r="F267" s="100"/>
      <c r="G267" s="100" t="s">
        <v>375</v>
      </c>
      <c r="H267" s="86"/>
      <c r="I267" s="367"/>
      <c r="J267" s="86"/>
      <c r="K267" s="300"/>
      <c r="L267" s="395"/>
      <c r="M267" s="399"/>
      <c r="N267" s="395"/>
      <c r="O267" s="291"/>
      <c r="P267" s="217"/>
      <c r="Q267" s="394"/>
      <c r="R267" s="380"/>
      <c r="S267" s="394"/>
      <c r="T267" s="380"/>
      <c r="U267" s="394"/>
      <c r="V267" s="380"/>
      <c r="W267" s="394"/>
      <c r="X267" s="380"/>
      <c r="Y267" s="394"/>
      <c r="Z267" s="380"/>
      <c r="AA267" s="394"/>
      <c r="AB267" s="380"/>
      <c r="AC267" s="394"/>
      <c r="AD267" s="380"/>
      <c r="AE267" s="394"/>
      <c r="AF267" s="380"/>
      <c r="AG267" s="394"/>
      <c r="AH267" s="380"/>
      <c r="AI267" s="394"/>
      <c r="AJ267" s="380"/>
      <c r="AK267" s="394"/>
      <c r="AL267" s="394"/>
      <c r="AM267" s="394"/>
      <c r="AN267" s="380"/>
      <c r="AO267" s="394"/>
      <c r="AP267" s="380"/>
      <c r="AQ267" s="394"/>
      <c r="AR267" s="380"/>
      <c r="AS267" s="394"/>
      <c r="AT267" s="380"/>
      <c r="AU267" s="394"/>
      <c r="AV267" s="217"/>
      <c r="AW267" s="394"/>
      <c r="AX267" s="217"/>
      <c r="AY267" s="394"/>
      <c r="AZ267" s="380"/>
      <c r="BA267" s="394"/>
      <c r="BB267" s="380"/>
      <c r="BC267" s="394"/>
      <c r="BD267" s="394"/>
      <c r="BE267" s="394"/>
      <c r="BF267" s="394"/>
      <c r="BG267" s="394"/>
      <c r="BH267" s="380"/>
      <c r="BI267" s="252"/>
    </row>
    <row r="268" spans="1:61" x14ac:dyDescent="0.25">
      <c r="A268" s="88">
        <f t="shared" si="25"/>
        <v>221</v>
      </c>
      <c r="B268" s="86"/>
      <c r="C268" s="88">
        <v>553</v>
      </c>
      <c r="D268" s="86"/>
      <c r="E268" s="97">
        <v>553157</v>
      </c>
      <c r="F268" s="100"/>
      <c r="G268" s="100" t="s">
        <v>376</v>
      </c>
      <c r="H268" s="86"/>
      <c r="I268" s="385" t="str">
        <f>+I16</f>
        <v>TB 03-19</v>
      </c>
      <c r="J268" s="86"/>
      <c r="K268" s="394">
        <f>'[15]WP - Expenses'!$K$267</f>
        <v>24740.699999999997</v>
      </c>
      <c r="L268" s="395"/>
      <c r="M268" s="399">
        <v>0.83927588220572291</v>
      </c>
      <c r="N268" s="395"/>
      <c r="O268" s="394">
        <f t="shared" ref="O268:O291" si="28">K268*M268</f>
        <v>20764.272818887126</v>
      </c>
      <c r="P268" s="217"/>
      <c r="Q268" s="394"/>
      <c r="R268" s="380"/>
      <c r="S268" s="394"/>
      <c r="T268" s="380"/>
      <c r="U268" s="290">
        <f>IFERROR(VLOOKUP(E268,'[26]IS ADJ 3'!$E:$O,11,FALSE),0)</f>
        <v>83.502211167552389</v>
      </c>
      <c r="V268" s="380"/>
      <c r="W268" s="291">
        <f>IFERROR(VLOOKUP(E268,'[27]IS ADJ 4'!$E:$Q,13,FALSE),0)</f>
        <v>36.695845725911731</v>
      </c>
      <c r="X268" s="380"/>
      <c r="Y268" s="290">
        <f>IFERROR(VLOOKUP(E268,'[28]WP IS ADJ 5'!$E$17:$U$315,17,FALSE),0)</f>
        <v>46.139588617430945</v>
      </c>
      <c r="Z268" s="380"/>
      <c r="AA268" s="394"/>
      <c r="AB268" s="380"/>
      <c r="AC268" s="394"/>
      <c r="AD268" s="380"/>
      <c r="AE268" s="394"/>
      <c r="AF268" s="380"/>
      <c r="AG268" s="397">
        <f>IFERROR(VLOOKUP(E268,'[16]nVision Input'!$E:$Q,13,FALSE),0)</f>
        <v>0</v>
      </c>
      <c r="AH268" s="380"/>
      <c r="AI268" s="394"/>
      <c r="AJ268" s="380"/>
      <c r="AK268" s="394"/>
      <c r="AL268" s="394"/>
      <c r="AM268" s="394"/>
      <c r="AN268" s="380"/>
      <c r="AO268" s="394"/>
      <c r="AP268" s="380"/>
      <c r="AQ268" s="394"/>
      <c r="AR268" s="380"/>
      <c r="AS268" s="394"/>
      <c r="AT268" s="380"/>
      <c r="AU268" s="394"/>
      <c r="AV268" s="217"/>
      <c r="AW268" s="394"/>
      <c r="AX268" s="217"/>
      <c r="AY268" s="394"/>
      <c r="AZ268" s="380"/>
      <c r="BA268" s="394"/>
      <c r="BB268" s="380"/>
      <c r="BC268" s="394"/>
      <c r="BD268" s="394"/>
      <c r="BE268" s="394"/>
      <c r="BF268" s="394"/>
      <c r="BG268" s="394"/>
      <c r="BH268" s="380"/>
      <c r="BI268" s="286">
        <f t="shared" ref="BI268:BI291" si="29">SUM(O268:BH268)</f>
        <v>20930.610464398025</v>
      </c>
    </row>
    <row r="269" spans="1:61" x14ac:dyDescent="0.25">
      <c r="A269" s="88">
        <f t="shared" si="25"/>
        <v>222</v>
      </c>
      <c r="B269" s="86"/>
      <c r="C269" s="88">
        <v>553</v>
      </c>
      <c r="D269" s="86"/>
      <c r="E269" s="97">
        <v>553160</v>
      </c>
      <c r="F269" s="100"/>
      <c r="G269" s="100" t="s">
        <v>377</v>
      </c>
      <c r="H269" s="86"/>
      <c r="I269" s="367"/>
      <c r="J269" s="86"/>
      <c r="K269" s="394">
        <f>'[15]WP - Expenses'!$K$268</f>
        <v>4760214.87</v>
      </c>
      <c r="L269" s="395"/>
      <c r="M269" s="399">
        <v>0.83927588220572291</v>
      </c>
      <c r="N269" s="395"/>
      <c r="O269" s="394">
        <f t="shared" si="28"/>
        <v>3995133.5345080509</v>
      </c>
      <c r="P269" s="217"/>
      <c r="Q269" s="394"/>
      <c r="R269" s="380"/>
      <c r="S269" s="394"/>
      <c r="T269" s="380"/>
      <c r="U269" s="290">
        <f>IFERROR(VLOOKUP(E269,'[26]IS ADJ 3'!$E:$O,11,FALSE),0)</f>
        <v>6036.4304948295685</v>
      </c>
      <c r="V269" s="380"/>
      <c r="W269" s="291">
        <f>IFERROR(VLOOKUP(E269,'[27]IS ADJ 4'!$E:$Q,13,FALSE),0)</f>
        <v>2652.7671432433976</v>
      </c>
      <c r="X269" s="380"/>
      <c r="Y269" s="290">
        <f>IFERROR(VLOOKUP(E269,'[28]WP IS ADJ 5'!$E$17:$U$315,17,FALSE),0)</f>
        <v>3335.4616105947935</v>
      </c>
      <c r="Z269" s="380"/>
      <c r="AA269" s="394"/>
      <c r="AB269" s="380"/>
      <c r="AC269" s="394"/>
      <c r="AD269" s="380"/>
      <c r="AE269" s="394"/>
      <c r="AF269" s="380"/>
      <c r="AG269" s="397">
        <f>IFERROR(VLOOKUP(E269,'[16]nVision Input'!$E:$Q,13,FALSE),0)</f>
        <v>0</v>
      </c>
      <c r="AH269" s="380"/>
      <c r="AI269" s="394"/>
      <c r="AJ269" s="380"/>
      <c r="AK269" s="394"/>
      <c r="AL269" s="394"/>
      <c r="AM269" s="394"/>
      <c r="AN269" s="380"/>
      <c r="AO269" s="394"/>
      <c r="AP269" s="380"/>
      <c r="AQ269" s="394"/>
      <c r="AR269" s="380"/>
      <c r="AS269" s="394"/>
      <c r="AT269" s="380"/>
      <c r="AU269" s="394"/>
      <c r="AV269" s="217"/>
      <c r="AW269" s="394"/>
      <c r="AX269" s="217"/>
      <c r="AY269" s="394"/>
      <c r="AZ269" s="380"/>
      <c r="BA269" s="394"/>
      <c r="BB269" s="380"/>
      <c r="BC269" s="394"/>
      <c r="BD269" s="394"/>
      <c r="BE269" s="394"/>
      <c r="BF269" s="394"/>
      <c r="BG269" s="394">
        <f>+'[32]WP-IS ADJ 36 Riverton Main Exp'!$O$23</f>
        <v>1167301.27</v>
      </c>
      <c r="BH269" s="380"/>
      <c r="BI269" s="286">
        <f t="shared" si="29"/>
        <v>5174459.4637567187</v>
      </c>
    </row>
    <row r="270" spans="1:61" x14ac:dyDescent="0.25">
      <c r="A270" s="88">
        <f t="shared" si="25"/>
        <v>223</v>
      </c>
      <c r="B270" s="86"/>
      <c r="C270" s="88">
        <v>553</v>
      </c>
      <c r="D270" s="86"/>
      <c r="E270" s="97">
        <v>553161</v>
      </c>
      <c r="F270" s="100"/>
      <c r="G270" s="100" t="s">
        <v>378</v>
      </c>
      <c r="H270" s="86"/>
      <c r="I270" s="386"/>
      <c r="J270" s="86"/>
      <c r="K270" s="394">
        <f>'[15]WP - Expenses'!$K$269</f>
        <v>223323.99</v>
      </c>
      <c r="L270" s="395"/>
      <c r="M270" s="399">
        <v>0.83927588220572291</v>
      </c>
      <c r="N270" s="395"/>
      <c r="O270" s="394">
        <f t="shared" si="28"/>
        <v>187430.43872495202</v>
      </c>
      <c r="P270" s="217"/>
      <c r="Q270" s="394"/>
      <c r="R270" s="380"/>
      <c r="S270" s="394"/>
      <c r="T270" s="380"/>
      <c r="U270" s="290">
        <f>IFERROR(VLOOKUP(E270,'[26]IS ADJ 3'!$E:$O,11,FALSE),0)</f>
        <v>1474.9868188148107</v>
      </c>
      <c r="V270" s="380"/>
      <c r="W270" s="291">
        <f>IFERROR(VLOOKUP(E270,'[27]IS ADJ 4'!$E:$Q,13,FALSE),0)</f>
        <v>648.19707160059079</v>
      </c>
      <c r="X270" s="380"/>
      <c r="Y270" s="290">
        <f>IFERROR(VLOOKUP(E270,'[28]WP IS ADJ 5'!$E$17:$U$315,17,FALSE),0)</f>
        <v>815.01177136125625</v>
      </c>
      <c r="Z270" s="380"/>
      <c r="AA270" s="394"/>
      <c r="AB270" s="380"/>
      <c r="AC270" s="394"/>
      <c r="AD270" s="380"/>
      <c r="AE270" s="394"/>
      <c r="AF270" s="380"/>
      <c r="AG270" s="397">
        <f>IFERROR(VLOOKUP(E270,'[16]nVision Input'!$E:$Q,13,FALSE),0)</f>
        <v>0</v>
      </c>
      <c r="AH270" s="380"/>
      <c r="AI270" s="394"/>
      <c r="AJ270" s="380"/>
      <c r="AK270" s="394"/>
      <c r="AL270" s="394"/>
      <c r="AM270" s="394"/>
      <c r="AN270" s="380"/>
      <c r="AO270" s="394"/>
      <c r="AP270" s="380"/>
      <c r="AQ270" s="394"/>
      <c r="AR270" s="380"/>
      <c r="AS270" s="394"/>
      <c r="AT270" s="380"/>
      <c r="AU270" s="394"/>
      <c r="AV270" s="217"/>
      <c r="AW270" s="394"/>
      <c r="AX270" s="217"/>
      <c r="AY270" s="394"/>
      <c r="AZ270" s="380"/>
      <c r="BA270" s="394"/>
      <c r="BB270" s="380"/>
      <c r="BC270" s="394"/>
      <c r="BD270" s="394"/>
      <c r="BE270" s="394"/>
      <c r="BF270" s="394"/>
      <c r="BG270" s="394">
        <f>+'[32]WP-IS ADJ 36 Riverton Main Exp'!$O$29</f>
        <v>135342.89000000001</v>
      </c>
      <c r="BH270" s="380"/>
      <c r="BI270" s="286">
        <f t="shared" si="29"/>
        <v>325711.52438672871</v>
      </c>
    </row>
    <row r="271" spans="1:61" x14ac:dyDescent="0.25">
      <c r="A271" s="88">
        <f t="shared" si="25"/>
        <v>224</v>
      </c>
      <c r="B271" s="86"/>
      <c r="C271" s="88">
        <v>553</v>
      </c>
      <c r="D271" s="86"/>
      <c r="E271" s="97">
        <v>553162</v>
      </c>
      <c r="F271" s="100"/>
      <c r="G271" s="100" t="s">
        <v>379</v>
      </c>
      <c r="H271" s="86"/>
      <c r="I271" s="386"/>
      <c r="J271" s="86"/>
      <c r="K271" s="394">
        <f>'[15]WP - Expenses'!$K$270</f>
        <v>97440.36</v>
      </c>
      <c r="L271" s="395"/>
      <c r="M271" s="399">
        <v>0.83927588220572291</v>
      </c>
      <c r="N271" s="395"/>
      <c r="O271" s="394">
        <f t="shared" si="28"/>
        <v>81779.344101443232</v>
      </c>
      <c r="P271" s="217"/>
      <c r="Q271" s="394"/>
      <c r="R271" s="380"/>
      <c r="S271" s="394"/>
      <c r="T271" s="380"/>
      <c r="U271" s="290">
        <f>IFERROR(VLOOKUP(E271,'[26]IS ADJ 3'!$E:$O,11,FALSE),0)</f>
        <v>580.49616019119503</v>
      </c>
      <c r="V271" s="380"/>
      <c r="W271" s="291">
        <f>IFERROR(VLOOKUP(E271,'[27]IS ADJ 4'!$E:$Q,13,FALSE),0)</f>
        <v>255.10459233369104</v>
      </c>
      <c r="X271" s="380"/>
      <c r="Y271" s="290">
        <f>IFERROR(VLOOKUP(E271,'[28]WP IS ADJ 5'!$E$17:$U$315,17,FALSE),0)</f>
        <v>320.75622490375099</v>
      </c>
      <c r="Z271" s="380"/>
      <c r="AA271" s="394"/>
      <c r="AB271" s="380"/>
      <c r="AC271" s="394"/>
      <c r="AD271" s="380"/>
      <c r="AE271" s="394"/>
      <c r="AF271" s="380"/>
      <c r="AG271" s="397">
        <f>IFERROR(VLOOKUP(E271,'[16]nVision Input'!$E:$Q,13,FALSE),0)</f>
        <v>0</v>
      </c>
      <c r="AH271" s="380"/>
      <c r="AI271" s="394"/>
      <c r="AJ271" s="380"/>
      <c r="AK271" s="394"/>
      <c r="AL271" s="394"/>
      <c r="AM271" s="394"/>
      <c r="AN271" s="380"/>
      <c r="AO271" s="394"/>
      <c r="AP271" s="380"/>
      <c r="AQ271" s="394"/>
      <c r="AR271" s="380"/>
      <c r="AS271" s="394"/>
      <c r="AT271" s="380"/>
      <c r="AU271" s="394"/>
      <c r="AV271" s="217"/>
      <c r="AW271" s="394"/>
      <c r="AX271" s="217"/>
      <c r="AY271" s="394"/>
      <c r="AZ271" s="380"/>
      <c r="BA271" s="394"/>
      <c r="BB271" s="380"/>
      <c r="BC271" s="394"/>
      <c r="BD271" s="394"/>
      <c r="BE271" s="394"/>
      <c r="BF271" s="394"/>
      <c r="BG271" s="394"/>
      <c r="BH271" s="380"/>
      <c r="BI271" s="286">
        <f t="shared" si="29"/>
        <v>82935.701078871876</v>
      </c>
    </row>
    <row r="272" spans="1:61" x14ac:dyDescent="0.25">
      <c r="A272" s="88">
        <f t="shared" si="25"/>
        <v>225</v>
      </c>
      <c r="B272" s="86"/>
      <c r="C272" s="88">
        <v>553</v>
      </c>
      <c r="D272" s="86"/>
      <c r="E272" s="97">
        <v>553163</v>
      </c>
      <c r="F272" s="100"/>
      <c r="G272" s="100" t="s">
        <v>380</v>
      </c>
      <c r="H272" s="86"/>
      <c r="I272" s="386"/>
      <c r="J272" s="86"/>
      <c r="K272" s="394">
        <f>'[15]WP - Expenses'!$K$271</f>
        <v>894996.22000000009</v>
      </c>
      <c r="L272" s="395"/>
      <c r="M272" s="399">
        <v>0.83927588220572291</v>
      </c>
      <c r="N272" s="395"/>
      <c r="O272" s="394">
        <f t="shared" si="28"/>
        <v>751148.74211128731</v>
      </c>
      <c r="P272" s="217"/>
      <c r="Q272" s="394"/>
      <c r="R272" s="380"/>
      <c r="S272" s="394"/>
      <c r="T272" s="380"/>
      <c r="U272" s="290">
        <f>IFERROR(VLOOKUP(E272,'[26]IS ADJ 3'!$E:$O,11,FALSE),0)</f>
        <v>3206.3514373715884</v>
      </c>
      <c r="V272" s="380"/>
      <c r="W272" s="291">
        <f>IFERROR(VLOOKUP(E272,'[27]IS ADJ 4'!$E:$Q,13,FALSE),0)</f>
        <v>1409.061820563667</v>
      </c>
      <c r="X272" s="380"/>
      <c r="Y272" s="290">
        <f>IFERROR(VLOOKUP(E272,'[28]WP IS ADJ 5'!$E$17:$U$315,17,FALSE),0)</f>
        <v>1771.6864525465498</v>
      </c>
      <c r="Z272" s="380"/>
      <c r="AA272" s="394"/>
      <c r="AB272" s="380"/>
      <c r="AC272" s="394"/>
      <c r="AD272" s="380"/>
      <c r="AE272" s="394"/>
      <c r="AF272" s="380"/>
      <c r="AG272" s="397">
        <f>IFERROR(VLOOKUP(E272,'[16]nVision Input'!$E:$Q,13,FALSE),0)</f>
        <v>0</v>
      </c>
      <c r="AH272" s="380"/>
      <c r="AI272" s="394"/>
      <c r="AJ272" s="380"/>
      <c r="AK272" s="394"/>
      <c r="AL272" s="394"/>
      <c r="AM272" s="394"/>
      <c r="AN272" s="380"/>
      <c r="AO272" s="394"/>
      <c r="AP272" s="380"/>
      <c r="AQ272" s="394"/>
      <c r="AR272" s="380"/>
      <c r="AS272" s="394"/>
      <c r="AT272" s="380"/>
      <c r="AU272" s="394"/>
      <c r="AV272" s="217"/>
      <c r="AW272" s="394"/>
      <c r="AX272" s="217"/>
      <c r="AY272" s="394"/>
      <c r="AZ272" s="380"/>
      <c r="BA272" s="394"/>
      <c r="BB272" s="380"/>
      <c r="BC272" s="394"/>
      <c r="BD272" s="394"/>
      <c r="BE272" s="394"/>
      <c r="BF272" s="394"/>
      <c r="BG272" s="394">
        <f>+'[32]WP-IS ADJ 36 Riverton Main Exp'!$O$24</f>
        <v>-259945.63</v>
      </c>
      <c r="BH272" s="380"/>
      <c r="BI272" s="286">
        <f t="shared" si="29"/>
        <v>497590.21182176901</v>
      </c>
    </row>
    <row r="273" spans="1:61" x14ac:dyDescent="0.25">
      <c r="A273" s="88">
        <f t="shared" si="25"/>
        <v>226</v>
      </c>
      <c r="B273" s="86"/>
      <c r="C273" s="88">
        <v>553</v>
      </c>
      <c r="D273" s="86"/>
      <c r="E273" s="97">
        <v>553164</v>
      </c>
      <c r="F273" s="100"/>
      <c r="G273" s="100" t="s">
        <v>381</v>
      </c>
      <c r="H273" s="86"/>
      <c r="I273" s="367"/>
      <c r="J273" s="86"/>
      <c r="K273" s="394">
        <f>'[15]WP - Expenses'!$K$272</f>
        <v>156653.70000000001</v>
      </c>
      <c r="L273" s="395"/>
      <c r="M273" s="399">
        <v>0.83927588220572291</v>
      </c>
      <c r="N273" s="395"/>
      <c r="O273" s="394">
        <f t="shared" si="28"/>
        <v>131475.67226829065</v>
      </c>
      <c r="P273" s="217"/>
      <c r="Q273" s="394"/>
      <c r="R273" s="380"/>
      <c r="S273" s="394"/>
      <c r="T273" s="380"/>
      <c r="U273" s="290">
        <f>IFERROR(VLOOKUP(E273,'[26]IS ADJ 3'!$E:$O,11,FALSE),0)</f>
        <v>473.60791577465045</v>
      </c>
      <c r="V273" s="380"/>
      <c r="W273" s="291">
        <f>IFERROR(VLOOKUP(E273,'[27]IS ADJ 4'!$E:$Q,13,FALSE),0)</f>
        <v>208.1315305167696</v>
      </c>
      <c r="X273" s="380"/>
      <c r="Y273" s="290">
        <f>IFERROR(VLOOKUP(E273,'[28]WP IS ADJ 5'!$E$17:$U$315,17,FALSE),0)</f>
        <v>261.69455987163929</v>
      </c>
      <c r="Z273" s="380"/>
      <c r="AA273" s="394"/>
      <c r="AB273" s="380"/>
      <c r="AC273" s="394"/>
      <c r="AD273" s="380"/>
      <c r="AE273" s="394"/>
      <c r="AF273" s="380"/>
      <c r="AG273" s="397">
        <f>IFERROR(VLOOKUP(E273,'[16]nVision Input'!$E:$Q,13,FALSE),0)</f>
        <v>0</v>
      </c>
      <c r="AH273" s="380"/>
      <c r="AI273" s="394"/>
      <c r="AJ273" s="380"/>
      <c r="AK273" s="394"/>
      <c r="AL273" s="394"/>
      <c r="AM273" s="394"/>
      <c r="AN273" s="380"/>
      <c r="AO273" s="394"/>
      <c r="AP273" s="380"/>
      <c r="AQ273" s="394"/>
      <c r="AR273" s="380"/>
      <c r="AS273" s="394"/>
      <c r="AT273" s="380"/>
      <c r="AU273" s="394"/>
      <c r="AV273" s="217"/>
      <c r="AW273" s="394"/>
      <c r="AX273" s="217"/>
      <c r="AY273" s="394"/>
      <c r="AZ273" s="380"/>
      <c r="BA273" s="394"/>
      <c r="BB273" s="380"/>
      <c r="BC273" s="394"/>
      <c r="BD273" s="394"/>
      <c r="BE273" s="394"/>
      <c r="BF273" s="394"/>
      <c r="BG273" s="394">
        <f>+'[32]WP-IS ADJ 36 Riverton Main Exp'!$O$25</f>
        <v>227049.47999999998</v>
      </c>
      <c r="BH273" s="380"/>
      <c r="BI273" s="286">
        <f t="shared" si="29"/>
        <v>359468.58627445367</v>
      </c>
    </row>
    <row r="274" spans="1:61" x14ac:dyDescent="0.25">
      <c r="A274" s="88">
        <f t="shared" si="25"/>
        <v>227</v>
      </c>
      <c r="B274" s="86"/>
      <c r="C274" s="88">
        <v>553</v>
      </c>
      <c r="D274" s="86"/>
      <c r="E274" s="97">
        <v>553165</v>
      </c>
      <c r="F274" s="100"/>
      <c r="G274" s="100" t="s">
        <v>382</v>
      </c>
      <c r="H274" s="86"/>
      <c r="I274" s="367"/>
      <c r="J274" s="86"/>
      <c r="K274" s="394">
        <f>'[15]WP - Expenses'!$K$273</f>
        <v>197625.29</v>
      </c>
      <c r="L274" s="395"/>
      <c r="M274" s="399">
        <v>0.83927588220572291</v>
      </c>
      <c r="N274" s="395"/>
      <c r="O274" s="394">
        <f t="shared" si="28"/>
        <v>165862.13961091184</v>
      </c>
      <c r="P274" s="217"/>
      <c r="Q274" s="394"/>
      <c r="R274" s="380"/>
      <c r="S274" s="394"/>
      <c r="T274" s="380"/>
      <c r="U274" s="290">
        <f>IFERROR(VLOOKUP(E274,'[26]IS ADJ 3'!$E:$O,11,FALSE),0)</f>
        <v>2043.1540154749428</v>
      </c>
      <c r="V274" s="380"/>
      <c r="W274" s="291">
        <f>IFERROR(VLOOKUP(E274,'[27]IS ADJ 4'!$E:$Q,13,FALSE),0)</f>
        <v>897.88358293534327</v>
      </c>
      <c r="X274" s="380"/>
      <c r="Y274" s="290">
        <f>IFERROR(VLOOKUP(E274,'[28]WP IS ADJ 5'!$E$17:$U$315,17,FALSE),0)</f>
        <v>1128.9555622294502</v>
      </c>
      <c r="Z274" s="380"/>
      <c r="AA274" s="394"/>
      <c r="AB274" s="380"/>
      <c r="AC274" s="394"/>
      <c r="AD274" s="380"/>
      <c r="AE274" s="394"/>
      <c r="AF274" s="380"/>
      <c r="AG274" s="397">
        <f>IFERROR(VLOOKUP(E274,'[16]nVision Input'!$E:$Q,13,FALSE),0)</f>
        <v>0</v>
      </c>
      <c r="AH274" s="380"/>
      <c r="AI274" s="394"/>
      <c r="AJ274" s="380"/>
      <c r="AK274" s="394"/>
      <c r="AL274" s="394"/>
      <c r="AM274" s="394"/>
      <c r="AN274" s="380"/>
      <c r="AO274" s="394"/>
      <c r="AP274" s="380"/>
      <c r="AQ274" s="394"/>
      <c r="AR274" s="380"/>
      <c r="AS274" s="394"/>
      <c r="AT274" s="380"/>
      <c r="AU274" s="394"/>
      <c r="AV274" s="217"/>
      <c r="AW274" s="394"/>
      <c r="AX274" s="217"/>
      <c r="AY274" s="394"/>
      <c r="AZ274" s="380"/>
      <c r="BA274" s="394"/>
      <c r="BB274" s="380"/>
      <c r="BC274" s="394"/>
      <c r="BD274" s="394"/>
      <c r="BE274" s="394"/>
      <c r="BF274" s="394"/>
      <c r="BG274" s="394"/>
      <c r="BH274" s="380"/>
      <c r="BI274" s="286">
        <f t="shared" si="29"/>
        <v>169932.13277155158</v>
      </c>
    </row>
    <row r="275" spans="1:61" x14ac:dyDescent="0.25">
      <c r="A275" s="88">
        <f t="shared" si="25"/>
        <v>228</v>
      </c>
      <c r="B275" s="86"/>
      <c r="C275" s="88">
        <v>553</v>
      </c>
      <c r="D275" s="86"/>
      <c r="E275" s="97">
        <v>553166</v>
      </c>
      <c r="F275" s="100"/>
      <c r="G275" s="100" t="s">
        <v>383</v>
      </c>
      <c r="H275" s="86"/>
      <c r="I275" s="367"/>
      <c r="J275" s="86"/>
      <c r="K275" s="394">
        <f>'[15]WP - Expenses'!$K$274</f>
        <v>649249.10000000009</v>
      </c>
      <c r="L275" s="395"/>
      <c r="M275" s="399">
        <v>0.83927588220572291</v>
      </c>
      <c r="N275" s="395"/>
      <c r="O275" s="394">
        <f t="shared" si="28"/>
        <v>544899.11117377167</v>
      </c>
      <c r="P275" s="217"/>
      <c r="Q275" s="394"/>
      <c r="R275" s="380"/>
      <c r="S275" s="394"/>
      <c r="T275" s="380"/>
      <c r="U275" s="290">
        <f>IFERROR(VLOOKUP(E275,'[26]IS ADJ 3'!$E:$O,11,FALSE),0)</f>
        <v>1439.1046033539999</v>
      </c>
      <c r="V275" s="380"/>
      <c r="W275" s="291">
        <f>IFERROR(VLOOKUP(E275,'[27]IS ADJ 4'!$E:$Q,13,FALSE),0)</f>
        <v>632.42828866127752</v>
      </c>
      <c r="X275" s="380"/>
      <c r="Y275" s="290">
        <f>IFERROR(VLOOKUP(E275,'[28]WP IS ADJ 5'!$E$17:$U$315,17,FALSE),0)</f>
        <v>795.18486334415502</v>
      </c>
      <c r="Z275" s="380"/>
      <c r="AA275" s="394"/>
      <c r="AB275" s="380"/>
      <c r="AC275" s="394"/>
      <c r="AD275" s="380"/>
      <c r="AE275" s="394"/>
      <c r="AF275" s="380"/>
      <c r="AG275" s="397">
        <f>IFERROR(VLOOKUP(E275,'[16]nVision Input'!$E:$Q,13,FALSE),0)</f>
        <v>0</v>
      </c>
      <c r="AH275" s="380"/>
      <c r="AI275" s="394"/>
      <c r="AJ275" s="380"/>
      <c r="AK275" s="394"/>
      <c r="AL275" s="394"/>
      <c r="AM275" s="394"/>
      <c r="AN275" s="380"/>
      <c r="AO275" s="394"/>
      <c r="AP275" s="380"/>
      <c r="AQ275" s="394"/>
      <c r="AR275" s="380"/>
      <c r="AS275" s="394"/>
      <c r="AT275" s="380"/>
      <c r="AU275" s="394"/>
      <c r="AV275" s="217"/>
      <c r="AW275" s="394"/>
      <c r="AX275" s="217"/>
      <c r="AY275" s="394"/>
      <c r="AZ275" s="380"/>
      <c r="BA275" s="394"/>
      <c r="BB275" s="380"/>
      <c r="BC275" s="394"/>
      <c r="BD275" s="394"/>
      <c r="BE275" s="394"/>
      <c r="BF275" s="394"/>
      <c r="BG275" s="394">
        <f>+'[32]WP-IS ADJ 36 Riverton Main Exp'!$O$26</f>
        <v>1714330.2299999997</v>
      </c>
      <c r="BH275" s="380"/>
      <c r="BI275" s="286">
        <f t="shared" si="29"/>
        <v>2262096.0589291309</v>
      </c>
    </row>
    <row r="276" spans="1:61" x14ac:dyDescent="0.25">
      <c r="A276" s="88">
        <f t="shared" si="25"/>
        <v>229</v>
      </c>
      <c r="B276" s="86"/>
      <c r="C276" s="88">
        <v>553</v>
      </c>
      <c r="D276" s="86"/>
      <c r="E276" s="97">
        <v>553167</v>
      </c>
      <c r="F276" s="100"/>
      <c r="G276" s="100" t="s">
        <v>384</v>
      </c>
      <c r="H276" s="86"/>
      <c r="I276" s="367"/>
      <c r="J276" s="86"/>
      <c r="K276" s="394">
        <f>'[15]WP - Expenses'!$K$275</f>
        <v>-50864.52</v>
      </c>
      <c r="L276" s="395"/>
      <c r="M276" s="399">
        <v>0.83927588220572291</v>
      </c>
      <c r="N276" s="395"/>
      <c r="O276" s="394">
        <f t="shared" si="28"/>
        <v>-42689.364895970633</v>
      </c>
      <c r="P276" s="217"/>
      <c r="Q276" s="394"/>
      <c r="R276" s="380"/>
      <c r="S276" s="394"/>
      <c r="T276" s="380"/>
      <c r="U276" s="290">
        <f>IFERROR(VLOOKUP(E276,'[26]IS ADJ 3'!$E:$O,11,FALSE),0)</f>
        <v>190.43961969713158</v>
      </c>
      <c r="V276" s="380"/>
      <c r="W276" s="291">
        <f>IFERROR(VLOOKUP(E276,'[27]IS ADJ 4'!$E:$Q,13,FALSE),0)</f>
        <v>83.690513182755069</v>
      </c>
      <c r="X276" s="380"/>
      <c r="Y276" s="290">
        <f>IFERROR(VLOOKUP(E276,'[28]WP IS ADJ 5'!$E$17:$U$315,17,FALSE),0)</f>
        <v>105.22841954034448</v>
      </c>
      <c r="Z276" s="380"/>
      <c r="AA276" s="394"/>
      <c r="AB276" s="380"/>
      <c r="AC276" s="394"/>
      <c r="AD276" s="380"/>
      <c r="AE276" s="394"/>
      <c r="AF276" s="380"/>
      <c r="AG276" s="397">
        <f>IFERROR(VLOOKUP(E276,'[16]nVision Input'!$E:$Q,13,FALSE),0)</f>
        <v>0</v>
      </c>
      <c r="AH276" s="380"/>
      <c r="AI276" s="394"/>
      <c r="AJ276" s="380"/>
      <c r="AK276" s="394"/>
      <c r="AL276" s="394"/>
      <c r="AM276" s="394"/>
      <c r="AN276" s="380"/>
      <c r="AO276" s="394"/>
      <c r="AP276" s="380"/>
      <c r="AQ276" s="394"/>
      <c r="AR276" s="380"/>
      <c r="AS276" s="394"/>
      <c r="AT276" s="380"/>
      <c r="AU276" s="394"/>
      <c r="AV276" s="217"/>
      <c r="AW276" s="394"/>
      <c r="AX276" s="217"/>
      <c r="AY276" s="394"/>
      <c r="AZ276" s="380"/>
      <c r="BA276" s="394"/>
      <c r="BB276" s="380"/>
      <c r="BC276" s="394"/>
      <c r="BD276" s="394"/>
      <c r="BE276" s="394"/>
      <c r="BF276" s="394"/>
      <c r="BG276" s="394"/>
      <c r="BH276" s="380"/>
      <c r="BI276" s="286">
        <f t="shared" si="29"/>
        <v>-42310.006343550413</v>
      </c>
    </row>
    <row r="277" spans="1:61" x14ac:dyDescent="0.25">
      <c r="A277" s="88">
        <f t="shared" si="25"/>
        <v>230</v>
      </c>
      <c r="B277" s="86"/>
      <c r="C277" s="88">
        <v>553</v>
      </c>
      <c r="D277" s="86"/>
      <c r="E277" s="97">
        <v>553168</v>
      </c>
      <c r="F277" s="100"/>
      <c r="G277" s="100" t="s">
        <v>385</v>
      </c>
      <c r="H277" s="86"/>
      <c r="I277" s="367"/>
      <c r="J277" s="86"/>
      <c r="K277" s="394">
        <f>'[15]WP - Expenses'!$K$276</f>
        <v>5335250.4800000004</v>
      </c>
      <c r="L277" s="395"/>
      <c r="M277" s="399">
        <v>0.83927588220572291</v>
      </c>
      <c r="N277" s="395"/>
      <c r="O277" s="394">
        <f t="shared" si="28"/>
        <v>4477747.0533905067</v>
      </c>
      <c r="P277" s="217"/>
      <c r="Q277" s="394"/>
      <c r="R277" s="380"/>
      <c r="S277" s="394"/>
      <c r="T277" s="380"/>
      <c r="U277" s="290">
        <f>IFERROR(VLOOKUP(E277,'[26]IS ADJ 3'!$E:$O,11,FALSE),0)</f>
        <v>0</v>
      </c>
      <c r="V277" s="380"/>
      <c r="W277" s="291">
        <f>IFERROR(VLOOKUP(E277,'[27]IS ADJ 4'!$E:$Q,13,FALSE),0)</f>
        <v>0</v>
      </c>
      <c r="X277" s="380"/>
      <c r="Y277" s="290">
        <f>IFERROR(VLOOKUP(E277,'[28]WP IS ADJ 5'!$E$17:$U$315,17,FALSE),0)</f>
        <v>0</v>
      </c>
      <c r="Z277" s="380"/>
      <c r="AA277" s="394"/>
      <c r="AB277" s="380"/>
      <c r="AC277" s="394"/>
      <c r="AD277" s="380"/>
      <c r="AE277" s="394"/>
      <c r="AF277" s="380"/>
      <c r="AG277" s="397">
        <f>IFERROR(VLOOKUP(E277,'[16]nVision Input'!$E:$Q,13,FALSE),0)</f>
        <v>0</v>
      </c>
      <c r="AH277" s="380"/>
      <c r="AI277" s="394"/>
      <c r="AJ277" s="380"/>
      <c r="AK277" s="394"/>
      <c r="AL277" s="394"/>
      <c r="AM277" s="394"/>
      <c r="AN277" s="380"/>
      <c r="AO277" s="394"/>
      <c r="AP277" s="380"/>
      <c r="AQ277" s="394"/>
      <c r="AR277" s="380"/>
      <c r="AS277" s="394"/>
      <c r="AT277" s="380"/>
      <c r="AU277" s="394"/>
      <c r="AV277" s="217"/>
      <c r="AW277" s="394"/>
      <c r="AX277" s="217"/>
      <c r="AY277" s="394"/>
      <c r="AZ277" s="380"/>
      <c r="BA277" s="394"/>
      <c r="BB277" s="380"/>
      <c r="BC277" s="394"/>
      <c r="BD277" s="394"/>
      <c r="BE277" s="394"/>
      <c r="BF277" s="394"/>
      <c r="BG277" s="394">
        <f>+'[32]WP-IS ADJ 36 Riverton Main Exp'!$O$27</f>
        <v>-2020916.3199999998</v>
      </c>
      <c r="BH277" s="380"/>
      <c r="BI277" s="286">
        <f t="shared" si="29"/>
        <v>2456830.7333905068</v>
      </c>
    </row>
    <row r="278" spans="1:61" x14ac:dyDescent="0.25">
      <c r="A278" s="88">
        <f t="shared" si="25"/>
        <v>231</v>
      </c>
      <c r="B278" s="86"/>
      <c r="C278" s="88">
        <v>553</v>
      </c>
      <c r="D278" s="86"/>
      <c r="E278" s="97">
        <v>553169</v>
      </c>
      <c r="F278" s="100"/>
      <c r="G278" s="100" t="s">
        <v>386</v>
      </c>
      <c r="H278" s="86"/>
      <c r="I278" s="367"/>
      <c r="J278" s="86"/>
      <c r="K278" s="394">
        <f>'[15]WP - Expenses'!$K$277</f>
        <v>-3401205.77</v>
      </c>
      <c r="L278" s="395"/>
      <c r="M278" s="399">
        <v>1</v>
      </c>
      <c r="N278" s="395"/>
      <c r="O278" s="394">
        <f t="shared" si="28"/>
        <v>-3401205.77</v>
      </c>
      <c r="P278" s="217"/>
      <c r="Q278" s="394"/>
      <c r="R278" s="380"/>
      <c r="S278" s="394"/>
      <c r="T278" s="380"/>
      <c r="U278" s="290">
        <f>IFERROR(VLOOKUP(E278,'[26]IS ADJ 3'!$E:$O,11,FALSE),0)</f>
        <v>0</v>
      </c>
      <c r="V278" s="380"/>
      <c r="W278" s="291">
        <f>IFERROR(VLOOKUP(E278,'[27]IS ADJ 4'!$E:$Q,13,FALSE),0)</f>
        <v>0</v>
      </c>
      <c r="X278" s="380"/>
      <c r="Y278" s="290">
        <f>IFERROR(VLOOKUP(E278,'[28]WP IS ADJ 5'!$E$17:$U$315,17,FALSE),0)</f>
        <v>0</v>
      </c>
      <c r="Z278" s="380"/>
      <c r="AA278" s="394"/>
      <c r="AB278" s="380"/>
      <c r="AC278" s="394"/>
      <c r="AD278" s="380"/>
      <c r="AE278" s="394"/>
      <c r="AF278" s="380"/>
      <c r="AG278" s="397">
        <f>IFERROR(VLOOKUP(E278,'[16]nVision Input'!$E:$Q,13,FALSE),0)</f>
        <v>0</v>
      </c>
      <c r="AH278" s="380"/>
      <c r="AI278" s="394"/>
      <c r="AJ278" s="380"/>
      <c r="AK278" s="394"/>
      <c r="AL278" s="394"/>
      <c r="AM278" s="394"/>
      <c r="AN278" s="380"/>
      <c r="AO278" s="394"/>
      <c r="AP278" s="380"/>
      <c r="AQ278" s="394"/>
      <c r="AR278" s="380"/>
      <c r="AS278" s="394"/>
      <c r="AT278" s="380"/>
      <c r="AU278" s="394"/>
      <c r="AV278" s="217"/>
      <c r="AW278" s="394"/>
      <c r="AX278" s="217"/>
      <c r="AY278" s="394">
        <f>+'[33]IS ADJ 26 Reg Asset New Amort '!$K$21</f>
        <v>2640355.5690000001</v>
      </c>
      <c r="AZ278" s="380"/>
      <c r="BA278" s="394"/>
      <c r="BB278" s="380"/>
      <c r="BC278" s="394"/>
      <c r="BD278" s="394"/>
      <c r="BE278" s="394"/>
      <c r="BF278" s="394"/>
      <c r="BG278" s="394">
        <f>+'[32]WP-IS ADJ 36 Riverton Main Exp'!$O$36</f>
        <v>3401206</v>
      </c>
      <c r="BH278" s="380"/>
      <c r="BI278" s="286">
        <f t="shared" si="29"/>
        <v>2640355.7990000001</v>
      </c>
    </row>
    <row r="279" spans="1:61" x14ac:dyDescent="0.25">
      <c r="A279" s="88">
        <f t="shared" si="25"/>
        <v>232</v>
      </c>
      <c r="B279" s="86"/>
      <c r="C279" s="88">
        <v>553</v>
      </c>
      <c r="D279" s="86"/>
      <c r="E279" s="97">
        <v>553170</v>
      </c>
      <c r="F279" s="100"/>
      <c r="G279" s="100" t="s">
        <v>387</v>
      </c>
      <c r="H279" s="86"/>
      <c r="I279" s="367"/>
      <c r="J279" s="86"/>
      <c r="K279" s="394">
        <f>'[15]WP - Expenses'!$K$278</f>
        <v>23343.42</v>
      </c>
      <c r="L279" s="395"/>
      <c r="M279" s="399">
        <v>0.83927588220572291</v>
      </c>
      <c r="N279" s="395"/>
      <c r="O279" s="394">
        <f t="shared" si="28"/>
        <v>19591.569414198715</v>
      </c>
      <c r="P279" s="217"/>
      <c r="Q279" s="394"/>
      <c r="R279" s="380"/>
      <c r="S279" s="394"/>
      <c r="T279" s="380"/>
      <c r="U279" s="290">
        <f>IFERROR(VLOOKUP(E279,'[26]IS ADJ 3'!$E:$O,11,FALSE),0)</f>
        <v>319.79009760910355</v>
      </c>
      <c r="V279" s="380"/>
      <c r="W279" s="291">
        <f>IFERROR(VLOOKUP(E279,'[27]IS ADJ 4'!$E:$Q,13,FALSE),0)</f>
        <v>140.5348184491902</v>
      </c>
      <c r="X279" s="380"/>
      <c r="Y279" s="290">
        <f>IFERROR(VLOOKUP(E279,'[28]WP IS ADJ 5'!$E$17:$U$315,17,FALSE),0)</f>
        <v>176.70171054518869</v>
      </c>
      <c r="Z279" s="380"/>
      <c r="AA279" s="394"/>
      <c r="AB279" s="380"/>
      <c r="AC279" s="394"/>
      <c r="AD279" s="380"/>
      <c r="AE279" s="394"/>
      <c r="AF279" s="380"/>
      <c r="AG279" s="397">
        <f>IFERROR(VLOOKUP(E279,'[16]nVision Input'!$E:$Q,13,FALSE),0)</f>
        <v>0</v>
      </c>
      <c r="AH279" s="380"/>
      <c r="AI279" s="394"/>
      <c r="AJ279" s="380"/>
      <c r="AK279" s="394"/>
      <c r="AL279" s="394"/>
      <c r="AM279" s="394"/>
      <c r="AN279" s="380"/>
      <c r="AO279" s="394"/>
      <c r="AP279" s="380"/>
      <c r="AQ279" s="394"/>
      <c r="AR279" s="380"/>
      <c r="AS279" s="394"/>
      <c r="AT279" s="380"/>
      <c r="AU279" s="394"/>
      <c r="AV279" s="217"/>
      <c r="AW279" s="394"/>
      <c r="AX279" s="217"/>
      <c r="AY279" s="394"/>
      <c r="AZ279" s="380"/>
      <c r="BA279" s="394"/>
      <c r="BB279" s="380"/>
      <c r="BC279" s="394"/>
      <c r="BD279" s="394"/>
      <c r="BE279" s="394"/>
      <c r="BF279" s="394"/>
      <c r="BG279" s="394">
        <f>+'[32]WP-IS ADJ 36 Riverton Main Exp'!$O$28</f>
        <v>38609.040000000001</v>
      </c>
      <c r="BH279" s="380"/>
      <c r="BI279" s="286">
        <f t="shared" si="29"/>
        <v>58837.636040802201</v>
      </c>
    </row>
    <row r="280" spans="1:61" x14ac:dyDescent="0.25">
      <c r="A280" s="88">
        <f t="shared" si="25"/>
        <v>233</v>
      </c>
      <c r="B280" s="86"/>
      <c r="C280" s="88">
        <v>553</v>
      </c>
      <c r="D280" s="86"/>
      <c r="E280" s="97">
        <v>553171</v>
      </c>
      <c r="F280" s="100"/>
      <c r="G280" s="100" t="s">
        <v>388</v>
      </c>
      <c r="H280" s="86"/>
      <c r="I280" s="367"/>
      <c r="J280" s="86"/>
      <c r="K280" s="394">
        <f>'[15]WP - Expenses'!$K$279</f>
        <v>92978.53</v>
      </c>
      <c r="L280" s="395"/>
      <c r="M280" s="399">
        <v>0.83927588220572291</v>
      </c>
      <c r="N280" s="395"/>
      <c r="O280" s="394">
        <f t="shared" si="28"/>
        <v>78034.637791941277</v>
      </c>
      <c r="P280" s="217"/>
      <c r="Q280" s="394"/>
      <c r="R280" s="380"/>
      <c r="S280" s="394"/>
      <c r="T280" s="380"/>
      <c r="U280" s="290">
        <f>IFERROR(VLOOKUP(E280,'[26]IS ADJ 3'!$E:$O,11,FALSE),0)</f>
        <v>32.953612431277378</v>
      </c>
      <c r="V280" s="380"/>
      <c r="W280" s="291">
        <f>IFERROR(VLOOKUP(E280,'[27]IS ADJ 4'!$E:$Q,13,FALSE),0)</f>
        <v>14.481780314334248</v>
      </c>
      <c r="X280" s="380"/>
      <c r="Y280" s="290">
        <f>IFERROR(VLOOKUP(E280,'[28]WP IS ADJ 5'!$E$17:$U$315,17,FALSE),0)</f>
        <v>18.2086929169634</v>
      </c>
      <c r="Z280" s="380"/>
      <c r="AA280" s="394"/>
      <c r="AB280" s="380"/>
      <c r="AC280" s="394"/>
      <c r="AD280" s="380"/>
      <c r="AE280" s="394"/>
      <c r="AF280" s="380"/>
      <c r="AG280" s="397">
        <f>IFERROR(VLOOKUP(E280,'[16]nVision Input'!$E:$Q,13,FALSE),0)</f>
        <v>0</v>
      </c>
      <c r="AH280" s="380"/>
      <c r="AI280" s="394"/>
      <c r="AJ280" s="380"/>
      <c r="AK280" s="394"/>
      <c r="AL280" s="394"/>
      <c r="AM280" s="394"/>
      <c r="AN280" s="380"/>
      <c r="AO280" s="394"/>
      <c r="AP280" s="380"/>
      <c r="AQ280" s="394"/>
      <c r="AR280" s="380"/>
      <c r="AS280" s="394"/>
      <c r="AT280" s="380"/>
      <c r="AU280" s="394"/>
      <c r="AV280" s="217"/>
      <c r="AW280" s="394"/>
      <c r="AX280" s="217"/>
      <c r="AY280" s="394"/>
      <c r="AZ280" s="380"/>
      <c r="BA280" s="394"/>
      <c r="BB280" s="380"/>
      <c r="BC280" s="394"/>
      <c r="BD280" s="394"/>
      <c r="BE280" s="394"/>
      <c r="BF280" s="394"/>
      <c r="BG280" s="394"/>
      <c r="BH280" s="380"/>
      <c r="BI280" s="286">
        <f t="shared" si="29"/>
        <v>78100.281877603848</v>
      </c>
    </row>
    <row r="281" spans="1:61" x14ac:dyDescent="0.25">
      <c r="A281" s="88">
        <f t="shared" si="25"/>
        <v>234</v>
      </c>
      <c r="B281" s="86"/>
      <c r="C281" s="88">
        <v>553</v>
      </c>
      <c r="D281" s="86"/>
      <c r="E281" s="97">
        <v>553172</v>
      </c>
      <c r="F281" s="100"/>
      <c r="G281" s="100" t="s">
        <v>389</v>
      </c>
      <c r="H281" s="86"/>
      <c r="I281" s="367"/>
      <c r="J281" s="86"/>
      <c r="K281" s="394">
        <f>'[15]WP - Expenses'!$K$280</f>
        <v>32106.879999999997</v>
      </c>
      <c r="L281" s="395"/>
      <c r="M281" s="399">
        <v>0.83927588220572291</v>
      </c>
      <c r="N281" s="395"/>
      <c r="O281" s="394">
        <f t="shared" si="28"/>
        <v>26946.530036873279</v>
      </c>
      <c r="P281" s="217"/>
      <c r="Q281" s="394"/>
      <c r="R281" s="380"/>
      <c r="S281" s="394"/>
      <c r="T281" s="380"/>
      <c r="U281" s="290">
        <f>IFERROR(VLOOKUP(E281,'[26]IS ADJ 3'!$E:$O,11,FALSE),0)</f>
        <v>378.14789978122718</v>
      </c>
      <c r="V281" s="380"/>
      <c r="W281" s="291">
        <f>IFERROR(VLOOKUP(E281,'[27]IS ADJ 4'!$E:$Q,13,FALSE),0)</f>
        <v>166.18071303651431</v>
      </c>
      <c r="X281" s="380"/>
      <c r="Y281" s="290">
        <f>IFERROR(VLOOKUP(E281,'[28]WP IS ADJ 5'!$E$17:$U$315,17,FALSE),0)</f>
        <v>208.94762292511768</v>
      </c>
      <c r="Z281" s="380"/>
      <c r="AA281" s="394"/>
      <c r="AB281" s="380"/>
      <c r="AC281" s="394"/>
      <c r="AD281" s="380"/>
      <c r="AE281" s="394"/>
      <c r="AF281" s="380"/>
      <c r="AG281" s="397">
        <f>IFERROR(VLOOKUP(E281,'[16]nVision Input'!$E:$Q,13,FALSE),0)</f>
        <v>0</v>
      </c>
      <c r="AH281" s="380"/>
      <c r="AI281" s="394"/>
      <c r="AJ281" s="380"/>
      <c r="AK281" s="394"/>
      <c r="AL281" s="394"/>
      <c r="AM281" s="394"/>
      <c r="AN281" s="380"/>
      <c r="AO281" s="394"/>
      <c r="AP281" s="380"/>
      <c r="AQ281" s="394"/>
      <c r="AR281" s="380"/>
      <c r="AS281" s="394"/>
      <c r="AT281" s="380"/>
      <c r="AU281" s="394"/>
      <c r="AV281" s="217"/>
      <c r="AW281" s="394"/>
      <c r="AX281" s="217"/>
      <c r="AY281" s="394"/>
      <c r="AZ281" s="380"/>
      <c r="BA281" s="394"/>
      <c r="BB281" s="380"/>
      <c r="BC281" s="394"/>
      <c r="BD281" s="394"/>
      <c r="BE281" s="394"/>
      <c r="BF281" s="394"/>
      <c r="BG281" s="394"/>
      <c r="BH281" s="380"/>
      <c r="BI281" s="286">
        <f t="shared" si="29"/>
        <v>27699.806272616137</v>
      </c>
    </row>
    <row r="282" spans="1:61" x14ac:dyDescent="0.25">
      <c r="A282" s="88">
        <f t="shared" si="25"/>
        <v>235</v>
      </c>
      <c r="B282" s="86"/>
      <c r="C282" s="88">
        <v>553</v>
      </c>
      <c r="D282" s="86"/>
      <c r="E282" s="97">
        <v>553173</v>
      </c>
      <c r="F282" s="100"/>
      <c r="G282" s="100" t="s">
        <v>390</v>
      </c>
      <c r="H282" s="86"/>
      <c r="I282" s="367"/>
      <c r="J282" s="86"/>
      <c r="K282" s="394">
        <f>'[15]WP - Expenses'!$K$281</f>
        <v>46389.57</v>
      </c>
      <c r="L282" s="395"/>
      <c r="M282" s="399">
        <v>0.83927588220572291</v>
      </c>
      <c r="N282" s="395"/>
      <c r="O282" s="394">
        <f t="shared" si="28"/>
        <v>38933.647286894135</v>
      </c>
      <c r="P282" s="217"/>
      <c r="Q282" s="394"/>
      <c r="R282" s="380"/>
      <c r="S282" s="394"/>
      <c r="T282" s="380"/>
      <c r="U282" s="290">
        <f>IFERROR(VLOOKUP(E282,'[26]IS ADJ 3'!$E:$O,11,FALSE),0)</f>
        <v>30.948202190950624</v>
      </c>
      <c r="V282" s="380"/>
      <c r="W282" s="291">
        <f>IFERROR(VLOOKUP(E282,'[27]IS ADJ 4'!$E:$Q,13,FALSE),0)</f>
        <v>13.600483594556005</v>
      </c>
      <c r="X282" s="380"/>
      <c r="Y282" s="290">
        <f>IFERROR(VLOOKUP(E282,'[28]WP IS ADJ 5'!$E$17:$U$315,17,FALSE),0)</f>
        <v>17.100592877406484</v>
      </c>
      <c r="Z282" s="380"/>
      <c r="AA282" s="394"/>
      <c r="AB282" s="380"/>
      <c r="AC282" s="394"/>
      <c r="AD282" s="380"/>
      <c r="AE282" s="394"/>
      <c r="AF282" s="380"/>
      <c r="AG282" s="397">
        <f>IFERROR(VLOOKUP(E282,'[16]nVision Input'!$E:$Q,13,FALSE),0)</f>
        <v>0</v>
      </c>
      <c r="AH282" s="380"/>
      <c r="AI282" s="394"/>
      <c r="AJ282" s="380"/>
      <c r="AK282" s="394"/>
      <c r="AL282" s="394"/>
      <c r="AM282" s="394"/>
      <c r="AN282" s="380"/>
      <c r="AO282" s="394"/>
      <c r="AP282" s="380"/>
      <c r="AQ282" s="394"/>
      <c r="AR282" s="380"/>
      <c r="AS282" s="394"/>
      <c r="AT282" s="380"/>
      <c r="AU282" s="394"/>
      <c r="AV282" s="217"/>
      <c r="AW282" s="394"/>
      <c r="AX282" s="217"/>
      <c r="AY282" s="394"/>
      <c r="AZ282" s="380"/>
      <c r="BA282" s="394"/>
      <c r="BB282" s="380"/>
      <c r="BC282" s="394"/>
      <c r="BD282" s="394"/>
      <c r="BE282" s="394"/>
      <c r="BF282" s="394"/>
      <c r="BG282" s="394"/>
      <c r="BH282" s="380"/>
      <c r="BI282" s="286">
        <f t="shared" si="29"/>
        <v>38995.296565557044</v>
      </c>
    </row>
    <row r="283" spans="1:61" x14ac:dyDescent="0.25">
      <c r="A283" s="88">
        <f t="shared" si="25"/>
        <v>236</v>
      </c>
      <c r="B283" s="86"/>
      <c r="C283" s="88">
        <v>553</v>
      </c>
      <c r="D283" s="86"/>
      <c r="E283" s="97">
        <v>553174</v>
      </c>
      <c r="F283" s="100"/>
      <c r="G283" s="100" t="s">
        <v>391</v>
      </c>
      <c r="H283" s="86"/>
      <c r="I283" s="367"/>
      <c r="J283" s="86"/>
      <c r="K283" s="394">
        <f>'[15]WP - Expenses'!$K$282</f>
        <v>167140.02000000002</v>
      </c>
      <c r="L283" s="395"/>
      <c r="M283" s="399">
        <v>0.83927588220572291</v>
      </c>
      <c r="N283" s="395"/>
      <c r="O283" s="394">
        <f t="shared" si="28"/>
        <v>140276.58773738219</v>
      </c>
      <c r="P283" s="217"/>
      <c r="Q283" s="394"/>
      <c r="R283" s="380"/>
      <c r="S283" s="394"/>
      <c r="T283" s="380"/>
      <c r="U283" s="290">
        <f>IFERROR(VLOOKUP(E283,'[26]IS ADJ 3'!$E:$O,11,FALSE),0)</f>
        <v>1221.2365677805838</v>
      </c>
      <c r="V283" s="380"/>
      <c r="W283" s="291">
        <f>IFERROR(VLOOKUP(E283,'[27]IS ADJ 4'!$E:$Q,13,FALSE),0)</f>
        <v>536.68409566059927</v>
      </c>
      <c r="X283" s="380"/>
      <c r="Y283" s="290">
        <f>IFERROR(VLOOKUP(E283,'[28]WP IS ADJ 5'!$E$17:$U$315,17,FALSE),0)</f>
        <v>674.80072747888335</v>
      </c>
      <c r="Z283" s="380"/>
      <c r="AA283" s="394"/>
      <c r="AB283" s="380"/>
      <c r="AC283" s="394"/>
      <c r="AD283" s="380"/>
      <c r="AE283" s="394"/>
      <c r="AF283" s="380"/>
      <c r="AG283" s="397">
        <f>IFERROR(VLOOKUP(E283,'[16]nVision Input'!$E:$Q,13,FALSE),0)</f>
        <v>0</v>
      </c>
      <c r="AH283" s="380"/>
      <c r="AI283" s="394"/>
      <c r="AJ283" s="380"/>
      <c r="AK283" s="394"/>
      <c r="AL283" s="394"/>
      <c r="AM283" s="394"/>
      <c r="AN283" s="380"/>
      <c r="AO283" s="394"/>
      <c r="AP283" s="380"/>
      <c r="AQ283" s="394"/>
      <c r="AR283" s="380"/>
      <c r="AS283" s="394"/>
      <c r="AT283" s="380"/>
      <c r="AU283" s="394"/>
      <c r="AV283" s="217"/>
      <c r="AW283" s="394"/>
      <c r="AX283" s="217"/>
      <c r="AY283" s="394"/>
      <c r="AZ283" s="380"/>
      <c r="BA283" s="394"/>
      <c r="BB283" s="380"/>
      <c r="BC283" s="394"/>
      <c r="BD283" s="394"/>
      <c r="BE283" s="394"/>
      <c r="BF283" s="394"/>
      <c r="BG283" s="394"/>
      <c r="BH283" s="380"/>
      <c r="BI283" s="286">
        <f t="shared" si="29"/>
        <v>142709.30912830227</v>
      </c>
    </row>
    <row r="284" spans="1:61" x14ac:dyDescent="0.25">
      <c r="A284" s="88">
        <f t="shared" si="25"/>
        <v>237</v>
      </c>
      <c r="B284" s="86"/>
      <c r="C284" s="88">
        <v>553</v>
      </c>
      <c r="D284" s="86"/>
      <c r="E284" s="97">
        <v>553175</v>
      </c>
      <c r="F284" s="100"/>
      <c r="G284" s="100" t="s">
        <v>392</v>
      </c>
      <c r="H284" s="86"/>
      <c r="I284" s="367"/>
      <c r="J284" s="86"/>
      <c r="K284" s="394">
        <f>'[15]WP - Expenses'!$K$283</f>
        <v>358009.98</v>
      </c>
      <c r="L284" s="395"/>
      <c r="M284" s="399">
        <v>0.83927588220572291</v>
      </c>
      <c r="N284" s="395"/>
      <c r="O284" s="394">
        <f t="shared" si="28"/>
        <v>300469.14180295321</v>
      </c>
      <c r="P284" s="217"/>
      <c r="Q284" s="394"/>
      <c r="R284" s="380"/>
      <c r="S284" s="394"/>
      <c r="T284" s="380"/>
      <c r="U284" s="290">
        <f>IFERROR(VLOOKUP(E284,'[26]IS ADJ 3'!$E:$O,11,FALSE),0)</f>
        <v>300.72170532396262</v>
      </c>
      <c r="V284" s="380"/>
      <c r="W284" s="291">
        <f>IFERROR(VLOOKUP(E284,'[27]IS ADJ 4'!$E:$Q,13,FALSE),0)</f>
        <v>132.15503099502754</v>
      </c>
      <c r="X284" s="380"/>
      <c r="Y284" s="290">
        <f>IFERROR(VLOOKUP(E284,'[28]WP IS ADJ 5'!$E$17:$U$315,17,FALSE),0)</f>
        <v>166.1653694910965</v>
      </c>
      <c r="Z284" s="380"/>
      <c r="AA284" s="394"/>
      <c r="AB284" s="380"/>
      <c r="AC284" s="394"/>
      <c r="AD284" s="380"/>
      <c r="AE284" s="394"/>
      <c r="AF284" s="380"/>
      <c r="AG284" s="397">
        <f>IFERROR(VLOOKUP(E284,'[16]nVision Input'!$E:$Q,13,FALSE),0)</f>
        <v>0</v>
      </c>
      <c r="AH284" s="380"/>
      <c r="AI284" s="394"/>
      <c r="AJ284" s="380"/>
      <c r="AK284" s="394"/>
      <c r="AL284" s="394"/>
      <c r="AM284" s="394"/>
      <c r="AN284" s="380"/>
      <c r="AO284" s="394"/>
      <c r="AP284" s="380"/>
      <c r="AQ284" s="394"/>
      <c r="AR284" s="380"/>
      <c r="AS284" s="394"/>
      <c r="AT284" s="380"/>
      <c r="AU284" s="394"/>
      <c r="AV284" s="217"/>
      <c r="AW284" s="394"/>
      <c r="AX284" s="217"/>
      <c r="AY284" s="394"/>
      <c r="AZ284" s="380"/>
      <c r="BA284" s="394"/>
      <c r="BB284" s="380"/>
      <c r="BC284" s="394"/>
      <c r="BD284" s="394"/>
      <c r="BE284" s="394"/>
      <c r="BF284" s="394"/>
      <c r="BG284" s="394">
        <f>+'[32]WP-IS ADJ 36 Riverton Main Exp'!$O$30</f>
        <v>-881.67999999999302</v>
      </c>
      <c r="BH284" s="380"/>
      <c r="BI284" s="286">
        <f t="shared" si="29"/>
        <v>300186.50390876329</v>
      </c>
    </row>
    <row r="285" spans="1:61" x14ac:dyDescent="0.25">
      <c r="A285" s="88">
        <f t="shared" si="25"/>
        <v>238</v>
      </c>
      <c r="B285" s="86"/>
      <c r="C285" s="88">
        <v>553</v>
      </c>
      <c r="D285" s="86"/>
      <c r="E285" s="97">
        <v>553181</v>
      </c>
      <c r="F285" s="100"/>
      <c r="G285" s="100" t="s">
        <v>393</v>
      </c>
      <c r="H285" s="86"/>
      <c r="I285" s="367"/>
      <c r="J285" s="86"/>
      <c r="K285" s="394">
        <f>'[15]WP - Expenses'!$K$284</f>
        <v>44698.42</v>
      </c>
      <c r="L285" s="395"/>
      <c r="M285" s="399">
        <v>0.83927588220572291</v>
      </c>
      <c r="N285" s="395"/>
      <c r="O285" s="394">
        <f t="shared" si="28"/>
        <v>37514.305878701925</v>
      </c>
      <c r="P285" s="217"/>
      <c r="Q285" s="394"/>
      <c r="R285" s="380"/>
      <c r="S285" s="394"/>
      <c r="T285" s="380"/>
      <c r="U285" s="290">
        <f>IFERROR(VLOOKUP(E285,'[26]IS ADJ 3'!$E:$O,11,FALSE),0)</f>
        <v>107.70005924597461</v>
      </c>
      <c r="V285" s="380"/>
      <c r="W285" s="291">
        <f>IFERROR(VLOOKUP(E285,'[27]IS ADJ 4'!$E:$Q,13,FALSE),0)</f>
        <v>47.329821611928494</v>
      </c>
      <c r="X285" s="380"/>
      <c r="Y285" s="290">
        <f>IFERROR(VLOOKUP(E285,'[28]WP IS ADJ 5'!$E$17:$U$315,17,FALSE),0)</f>
        <v>59.510237611685625</v>
      </c>
      <c r="Z285" s="380"/>
      <c r="AA285" s="394"/>
      <c r="AB285" s="380"/>
      <c r="AC285" s="394"/>
      <c r="AD285" s="380"/>
      <c r="AE285" s="394"/>
      <c r="AF285" s="380"/>
      <c r="AG285" s="397">
        <f>IFERROR(VLOOKUP(E285,'[16]nVision Input'!$E:$Q,13,FALSE),0)</f>
        <v>0</v>
      </c>
      <c r="AH285" s="380"/>
      <c r="AI285" s="394"/>
      <c r="AJ285" s="380"/>
      <c r="AK285" s="394"/>
      <c r="AL285" s="394"/>
      <c r="AM285" s="394"/>
      <c r="AN285" s="380"/>
      <c r="AO285" s="394"/>
      <c r="AP285" s="380"/>
      <c r="AQ285" s="394"/>
      <c r="AR285" s="380"/>
      <c r="AS285" s="394"/>
      <c r="AT285" s="380"/>
      <c r="AU285" s="394"/>
      <c r="AV285" s="217"/>
      <c r="AW285" s="394"/>
      <c r="AX285" s="217"/>
      <c r="AY285" s="394"/>
      <c r="AZ285" s="380"/>
      <c r="BA285" s="394"/>
      <c r="BB285" s="380"/>
      <c r="BC285" s="394"/>
      <c r="BD285" s="394"/>
      <c r="BE285" s="394"/>
      <c r="BF285" s="394"/>
      <c r="BG285" s="394"/>
      <c r="BH285" s="380"/>
      <c r="BI285" s="286">
        <f t="shared" si="29"/>
        <v>37728.845997171513</v>
      </c>
    </row>
    <row r="286" spans="1:61" x14ac:dyDescent="0.25">
      <c r="A286" s="88">
        <f t="shared" si="25"/>
        <v>239</v>
      </c>
      <c r="B286" s="86"/>
      <c r="C286" s="88">
        <v>553</v>
      </c>
      <c r="D286" s="86"/>
      <c r="E286" s="97">
        <v>553182</v>
      </c>
      <c r="F286" s="100"/>
      <c r="G286" s="100" t="s">
        <v>394</v>
      </c>
      <c r="H286" s="86"/>
      <c r="I286" s="367"/>
      <c r="J286" s="86"/>
      <c r="K286" s="394">
        <f>'[15]WP - Expenses'!$K$285</f>
        <v>27867.05</v>
      </c>
      <c r="L286" s="395"/>
      <c r="M286" s="399">
        <v>0.83927588220572291</v>
      </c>
      <c r="N286" s="395"/>
      <c r="O286" s="394">
        <f t="shared" si="28"/>
        <v>23388.142973220991</v>
      </c>
      <c r="P286" s="217"/>
      <c r="Q286" s="394"/>
      <c r="R286" s="380"/>
      <c r="S286" s="394"/>
      <c r="T286" s="380"/>
      <c r="U286" s="290">
        <f>IFERROR(VLOOKUP(E286,'[26]IS ADJ 3'!$E:$O,11,FALSE),0)</f>
        <v>245.83452535346979</v>
      </c>
      <c r="V286" s="380"/>
      <c r="W286" s="291">
        <f>IFERROR(VLOOKUP(E286,'[27]IS ADJ 4'!$E:$Q,13,FALSE),0)</f>
        <v>108.03433454441407</v>
      </c>
      <c r="X286" s="380"/>
      <c r="Y286" s="290">
        <f>IFERROR(VLOOKUP(E286,'[28]WP IS ADJ 5'!$E$17:$U$315,17,FALSE),0)</f>
        <v>135.83716777284644</v>
      </c>
      <c r="Z286" s="380"/>
      <c r="AA286" s="394"/>
      <c r="AB286" s="380"/>
      <c r="AC286" s="394"/>
      <c r="AD286" s="380"/>
      <c r="AE286" s="394"/>
      <c r="AF286" s="380"/>
      <c r="AG286" s="397">
        <f>IFERROR(VLOOKUP(E286,'[16]nVision Input'!$E:$Q,13,FALSE),0)</f>
        <v>0</v>
      </c>
      <c r="AH286" s="380"/>
      <c r="AI286" s="394"/>
      <c r="AJ286" s="380"/>
      <c r="AK286" s="394"/>
      <c r="AL286" s="394"/>
      <c r="AM286" s="394"/>
      <c r="AN286" s="380"/>
      <c r="AO286" s="394"/>
      <c r="AP286" s="380"/>
      <c r="AQ286" s="394"/>
      <c r="AR286" s="380"/>
      <c r="AS286" s="394"/>
      <c r="AT286" s="380"/>
      <c r="AU286" s="394"/>
      <c r="AV286" s="217"/>
      <c r="AW286" s="394"/>
      <c r="AX286" s="217"/>
      <c r="AY286" s="394"/>
      <c r="AZ286" s="380"/>
      <c r="BA286" s="394"/>
      <c r="BB286" s="380"/>
      <c r="BC286" s="394"/>
      <c r="BD286" s="394"/>
      <c r="BE286" s="394"/>
      <c r="BF286" s="394"/>
      <c r="BG286" s="394"/>
      <c r="BH286" s="380"/>
      <c r="BI286" s="286">
        <f t="shared" si="29"/>
        <v>23877.849000891718</v>
      </c>
    </row>
    <row r="287" spans="1:61" x14ac:dyDescent="0.25">
      <c r="A287" s="88">
        <f t="shared" si="25"/>
        <v>240</v>
      </c>
      <c r="B287" s="86"/>
      <c r="C287" s="88">
        <v>553</v>
      </c>
      <c r="D287" s="86"/>
      <c r="E287" s="97">
        <v>553184</v>
      </c>
      <c r="F287" s="100"/>
      <c r="G287" s="100" t="s">
        <v>395</v>
      </c>
      <c r="H287" s="86"/>
      <c r="I287" s="367"/>
      <c r="J287" s="86"/>
      <c r="K287" s="394">
        <f>'[15]WP - Expenses'!$K$286</f>
        <v>279552.26</v>
      </c>
      <c r="L287" s="395"/>
      <c r="M287" s="399">
        <v>0.83927588220572291</v>
      </c>
      <c r="N287" s="395"/>
      <c r="O287" s="394">
        <f t="shared" si="28"/>
        <v>234621.46963410365</v>
      </c>
      <c r="P287" s="217"/>
      <c r="Q287" s="394"/>
      <c r="R287" s="380"/>
      <c r="S287" s="394"/>
      <c r="T287" s="380"/>
      <c r="U287" s="290">
        <f>IFERROR(VLOOKUP(E287,'[26]IS ADJ 3'!$E:$O,11,FALSE),0)</f>
        <v>443.85907515600189</v>
      </c>
      <c r="V287" s="380"/>
      <c r="W287" s="291">
        <f>IFERROR(VLOOKUP(E287,'[27]IS ADJ 4'!$E:$Q,13,FALSE),0)</f>
        <v>195.05811784179048</v>
      </c>
      <c r="X287" s="380"/>
      <c r="Y287" s="290">
        <f>IFERROR(VLOOKUP(E287,'[28]WP IS ADJ 5'!$E$17:$U$315,17,FALSE),0)</f>
        <v>245.25668057721123</v>
      </c>
      <c r="Z287" s="380"/>
      <c r="AA287" s="394"/>
      <c r="AB287" s="380"/>
      <c r="AC287" s="394"/>
      <c r="AD287" s="380"/>
      <c r="AE287" s="394"/>
      <c r="AF287" s="380"/>
      <c r="AG287" s="397">
        <f>IFERROR(VLOOKUP(E287,'[16]nVision Input'!$E:$Q,13,FALSE),0)</f>
        <v>0</v>
      </c>
      <c r="AH287" s="380"/>
      <c r="AI287" s="394"/>
      <c r="AJ287" s="380"/>
      <c r="AK287" s="394"/>
      <c r="AL287" s="394"/>
      <c r="AM287" s="394"/>
      <c r="AN287" s="380"/>
      <c r="AO287" s="394"/>
      <c r="AP287" s="380"/>
      <c r="AQ287" s="394"/>
      <c r="AR287" s="380"/>
      <c r="AS287" s="394"/>
      <c r="AT287" s="380"/>
      <c r="AU287" s="394"/>
      <c r="AV287" s="217"/>
      <c r="AW287" s="394"/>
      <c r="AX287" s="217"/>
      <c r="AY287" s="394"/>
      <c r="AZ287" s="380"/>
      <c r="BA287" s="394"/>
      <c r="BB287" s="380"/>
      <c r="BC287" s="394"/>
      <c r="BD287" s="394"/>
      <c r="BE287" s="394"/>
      <c r="BF287" s="394"/>
      <c r="BG287" s="394"/>
      <c r="BH287" s="380"/>
      <c r="BI287" s="286">
        <f t="shared" si="29"/>
        <v>235505.64350767864</v>
      </c>
    </row>
    <row r="288" spans="1:61" x14ac:dyDescent="0.25">
      <c r="A288" s="88">
        <f t="shared" si="25"/>
        <v>241</v>
      </c>
      <c r="B288" s="86"/>
      <c r="C288" s="88">
        <v>553</v>
      </c>
      <c r="D288" s="86"/>
      <c r="E288" s="97">
        <v>553228</v>
      </c>
      <c r="F288" s="100"/>
      <c r="G288" s="100" t="s">
        <v>396</v>
      </c>
      <c r="H288" s="86"/>
      <c r="I288" s="367"/>
      <c r="J288" s="86"/>
      <c r="K288" s="394">
        <f>'[15]WP - Expenses'!$K$287</f>
        <v>31581.97</v>
      </c>
      <c r="L288" s="395"/>
      <c r="M288" s="399">
        <v>0.83927588220572291</v>
      </c>
      <c r="N288" s="395"/>
      <c r="O288" s="394">
        <f t="shared" si="28"/>
        <v>26505.985733544676</v>
      </c>
      <c r="P288" s="217"/>
      <c r="Q288" s="394"/>
      <c r="R288" s="380"/>
      <c r="S288" s="394"/>
      <c r="T288" s="380"/>
      <c r="U288" s="290">
        <f>IFERROR(VLOOKUP(E288,'[26]IS ADJ 3'!$E:$O,11,FALSE),0)</f>
        <v>640.25938833531518</v>
      </c>
      <c r="V288" s="380"/>
      <c r="W288" s="291">
        <f>IFERROR(VLOOKUP(E288,'[27]IS ADJ 4'!$E:$Q,13,FALSE),0)</f>
        <v>281.3681148128573</v>
      </c>
      <c r="X288" s="380"/>
      <c r="Y288" s="290">
        <f>IFERROR(VLOOKUP(E288,'[28]WP IS ADJ 5'!$E$17:$U$315,17,FALSE),0)</f>
        <v>353.77871284106368</v>
      </c>
      <c r="Z288" s="380"/>
      <c r="AA288" s="394"/>
      <c r="AB288" s="380"/>
      <c r="AC288" s="394"/>
      <c r="AD288" s="380"/>
      <c r="AE288" s="394"/>
      <c r="AF288" s="380"/>
      <c r="AG288" s="397">
        <f>IFERROR(VLOOKUP(E288,'[16]nVision Input'!$E:$Q,13,FALSE),0)</f>
        <v>0</v>
      </c>
      <c r="AH288" s="380"/>
      <c r="AI288" s="394"/>
      <c r="AJ288" s="380"/>
      <c r="AK288" s="394"/>
      <c r="AL288" s="394"/>
      <c r="AM288" s="394"/>
      <c r="AN288" s="380"/>
      <c r="AO288" s="394"/>
      <c r="AP288" s="380"/>
      <c r="AQ288" s="394"/>
      <c r="AR288" s="380"/>
      <c r="AS288" s="394"/>
      <c r="AT288" s="380"/>
      <c r="AU288" s="394"/>
      <c r="AV288" s="217"/>
      <c r="AW288" s="394"/>
      <c r="AX288" s="217"/>
      <c r="AY288" s="394"/>
      <c r="AZ288" s="380"/>
      <c r="BA288" s="394"/>
      <c r="BB288" s="380"/>
      <c r="BC288" s="394"/>
      <c r="BD288" s="394"/>
      <c r="BE288" s="394"/>
      <c r="BF288" s="394"/>
      <c r="BG288" s="394"/>
      <c r="BH288" s="380"/>
      <c r="BI288" s="286">
        <f t="shared" si="29"/>
        <v>27781.391949533911</v>
      </c>
    </row>
    <row r="289" spans="1:61" x14ac:dyDescent="0.25">
      <c r="A289" s="88">
        <f t="shared" si="25"/>
        <v>242</v>
      </c>
      <c r="B289" s="86"/>
      <c r="C289" s="88">
        <v>553</v>
      </c>
      <c r="D289" s="86"/>
      <c r="E289" s="97">
        <v>553231</v>
      </c>
      <c r="F289" s="100"/>
      <c r="G289" s="100" t="s">
        <v>397</v>
      </c>
      <c r="H289" s="86"/>
      <c r="I289" s="367"/>
      <c r="J289" s="86"/>
      <c r="K289" s="394">
        <f>'[15]WP - Expenses'!$K$288</f>
        <v>2541965.54</v>
      </c>
      <c r="L289" s="395"/>
      <c r="M289" s="399">
        <v>0.83927588220572291</v>
      </c>
      <c r="N289" s="395"/>
      <c r="O289" s="394">
        <f t="shared" si="28"/>
        <v>2133410.3711200468</v>
      </c>
      <c r="P289" s="217"/>
      <c r="Q289" s="394"/>
      <c r="R289" s="380"/>
      <c r="S289" s="394"/>
      <c r="T289" s="380"/>
      <c r="U289" s="290">
        <f>IFERROR(VLOOKUP(E289,'[26]IS ADJ 3'!$E:$O,11,FALSE),0)</f>
        <v>7251.0335491366077</v>
      </c>
      <c r="V289" s="380"/>
      <c r="W289" s="291">
        <f>IFERROR(VLOOKUP(E289,'[27]IS ADJ 4'!$E:$Q,13,FALSE),0)</f>
        <v>3186.5360779323009</v>
      </c>
      <c r="X289" s="380"/>
      <c r="Y289" s="290">
        <f>IFERROR(VLOOKUP(E289,'[28]WP IS ADJ 5'!$E$17:$U$315,17,FALSE),0)</f>
        <v>4006.5969551038579</v>
      </c>
      <c r="Z289" s="380"/>
      <c r="AA289" s="394"/>
      <c r="AB289" s="380"/>
      <c r="AC289" s="394"/>
      <c r="AD289" s="380"/>
      <c r="AE289" s="394"/>
      <c r="AF289" s="380"/>
      <c r="AG289" s="397">
        <f>IFERROR(VLOOKUP(E289,'[16]nVision Input'!$E:$Q,13,FALSE),0)</f>
        <v>0</v>
      </c>
      <c r="AH289" s="380"/>
      <c r="AI289" s="394"/>
      <c r="AJ289" s="380"/>
      <c r="AK289" s="394"/>
      <c r="AL289" s="394"/>
      <c r="AM289" s="394"/>
      <c r="AN289" s="380"/>
      <c r="AO289" s="394"/>
      <c r="AP289" s="380"/>
      <c r="AQ289" s="394"/>
      <c r="AR289" s="380"/>
      <c r="AS289" s="394"/>
      <c r="AT289" s="380"/>
      <c r="AU289" s="394"/>
      <c r="AV289" s="217"/>
      <c r="AW289" s="394"/>
      <c r="AX289" s="217"/>
      <c r="AY289" s="394"/>
      <c r="AZ289" s="380"/>
      <c r="BA289" s="394"/>
      <c r="BB289" s="380"/>
      <c r="BC289" s="394"/>
      <c r="BD289" s="394"/>
      <c r="BE289" s="394"/>
      <c r="BF289" s="394"/>
      <c r="BG289" s="394"/>
      <c r="BH289" s="380"/>
      <c r="BI289" s="286">
        <f t="shared" si="29"/>
        <v>2147854.5377022196</v>
      </c>
    </row>
    <row r="290" spans="1:61" x14ac:dyDescent="0.25">
      <c r="A290" s="88">
        <f t="shared" si="25"/>
        <v>243</v>
      </c>
      <c r="B290" s="86"/>
      <c r="C290" s="88">
        <v>553</v>
      </c>
      <c r="D290" s="86"/>
      <c r="E290" s="97">
        <v>553232</v>
      </c>
      <c r="F290" s="100"/>
      <c r="G290" s="100" t="s">
        <v>398</v>
      </c>
      <c r="H290" s="86"/>
      <c r="I290" s="367"/>
      <c r="J290" s="86"/>
      <c r="K290" s="394">
        <f>'[15]WP - Expenses'!$K$289</f>
        <v>1217.3800000000001</v>
      </c>
      <c r="L290" s="395"/>
      <c r="M290" s="399">
        <v>0.83927588220572291</v>
      </c>
      <c r="N290" s="395"/>
      <c r="O290" s="394">
        <f t="shared" si="28"/>
        <v>1021.717673479603</v>
      </c>
      <c r="P290" s="217"/>
      <c r="Q290" s="394"/>
      <c r="R290" s="380"/>
      <c r="S290" s="394"/>
      <c r="T290" s="380"/>
      <c r="U290" s="290">
        <f>IFERROR(VLOOKUP(E290,'[26]IS ADJ 3'!$E:$O,11,FALSE),0)</f>
        <v>8.0805165040769129</v>
      </c>
      <c r="V290" s="380"/>
      <c r="W290" s="291">
        <f>IFERROR(VLOOKUP(E290,'[27]IS ADJ 4'!$E:$Q,13,FALSE),0)</f>
        <v>3.5510602997602225</v>
      </c>
      <c r="X290" s="380"/>
      <c r="Y290" s="290">
        <f>IFERROR(VLOOKUP(E290,'[28]WP IS ADJ 5'!$E$17:$U$315,17,FALSE),0)</f>
        <v>4.4649321509146773</v>
      </c>
      <c r="Z290" s="380"/>
      <c r="AA290" s="394"/>
      <c r="AB290" s="380"/>
      <c r="AC290" s="394"/>
      <c r="AD290" s="380"/>
      <c r="AE290" s="394"/>
      <c r="AF290" s="380"/>
      <c r="AG290" s="397">
        <f>IFERROR(VLOOKUP(E290,'[16]nVision Input'!$E:$Q,13,FALSE),0)</f>
        <v>0</v>
      </c>
      <c r="AH290" s="380"/>
      <c r="AI290" s="394"/>
      <c r="AJ290" s="380"/>
      <c r="AK290" s="394"/>
      <c r="AL290" s="394"/>
      <c r="AM290" s="394"/>
      <c r="AN290" s="380"/>
      <c r="AO290" s="394"/>
      <c r="AP290" s="380"/>
      <c r="AQ290" s="394"/>
      <c r="AR290" s="380"/>
      <c r="AS290" s="394"/>
      <c r="AT290" s="380"/>
      <c r="AU290" s="394"/>
      <c r="AV290" s="217"/>
      <c r="AW290" s="394"/>
      <c r="AX290" s="217"/>
      <c r="AY290" s="394"/>
      <c r="AZ290" s="380"/>
      <c r="BA290" s="394"/>
      <c r="BB290" s="380"/>
      <c r="BC290" s="394"/>
      <c r="BD290" s="394"/>
      <c r="BE290" s="394"/>
      <c r="BF290" s="394"/>
      <c r="BG290" s="394">
        <f>+'[32]WP-IS ADJ 36 Riverton Main Exp'!$O$31</f>
        <v>-689</v>
      </c>
      <c r="BH290" s="380"/>
      <c r="BI290" s="286">
        <f t="shared" si="29"/>
        <v>348.81418243435473</v>
      </c>
    </row>
    <row r="291" spans="1:61" x14ac:dyDescent="0.25">
      <c r="A291" s="88">
        <f t="shared" si="25"/>
        <v>244</v>
      </c>
      <c r="B291" s="86"/>
      <c r="C291" s="88">
        <v>553</v>
      </c>
      <c r="D291" s="86"/>
      <c r="E291" s="97">
        <v>553260</v>
      </c>
      <c r="F291" s="100"/>
      <c r="G291" s="100" t="s">
        <v>399</v>
      </c>
      <c r="H291" s="86"/>
      <c r="I291" s="367"/>
      <c r="J291" s="86"/>
      <c r="K291" s="394">
        <f>'[15]WP - Expenses'!$K$290</f>
        <v>120305.1</v>
      </c>
      <c r="L291" s="395"/>
      <c r="M291" s="399">
        <v>0.83927588220572291</v>
      </c>
      <c r="N291" s="395"/>
      <c r="O291" s="394">
        <f t="shared" si="28"/>
        <v>100969.16893634772</v>
      </c>
      <c r="P291" s="217"/>
      <c r="Q291" s="394"/>
      <c r="R291" s="380"/>
      <c r="S291" s="394"/>
      <c r="T291" s="380"/>
      <c r="U291" s="290">
        <f>IFERROR(VLOOKUP(E291,'[26]IS ADJ 3'!$E:$O,11,FALSE),0)</f>
        <v>1371.1886299471482</v>
      </c>
      <c r="V291" s="380"/>
      <c r="W291" s="291">
        <f>IFERROR(VLOOKUP(E291,'[27]IS ADJ 4'!$E:$Q,13,FALSE),0)</f>
        <v>602.58196426320706</v>
      </c>
      <c r="X291" s="380"/>
      <c r="Y291" s="290">
        <f>IFERROR(VLOOKUP(E291,'[28]WP IS ADJ 5'!$E$17:$U$315,17,FALSE),0)</f>
        <v>757.65753287314874</v>
      </c>
      <c r="Z291" s="380"/>
      <c r="AA291" s="394"/>
      <c r="AB291" s="380"/>
      <c r="AC291" s="394"/>
      <c r="AD291" s="380"/>
      <c r="AE291" s="394"/>
      <c r="AF291" s="380"/>
      <c r="AG291" s="397">
        <f>IFERROR(VLOOKUP(E291,'[16]nVision Input'!$E:$Q,13,FALSE),0)</f>
        <v>0</v>
      </c>
      <c r="AH291" s="380"/>
      <c r="AI291" s="394"/>
      <c r="AJ291" s="380"/>
      <c r="AK291" s="394"/>
      <c r="AL291" s="394"/>
      <c r="AM291" s="394"/>
      <c r="AN291" s="380"/>
      <c r="AO291" s="394"/>
      <c r="AP291" s="380"/>
      <c r="AQ291" s="394"/>
      <c r="AR291" s="380"/>
      <c r="AS291" s="394"/>
      <c r="AT291" s="380"/>
      <c r="AU291" s="394"/>
      <c r="AV291" s="217"/>
      <c r="AW291" s="394"/>
      <c r="AX291" s="217"/>
      <c r="AY291" s="394"/>
      <c r="AZ291" s="380"/>
      <c r="BA291" s="394"/>
      <c r="BB291" s="380"/>
      <c r="BC291" s="394"/>
      <c r="BD291" s="394"/>
      <c r="BE291" s="394"/>
      <c r="BF291" s="394"/>
      <c r="BG291" s="394"/>
      <c r="BH291" s="380"/>
      <c r="BI291" s="275">
        <f t="shared" si="29"/>
        <v>103700.59706343123</v>
      </c>
    </row>
    <row r="292" spans="1:61" x14ac:dyDescent="0.25">
      <c r="A292" s="88">
        <f t="shared" si="25"/>
        <v>245</v>
      </c>
      <c r="B292" s="86"/>
      <c r="C292" s="88"/>
      <c r="D292" s="86"/>
      <c r="E292" s="97"/>
      <c r="F292" s="100"/>
      <c r="G292" s="100" t="s">
        <v>400</v>
      </c>
      <c r="H292" s="86"/>
      <c r="I292" s="367"/>
      <c r="J292" s="86"/>
      <c r="K292" s="398">
        <f>SUM(K268:K291)</f>
        <v>12654580.540000003</v>
      </c>
      <c r="L292" s="395"/>
      <c r="M292" s="399"/>
      <c r="N292" s="395"/>
      <c r="O292" s="398">
        <f>SUM(O268:O291)</f>
        <v>10074028.449831819</v>
      </c>
      <c r="P292" s="217"/>
      <c r="Q292" s="398">
        <f>SUM(Q268:Q291)</f>
        <v>0</v>
      </c>
      <c r="R292" s="380"/>
      <c r="S292" s="398">
        <f>SUM(S268:S291)</f>
        <v>0</v>
      </c>
      <c r="T292" s="380"/>
      <c r="U292" s="398">
        <f>SUM(U268:U291)</f>
        <v>27879.827105471137</v>
      </c>
      <c r="V292" s="380"/>
      <c r="W292" s="398">
        <f>SUM(W268:W291)</f>
        <v>12252.056802119883</v>
      </c>
      <c r="X292" s="380"/>
      <c r="Y292" s="398">
        <f>SUM(Y268:Y291)</f>
        <v>15405.145988174756</v>
      </c>
      <c r="Z292" s="380"/>
      <c r="AA292" s="398">
        <f>SUM(AA268:AA291)</f>
        <v>0</v>
      </c>
      <c r="AB292" s="380"/>
      <c r="AC292" s="398">
        <f>SUM(AC268:AC291)</f>
        <v>0</v>
      </c>
      <c r="AD292" s="380"/>
      <c r="AE292" s="398">
        <f>SUM(AE268:AE291)</f>
        <v>0</v>
      </c>
      <c r="AF292" s="380"/>
      <c r="AG292" s="398">
        <f>SUM(AG268:AG291)</f>
        <v>0</v>
      </c>
      <c r="AH292" s="380"/>
      <c r="AI292" s="398">
        <f>SUM(AI268:AI291)</f>
        <v>0</v>
      </c>
      <c r="AJ292" s="380"/>
      <c r="AK292" s="398">
        <f>SUM(AK268:AK291)</f>
        <v>0</v>
      </c>
      <c r="AL292" s="400"/>
      <c r="AM292" s="398">
        <f>SUM(AM268:AM291)</f>
        <v>0</v>
      </c>
      <c r="AN292" s="380"/>
      <c r="AO292" s="398">
        <f>SUM(AO268:AO291)</f>
        <v>0</v>
      </c>
      <c r="AP292" s="380"/>
      <c r="AQ292" s="398">
        <f>SUM(AQ268:AQ291)</f>
        <v>0</v>
      </c>
      <c r="AR292" s="380"/>
      <c r="AS292" s="398">
        <f>SUM(AS268:AS291)</f>
        <v>0</v>
      </c>
      <c r="AT292" s="380"/>
      <c r="AU292" s="398">
        <f>SUM(AU268:AU291)</f>
        <v>0</v>
      </c>
      <c r="AV292" s="380"/>
      <c r="AW292" s="398">
        <f>SUM(AW268:AW291)</f>
        <v>0</v>
      </c>
      <c r="AX292" s="380"/>
      <c r="AY292" s="398">
        <f>SUM(AY268:AY291)</f>
        <v>2640355.5690000001</v>
      </c>
      <c r="AZ292" s="380"/>
      <c r="BA292" s="398">
        <f>SUM(BA268:BA291)</f>
        <v>0</v>
      </c>
      <c r="BB292" s="380"/>
      <c r="BC292" s="398">
        <f>SUM(BC268:BC291)</f>
        <v>0</v>
      </c>
      <c r="BD292" s="400"/>
      <c r="BE292" s="398">
        <f>SUM(BE268:BE291)</f>
        <v>0</v>
      </c>
      <c r="BF292" s="400"/>
      <c r="BG292" s="398">
        <f>SUM(BG268:BG291)</f>
        <v>4401406.28</v>
      </c>
      <c r="BH292" s="380"/>
      <c r="BI292" s="398">
        <f>SUM(BI268:BI291)</f>
        <v>17171327.328727584</v>
      </c>
    </row>
    <row r="293" spans="1:61" x14ac:dyDescent="0.25">
      <c r="A293" s="88"/>
      <c r="B293" s="86"/>
      <c r="C293" s="88"/>
      <c r="D293" s="86"/>
      <c r="E293" s="97"/>
      <c r="F293" s="100"/>
      <c r="G293" s="100"/>
      <c r="H293" s="86"/>
      <c r="I293" s="367"/>
      <c r="J293" s="86"/>
      <c r="K293" s="300"/>
      <c r="L293" s="395"/>
      <c r="M293" s="399"/>
      <c r="N293" s="395"/>
      <c r="O293" s="291"/>
      <c r="P293" s="217"/>
      <c r="Q293" s="394"/>
      <c r="R293" s="380"/>
      <c r="S293" s="394"/>
      <c r="T293" s="380"/>
      <c r="U293" s="394"/>
      <c r="V293" s="380"/>
      <c r="W293" s="394"/>
      <c r="X293" s="380"/>
      <c r="Y293" s="394"/>
      <c r="Z293" s="380"/>
      <c r="AA293" s="394"/>
      <c r="AB293" s="380"/>
      <c r="AC293" s="394"/>
      <c r="AD293" s="380"/>
      <c r="AE293" s="394"/>
      <c r="AF293" s="380"/>
      <c r="AG293" s="394"/>
      <c r="AH293" s="380"/>
      <c r="AI293" s="394"/>
      <c r="AJ293" s="380"/>
      <c r="AK293" s="394"/>
      <c r="AL293" s="394"/>
      <c r="AM293" s="394"/>
      <c r="AN293" s="380"/>
      <c r="AO293" s="394"/>
      <c r="AP293" s="380"/>
      <c r="AQ293" s="394"/>
      <c r="AR293" s="380"/>
      <c r="AS293" s="394"/>
      <c r="AT293" s="380"/>
      <c r="AU293" s="394"/>
      <c r="AV293" s="217"/>
      <c r="AW293" s="394"/>
      <c r="AX293" s="217"/>
      <c r="AY293" s="394"/>
      <c r="AZ293" s="380"/>
      <c r="BA293" s="394"/>
      <c r="BB293" s="380"/>
      <c r="BC293" s="394"/>
      <c r="BD293" s="394"/>
      <c r="BE293" s="394"/>
      <c r="BF293" s="394"/>
      <c r="BG293" s="394"/>
      <c r="BH293" s="380"/>
      <c r="BI293" s="252"/>
    </row>
    <row r="294" spans="1:61" x14ac:dyDescent="0.25">
      <c r="A294" s="88">
        <f>+A292+1</f>
        <v>246</v>
      </c>
      <c r="B294" s="86"/>
      <c r="C294" s="88"/>
      <c r="D294" s="86"/>
      <c r="E294" s="97"/>
      <c r="F294" s="100"/>
      <c r="G294" s="100" t="s">
        <v>401</v>
      </c>
      <c r="H294" s="86"/>
      <c r="I294" s="367"/>
      <c r="J294" s="86"/>
      <c r="K294" s="300"/>
      <c r="L294" s="395"/>
      <c r="M294" s="399"/>
      <c r="N294" s="395"/>
      <c r="O294" s="291"/>
      <c r="P294" s="217"/>
      <c r="Q294" s="394"/>
      <c r="R294" s="380"/>
      <c r="S294" s="394"/>
      <c r="T294" s="380"/>
      <c r="U294" s="394"/>
      <c r="V294" s="380"/>
      <c r="W294" s="394"/>
      <c r="X294" s="380"/>
      <c r="Y294" s="394"/>
      <c r="Z294" s="380"/>
      <c r="AA294" s="394"/>
      <c r="AB294" s="380"/>
      <c r="AC294" s="394"/>
      <c r="AD294" s="380"/>
      <c r="AE294" s="394"/>
      <c r="AF294" s="380"/>
      <c r="AG294" s="394"/>
      <c r="AH294" s="380"/>
      <c r="AI294" s="394"/>
      <c r="AJ294" s="380"/>
      <c r="AK294" s="394"/>
      <c r="AL294" s="394"/>
      <c r="AM294" s="394"/>
      <c r="AN294" s="380"/>
      <c r="AO294" s="394"/>
      <c r="AP294" s="380"/>
      <c r="AQ294" s="394"/>
      <c r="AR294" s="380"/>
      <c r="AS294" s="394"/>
      <c r="AT294" s="380"/>
      <c r="AU294" s="394"/>
      <c r="AV294" s="217"/>
      <c r="AW294" s="394"/>
      <c r="AX294" s="217"/>
      <c r="AY294" s="394"/>
      <c r="AZ294" s="380"/>
      <c r="BA294" s="394"/>
      <c r="BB294" s="380"/>
      <c r="BC294" s="394"/>
      <c r="BD294" s="394"/>
      <c r="BE294" s="394"/>
      <c r="BF294" s="394"/>
      <c r="BG294" s="394"/>
      <c r="BH294" s="380"/>
      <c r="BI294" s="252"/>
    </row>
    <row r="295" spans="1:61" x14ac:dyDescent="0.25">
      <c r="A295" s="88">
        <f t="shared" si="25"/>
        <v>247</v>
      </c>
      <c r="B295" s="86"/>
      <c r="C295" s="88">
        <v>554</v>
      </c>
      <c r="D295" s="86"/>
      <c r="E295" s="97">
        <v>554110</v>
      </c>
      <c r="F295" s="100"/>
      <c r="G295" s="100" t="s">
        <v>402</v>
      </c>
      <c r="H295" s="86"/>
      <c r="I295" s="385" t="str">
        <f>+I16</f>
        <v>TB 03-19</v>
      </c>
      <c r="J295" s="86"/>
      <c r="K295" s="394">
        <f>'[15]WP - Expenses'!$K$294</f>
        <v>71107.25</v>
      </c>
      <c r="L295" s="395"/>
      <c r="M295" s="399">
        <v>0.83927588220572291</v>
      </c>
      <c r="N295" s="395"/>
      <c r="O295" s="394">
        <f>K295*M295</f>
        <v>59678.599974972887</v>
      </c>
      <c r="P295" s="217"/>
      <c r="Q295" s="394"/>
      <c r="R295" s="380"/>
      <c r="S295" s="394"/>
      <c r="T295" s="380"/>
      <c r="U295" s="290">
        <f>IFERROR(VLOOKUP(E295,'[26]IS ADJ 3'!$E:$O,11,FALSE),0)</f>
        <v>1281.3214870346837</v>
      </c>
      <c r="V295" s="380"/>
      <c r="W295" s="291">
        <f>IFERROR(VLOOKUP(E295,'[27]IS ADJ 4'!$E:$Q,13,FALSE),0)</f>
        <v>563.0889883762917</v>
      </c>
      <c r="X295" s="380"/>
      <c r="Y295" s="290">
        <f>IFERROR(VLOOKUP(E295,'[28]WP IS ADJ 5'!$E$17:$U$315,17,FALSE),0)</f>
        <v>708.00096754118567</v>
      </c>
      <c r="Z295" s="380"/>
      <c r="AA295" s="394"/>
      <c r="AB295" s="380"/>
      <c r="AC295" s="394"/>
      <c r="AD295" s="380"/>
      <c r="AE295" s="394"/>
      <c r="AF295" s="380"/>
      <c r="AG295" s="397">
        <f>IFERROR(VLOOKUP(E295,'[16]nVision Input'!$E:$Q,13,FALSE),0)</f>
        <v>0</v>
      </c>
      <c r="AH295" s="380"/>
      <c r="AI295" s="394"/>
      <c r="AJ295" s="380"/>
      <c r="AK295" s="394"/>
      <c r="AL295" s="394"/>
      <c r="AM295" s="394"/>
      <c r="AN295" s="380"/>
      <c r="AO295" s="394"/>
      <c r="AP295" s="380"/>
      <c r="AQ295" s="394"/>
      <c r="AR295" s="380"/>
      <c r="AS295" s="394"/>
      <c r="AT295" s="380"/>
      <c r="AU295" s="394"/>
      <c r="AV295" s="217"/>
      <c r="AW295" s="394"/>
      <c r="AX295" s="217"/>
      <c r="AY295" s="394"/>
      <c r="AZ295" s="380"/>
      <c r="BA295" s="394"/>
      <c r="BB295" s="380"/>
      <c r="BC295" s="394"/>
      <c r="BD295" s="394"/>
      <c r="BE295" s="394"/>
      <c r="BF295" s="394"/>
      <c r="BG295" s="394">
        <f>+'[32]WP-IS ADJ 36 Riverton Main Exp'!$O$32</f>
        <v>70037.5</v>
      </c>
      <c r="BH295" s="380"/>
      <c r="BI295" s="286">
        <f>SUM(O295:BH295)</f>
        <v>132268.51141792507</v>
      </c>
    </row>
    <row r="296" spans="1:61" x14ac:dyDescent="0.25">
      <c r="A296" s="88">
        <f t="shared" ref="A296:A324" si="30">+A295+1</f>
        <v>248</v>
      </c>
      <c r="B296" s="86"/>
      <c r="C296" s="88">
        <v>554</v>
      </c>
      <c r="D296" s="86"/>
      <c r="E296" s="97">
        <v>554130</v>
      </c>
      <c r="F296" s="100"/>
      <c r="G296" s="100" t="s">
        <v>403</v>
      </c>
      <c r="H296" s="86"/>
      <c r="I296" s="367"/>
      <c r="J296" s="86"/>
      <c r="K296" s="394">
        <f>'[15]WP - Expenses'!$K$295</f>
        <v>284382.16000000003</v>
      </c>
      <c r="L296" s="395"/>
      <c r="M296" s="399">
        <v>0.83927588220572291</v>
      </c>
      <c r="N296" s="395"/>
      <c r="O296" s="394">
        <f>K296*M296</f>
        <v>238675.08821756908</v>
      </c>
      <c r="P296" s="217"/>
      <c r="Q296" s="394"/>
      <c r="R296" s="380"/>
      <c r="S296" s="394"/>
      <c r="T296" s="380"/>
      <c r="U296" s="290">
        <f>IFERROR(VLOOKUP(E296,'[26]IS ADJ 3'!$E:$O,11,FALSE),0)</f>
        <v>8787.884603222341</v>
      </c>
      <c r="V296" s="380"/>
      <c r="W296" s="291">
        <f>IFERROR(VLOOKUP(E296,'[27]IS ADJ 4'!$E:$Q,13,FALSE),0)</f>
        <v>3861.9199796983598</v>
      </c>
      <c r="X296" s="380"/>
      <c r="Y296" s="290">
        <f>IFERROR(VLOOKUP(E296,'[28]WP IS ADJ 5'!$E$17:$U$315,17,FALSE),0)</f>
        <v>4855.7921370074328</v>
      </c>
      <c r="Z296" s="380"/>
      <c r="AA296" s="394"/>
      <c r="AB296" s="380"/>
      <c r="AC296" s="394"/>
      <c r="AD296" s="380"/>
      <c r="AE296" s="394"/>
      <c r="AF296" s="380"/>
      <c r="AG296" s="397">
        <f>IFERROR(VLOOKUP(E296,'[16]nVision Input'!$E:$Q,13,FALSE),0)</f>
        <v>0</v>
      </c>
      <c r="AH296" s="380"/>
      <c r="AI296" s="394"/>
      <c r="AJ296" s="380"/>
      <c r="AK296" s="394"/>
      <c r="AL296" s="394"/>
      <c r="AM296" s="394"/>
      <c r="AN296" s="380"/>
      <c r="AO296" s="394"/>
      <c r="AP296" s="380"/>
      <c r="AQ296" s="394"/>
      <c r="AR296" s="380"/>
      <c r="AS296" s="394"/>
      <c r="AT296" s="380"/>
      <c r="AU296" s="394"/>
      <c r="AV296" s="217"/>
      <c r="AW296" s="394"/>
      <c r="AX296" s="217"/>
      <c r="AY296" s="394"/>
      <c r="AZ296" s="380"/>
      <c r="BA296" s="394"/>
      <c r="BB296" s="380"/>
      <c r="BC296" s="394"/>
      <c r="BD296" s="394"/>
      <c r="BE296" s="394"/>
      <c r="BF296" s="394"/>
      <c r="BG296" s="394">
        <f>+'[32]WP-IS ADJ 36 Riverton Main Exp'!$O$33</f>
        <v>-15681.529999999999</v>
      </c>
      <c r="BH296" s="380"/>
      <c r="BI296" s="286">
        <f>SUM(O296:BH296)</f>
        <v>240499.15493749722</v>
      </c>
    </row>
    <row r="297" spans="1:61" x14ac:dyDescent="0.25">
      <c r="A297" s="88">
        <f t="shared" si="30"/>
        <v>249</v>
      </c>
      <c r="B297" s="86"/>
      <c r="C297" s="88">
        <v>554</v>
      </c>
      <c r="D297" s="86"/>
      <c r="E297" s="97">
        <v>554131</v>
      </c>
      <c r="F297" s="100"/>
      <c r="G297" s="100" t="s">
        <v>404</v>
      </c>
      <c r="H297" s="86"/>
      <c r="I297" s="367"/>
      <c r="J297" s="86"/>
      <c r="K297" s="394">
        <f>'[15]WP - Expenses'!$K$296</f>
        <v>140931.6</v>
      </c>
      <c r="L297" s="395"/>
      <c r="M297" s="399">
        <v>0.83927588220572291</v>
      </c>
      <c r="N297" s="395"/>
      <c r="O297" s="394">
        <f>K297*M297</f>
        <v>118280.49292066407</v>
      </c>
      <c r="P297" s="217"/>
      <c r="Q297" s="394"/>
      <c r="R297" s="380"/>
      <c r="S297" s="394"/>
      <c r="T297" s="380"/>
      <c r="U297" s="290">
        <f>IFERROR(VLOOKUP(E297,'[26]IS ADJ 3'!$E:$O,11,FALSE),0)</f>
        <v>78.133307934861648</v>
      </c>
      <c r="V297" s="380"/>
      <c r="W297" s="291">
        <f>IFERROR(VLOOKUP(E297,'[27]IS ADJ 4'!$E:$Q,13,FALSE),0)</f>
        <v>34.336429825549011</v>
      </c>
      <c r="X297" s="380"/>
      <c r="Y297" s="290">
        <f>IFERROR(VLOOKUP(E297,'[28]WP IS ADJ 5'!$E$17:$U$315,17,FALSE),0)</f>
        <v>43.172972727630167</v>
      </c>
      <c r="Z297" s="380"/>
      <c r="AA297" s="394"/>
      <c r="AB297" s="380"/>
      <c r="AC297" s="394"/>
      <c r="AD297" s="380"/>
      <c r="AE297" s="394"/>
      <c r="AF297" s="380"/>
      <c r="AG297" s="397">
        <f>IFERROR(VLOOKUP(E297,'[16]nVision Input'!$E:$Q,13,FALSE),0)</f>
        <v>0</v>
      </c>
      <c r="AH297" s="380"/>
      <c r="AI297" s="394"/>
      <c r="AJ297" s="380"/>
      <c r="AK297" s="394"/>
      <c r="AL297" s="394"/>
      <c r="AM297" s="394"/>
      <c r="AN297" s="380"/>
      <c r="AO297" s="394"/>
      <c r="AP297" s="380"/>
      <c r="AQ297" s="394"/>
      <c r="AR297" s="380"/>
      <c r="AS297" s="394"/>
      <c r="AT297" s="380"/>
      <c r="AU297" s="394"/>
      <c r="AV297" s="217"/>
      <c r="AW297" s="394"/>
      <c r="AX297" s="217"/>
      <c r="AY297" s="394"/>
      <c r="AZ297" s="380"/>
      <c r="BA297" s="394"/>
      <c r="BB297" s="380"/>
      <c r="BC297" s="394"/>
      <c r="BD297" s="394"/>
      <c r="BE297" s="394"/>
      <c r="BF297" s="394"/>
      <c r="BG297" s="394">
        <f>+'[32]WP-IS ADJ 36 Riverton Main Exp'!$O$34</f>
        <v>-80.820000000006985</v>
      </c>
      <c r="BH297" s="380"/>
      <c r="BI297" s="286">
        <f>SUM(O297:BH297)</f>
        <v>118355.31563115209</v>
      </c>
    </row>
    <row r="298" spans="1:61" x14ac:dyDescent="0.25">
      <c r="A298" s="88">
        <f t="shared" si="30"/>
        <v>250</v>
      </c>
      <c r="B298" s="86"/>
      <c r="C298" s="88">
        <v>554</v>
      </c>
      <c r="D298" s="86"/>
      <c r="E298" s="97">
        <v>554234</v>
      </c>
      <c r="F298" s="100"/>
      <c r="G298" s="100" t="s">
        <v>405</v>
      </c>
      <c r="H298" s="86"/>
      <c r="I298" s="367"/>
      <c r="J298" s="86"/>
      <c r="K298" s="394">
        <f>'[15]WP - Expenses'!$K$297</f>
        <v>261626.72</v>
      </c>
      <c r="L298" s="395"/>
      <c r="M298" s="399">
        <v>0.83927588220572291</v>
      </c>
      <c r="N298" s="395"/>
      <c r="O298" s="394">
        <f>K298*M298</f>
        <v>219576.99623658965</v>
      </c>
      <c r="P298" s="217"/>
      <c r="Q298" s="394"/>
      <c r="R298" s="380"/>
      <c r="S298" s="394"/>
      <c r="T298" s="380"/>
      <c r="U298" s="290">
        <f>IFERROR(VLOOKUP(E298,'[26]IS ADJ 3'!$E:$O,11,FALSE),0)</f>
        <v>6277.7033795470825</v>
      </c>
      <c r="V298" s="380"/>
      <c r="W298" s="291">
        <f>IFERROR(VLOOKUP(E298,'[27]IS ADJ 4'!$E:$Q,13,FALSE),0)</f>
        <v>2758.7968211602379</v>
      </c>
      <c r="X298" s="380"/>
      <c r="Y298" s="290">
        <f>IFERROR(VLOOKUP(E298,'[28]WP IS ADJ 5'!$E$17:$U$315,17,FALSE),0)</f>
        <v>3468.778219697153</v>
      </c>
      <c r="Z298" s="380"/>
      <c r="AA298" s="394"/>
      <c r="AB298" s="380"/>
      <c r="AC298" s="394"/>
      <c r="AD298" s="380"/>
      <c r="AE298" s="394"/>
      <c r="AF298" s="380"/>
      <c r="AG298" s="397">
        <f>IFERROR(VLOOKUP(E298,'[16]nVision Input'!$E:$Q,13,FALSE),0)</f>
        <v>0</v>
      </c>
      <c r="AH298" s="380"/>
      <c r="AI298" s="394"/>
      <c r="AJ298" s="380"/>
      <c r="AK298" s="394"/>
      <c r="AL298" s="394"/>
      <c r="AM298" s="394"/>
      <c r="AN298" s="380"/>
      <c r="AO298" s="394"/>
      <c r="AP298" s="380"/>
      <c r="AQ298" s="394"/>
      <c r="AR298" s="380"/>
      <c r="AS298" s="394"/>
      <c r="AT298" s="380"/>
      <c r="AU298" s="394"/>
      <c r="AV298" s="217"/>
      <c r="AW298" s="394"/>
      <c r="AX298" s="217"/>
      <c r="AY298" s="394"/>
      <c r="AZ298" s="380"/>
      <c r="BA298" s="394"/>
      <c r="BB298" s="380"/>
      <c r="BC298" s="394"/>
      <c r="BD298" s="394"/>
      <c r="BE298" s="394"/>
      <c r="BF298" s="394"/>
      <c r="BG298" s="394"/>
      <c r="BH298" s="380"/>
      <c r="BI298" s="275">
        <f>SUM(O298:BH298)</f>
        <v>232082.27465699412</v>
      </c>
    </row>
    <row r="299" spans="1:61" x14ac:dyDescent="0.25">
      <c r="A299" s="88">
        <f t="shared" si="30"/>
        <v>251</v>
      </c>
      <c r="B299" s="86"/>
      <c r="C299" s="88"/>
      <c r="D299" s="86"/>
      <c r="E299" s="97"/>
      <c r="F299" s="100"/>
      <c r="G299" s="100" t="s">
        <v>406</v>
      </c>
      <c r="H299" s="86"/>
      <c r="I299" s="367"/>
      <c r="J299" s="86"/>
      <c r="K299" s="398">
        <f>SUM(K295:K298)</f>
        <v>758047.73</v>
      </c>
      <c r="L299" s="395"/>
      <c r="M299" s="399"/>
      <c r="N299" s="395"/>
      <c r="O299" s="398">
        <f>SUM(O295:O298)</f>
        <v>636211.1773497957</v>
      </c>
      <c r="P299" s="217"/>
      <c r="Q299" s="398">
        <f>SUM(Q295:Q298)</f>
        <v>0</v>
      </c>
      <c r="R299" s="380"/>
      <c r="S299" s="398">
        <f>SUM(S295:S298)</f>
        <v>0</v>
      </c>
      <c r="T299" s="380"/>
      <c r="U299" s="398">
        <f>SUM(U295:U298)</f>
        <v>16425.04277773897</v>
      </c>
      <c r="V299" s="380"/>
      <c r="W299" s="398">
        <f>SUM(W295:W298)</f>
        <v>7218.1422190604389</v>
      </c>
      <c r="X299" s="380"/>
      <c r="Y299" s="398">
        <f>SUM(Y295:Y298)</f>
        <v>9075.744296973402</v>
      </c>
      <c r="Z299" s="380"/>
      <c r="AA299" s="398">
        <f>SUM(AA295:AA298)</f>
        <v>0</v>
      </c>
      <c r="AB299" s="380"/>
      <c r="AC299" s="398">
        <f>SUM(AC295:AC298)</f>
        <v>0</v>
      </c>
      <c r="AD299" s="380"/>
      <c r="AE299" s="398">
        <f>SUM(AE295:AE298)</f>
        <v>0</v>
      </c>
      <c r="AF299" s="380"/>
      <c r="AG299" s="398">
        <f>SUM(AG295:AG298)</f>
        <v>0</v>
      </c>
      <c r="AH299" s="380"/>
      <c r="AI299" s="398">
        <f>SUM(AI295:AI298)</f>
        <v>0</v>
      </c>
      <c r="AJ299" s="380"/>
      <c r="AK299" s="398">
        <f>SUM(AK295:AK298)</f>
        <v>0</v>
      </c>
      <c r="AL299" s="400"/>
      <c r="AM299" s="398">
        <f>SUM(AM295:AM298)</f>
        <v>0</v>
      </c>
      <c r="AN299" s="380"/>
      <c r="AO299" s="398">
        <f>SUM(AO295:AO298)</f>
        <v>0</v>
      </c>
      <c r="AP299" s="380"/>
      <c r="AQ299" s="398">
        <f>SUM(AQ295:AQ298)</f>
        <v>0</v>
      </c>
      <c r="AR299" s="380"/>
      <c r="AS299" s="398">
        <f>SUM(AS295:AS298)</f>
        <v>0</v>
      </c>
      <c r="AT299" s="380"/>
      <c r="AU299" s="398">
        <f>SUM(AU295:AU298)</f>
        <v>0</v>
      </c>
      <c r="AV299" s="380"/>
      <c r="AW299" s="398">
        <f>SUM(AW295:AW298)</f>
        <v>0</v>
      </c>
      <c r="AX299" s="380"/>
      <c r="AY299" s="398">
        <f>SUM(AY295:AY298)</f>
        <v>0</v>
      </c>
      <c r="AZ299" s="380"/>
      <c r="BA299" s="398">
        <f>SUM(BA295:BA298)</f>
        <v>0</v>
      </c>
      <c r="BB299" s="380"/>
      <c r="BC299" s="398">
        <f>SUM(BC295:BC298)</f>
        <v>0</v>
      </c>
      <c r="BD299" s="400"/>
      <c r="BE299" s="398">
        <f>SUM(BE295:BE298)</f>
        <v>0</v>
      </c>
      <c r="BF299" s="400"/>
      <c r="BG299" s="398">
        <f>SUM(BG295:BG298)</f>
        <v>54275.149999999994</v>
      </c>
      <c r="BH299" s="380"/>
      <c r="BI299" s="398">
        <f>SUM(BI295:BI298)</f>
        <v>723205.25664356851</v>
      </c>
    </row>
    <row r="300" spans="1:61" x14ac:dyDescent="0.25">
      <c r="A300" s="88"/>
      <c r="B300" s="86"/>
      <c r="C300" s="88"/>
      <c r="D300" s="86"/>
      <c r="E300" s="97"/>
      <c r="F300" s="100"/>
      <c r="G300" s="100"/>
      <c r="H300" s="86"/>
      <c r="I300" s="367"/>
      <c r="J300" s="86"/>
      <c r="K300" s="300"/>
      <c r="L300" s="395"/>
      <c r="M300" s="399"/>
      <c r="N300" s="395"/>
      <c r="O300" s="291"/>
      <c r="P300" s="217"/>
      <c r="Q300" s="394"/>
      <c r="R300" s="380"/>
      <c r="S300" s="394"/>
      <c r="T300" s="380"/>
      <c r="U300" s="394"/>
      <c r="V300" s="380"/>
      <c r="W300" s="394"/>
      <c r="X300" s="380"/>
      <c r="Y300" s="394"/>
      <c r="Z300" s="380"/>
      <c r="AA300" s="394"/>
      <c r="AB300" s="380"/>
      <c r="AC300" s="394"/>
      <c r="AD300" s="380"/>
      <c r="AE300" s="394"/>
      <c r="AF300" s="380"/>
      <c r="AG300" s="394"/>
      <c r="AH300" s="380"/>
      <c r="AI300" s="394"/>
      <c r="AJ300" s="380"/>
      <c r="AK300" s="394"/>
      <c r="AL300" s="394"/>
      <c r="AM300" s="394"/>
      <c r="AN300" s="380"/>
      <c r="AO300" s="394"/>
      <c r="AP300" s="380"/>
      <c r="AQ300" s="394"/>
      <c r="AR300" s="380"/>
      <c r="AS300" s="394"/>
      <c r="AT300" s="380"/>
      <c r="AU300" s="394"/>
      <c r="AV300" s="217"/>
      <c r="AW300" s="394"/>
      <c r="AX300" s="217"/>
      <c r="AY300" s="394"/>
      <c r="AZ300" s="380"/>
      <c r="BA300" s="394"/>
      <c r="BB300" s="380"/>
      <c r="BC300" s="394"/>
      <c r="BD300" s="394"/>
      <c r="BE300" s="394"/>
      <c r="BF300" s="394"/>
      <c r="BG300" s="394"/>
      <c r="BH300" s="380"/>
      <c r="BI300" s="252"/>
    </row>
    <row r="301" spans="1:61" x14ac:dyDescent="0.25">
      <c r="A301" s="88">
        <f>+A299+1</f>
        <v>252</v>
      </c>
      <c r="B301" s="86"/>
      <c r="C301" s="88"/>
      <c r="D301" s="86"/>
      <c r="E301" s="97"/>
      <c r="F301" s="100"/>
      <c r="G301" s="370" t="s">
        <v>407</v>
      </c>
      <c r="H301" s="86"/>
      <c r="I301" s="367"/>
      <c r="J301" s="86"/>
      <c r="K301" s="300"/>
      <c r="L301" s="395"/>
      <c r="M301" s="399"/>
      <c r="N301" s="395"/>
      <c r="O301" s="291"/>
      <c r="P301" s="217"/>
      <c r="Q301" s="394"/>
      <c r="R301" s="380"/>
      <c r="S301" s="394"/>
      <c r="T301" s="380"/>
      <c r="U301" s="394"/>
      <c r="V301" s="380"/>
      <c r="W301" s="394"/>
      <c r="X301" s="380"/>
      <c r="Y301" s="394"/>
      <c r="Z301" s="380"/>
      <c r="AA301" s="394"/>
      <c r="AB301" s="380"/>
      <c r="AC301" s="394"/>
      <c r="AD301" s="380"/>
      <c r="AE301" s="394"/>
      <c r="AF301" s="380"/>
      <c r="AG301" s="394"/>
      <c r="AH301" s="380"/>
      <c r="AI301" s="394"/>
      <c r="AJ301" s="380"/>
      <c r="AK301" s="394"/>
      <c r="AL301" s="394"/>
      <c r="AM301" s="394"/>
      <c r="AN301" s="380"/>
      <c r="AO301" s="394"/>
      <c r="AP301" s="380"/>
      <c r="AQ301" s="394"/>
      <c r="AR301" s="380"/>
      <c r="AS301" s="394"/>
      <c r="AT301" s="380"/>
      <c r="AU301" s="394"/>
      <c r="AV301" s="217"/>
      <c r="AW301" s="394"/>
      <c r="AX301" s="217"/>
      <c r="AY301" s="394"/>
      <c r="AZ301" s="380"/>
      <c r="BA301" s="394"/>
      <c r="BB301" s="380"/>
      <c r="BC301" s="394"/>
      <c r="BD301" s="394"/>
      <c r="BE301" s="394"/>
      <c r="BF301" s="394"/>
      <c r="BG301" s="394"/>
      <c r="BH301" s="380"/>
      <c r="BI301" s="252"/>
    </row>
    <row r="302" spans="1:61" x14ac:dyDescent="0.25">
      <c r="A302" s="88">
        <f t="shared" si="30"/>
        <v>253</v>
      </c>
      <c r="B302" s="86"/>
      <c r="C302" s="88">
        <v>555</v>
      </c>
      <c r="D302" s="86"/>
      <c r="E302" s="97"/>
      <c r="F302" s="86"/>
      <c r="G302" s="104" t="s">
        <v>408</v>
      </c>
      <c r="H302" s="86"/>
      <c r="I302" s="388" t="s">
        <v>249</v>
      </c>
      <c r="J302" s="86"/>
      <c r="K302" s="394">
        <f>'[15]WP - Expenses'!$K$301</f>
        <v>11168641.51</v>
      </c>
      <c r="L302" s="406"/>
      <c r="M302" s="399">
        <v>0.83927588220572291</v>
      </c>
      <c r="N302" s="406"/>
      <c r="O302" s="394">
        <f>K302*M302</f>
        <v>9373571.4563447069</v>
      </c>
      <c r="P302" s="217"/>
      <c r="Q302" s="394"/>
      <c r="R302" s="380"/>
      <c r="S302" s="394"/>
      <c r="T302" s="380"/>
      <c r="U302" s="290">
        <f>IFERROR(VLOOKUP(E302,'[26]IS ADJ 3'!$E:$O,11,FALSE),0)</f>
        <v>0</v>
      </c>
      <c r="V302" s="380"/>
      <c r="W302" s="291">
        <f>IFERROR(VLOOKUP(E302,'[27]IS ADJ 4'!$E:$Q,13,FALSE),0)</f>
        <v>0</v>
      </c>
      <c r="X302" s="380"/>
      <c r="Y302" s="290">
        <f>IFERROR(VLOOKUP(E302,'[28]WP IS ADJ 5'!$E$17:$U$315,17,FALSE),0)</f>
        <v>206164.95747404674</v>
      </c>
      <c r="Z302" s="380"/>
      <c r="AA302" s="394"/>
      <c r="AB302" s="380"/>
      <c r="AC302" s="394"/>
      <c r="AD302" s="380"/>
      <c r="AE302" s="394"/>
      <c r="AF302" s="380"/>
      <c r="AG302" s="397">
        <f>IFERROR(VLOOKUP(E302,'[16]nVision Input'!$E:$Q,13,FALSE),0)</f>
        <v>0</v>
      </c>
      <c r="AH302" s="380"/>
      <c r="AI302" s="394"/>
      <c r="AJ302" s="380"/>
      <c r="AK302" s="394"/>
      <c r="AL302" s="394"/>
      <c r="AM302" s="394"/>
      <c r="AN302" s="380"/>
      <c r="AO302" s="394"/>
      <c r="AP302" s="380"/>
      <c r="AQ302" s="394"/>
      <c r="AR302" s="380"/>
      <c r="AS302" s="394"/>
      <c r="AT302" s="380"/>
      <c r="AU302" s="394"/>
      <c r="AV302" s="217"/>
      <c r="AW302" s="394"/>
      <c r="AX302" s="217"/>
      <c r="AY302" s="394"/>
      <c r="AZ302" s="380"/>
      <c r="BA302" s="394"/>
      <c r="BB302" s="380"/>
      <c r="BC302" s="394"/>
      <c r="BD302" s="394"/>
      <c r="BE302" s="394"/>
      <c r="BF302" s="394"/>
      <c r="BG302" s="394"/>
      <c r="BH302" s="380"/>
      <c r="BI302" s="286">
        <f>SUM(O302:BH302)</f>
        <v>9579736.4138187543</v>
      </c>
    </row>
    <row r="303" spans="1:61" x14ac:dyDescent="0.25">
      <c r="A303" s="88">
        <f t="shared" si="30"/>
        <v>254</v>
      </c>
      <c r="B303" s="86"/>
      <c r="C303" s="88"/>
      <c r="D303" s="86"/>
      <c r="E303" s="97"/>
      <c r="F303" s="86"/>
      <c r="G303" s="370" t="s">
        <v>409</v>
      </c>
      <c r="H303" s="86"/>
      <c r="I303" s="386"/>
      <c r="J303" s="86"/>
      <c r="K303" s="398">
        <f>SUM(K302)</f>
        <v>11168641.51</v>
      </c>
      <c r="L303" s="395"/>
      <c r="M303" s="399"/>
      <c r="N303" s="395"/>
      <c r="O303" s="398">
        <f>SUM(O302)</f>
        <v>9373571.4563447069</v>
      </c>
      <c r="P303" s="217"/>
      <c r="Q303" s="398">
        <f>SUM(Q302)</f>
        <v>0</v>
      </c>
      <c r="R303" s="380"/>
      <c r="S303" s="398">
        <f>SUM(S302)</f>
        <v>0</v>
      </c>
      <c r="T303" s="380"/>
      <c r="U303" s="398">
        <f>SUM(U302)</f>
        <v>0</v>
      </c>
      <c r="V303" s="380"/>
      <c r="W303" s="398">
        <f>SUM(W302)</f>
        <v>0</v>
      </c>
      <c r="X303" s="380"/>
      <c r="Y303" s="398">
        <f>SUM(Y302)</f>
        <v>206164.95747404674</v>
      </c>
      <c r="Z303" s="380"/>
      <c r="AA303" s="398">
        <f>SUM(AA302)</f>
        <v>0</v>
      </c>
      <c r="AB303" s="380"/>
      <c r="AC303" s="398">
        <f>SUM(AC302)</f>
        <v>0</v>
      </c>
      <c r="AD303" s="380"/>
      <c r="AE303" s="398">
        <f>SUM(AE302)</f>
        <v>0</v>
      </c>
      <c r="AF303" s="380"/>
      <c r="AG303" s="398">
        <f>SUM(AG302)</f>
        <v>0</v>
      </c>
      <c r="AH303" s="380"/>
      <c r="AI303" s="398">
        <f>SUM(AI302)</f>
        <v>0</v>
      </c>
      <c r="AJ303" s="380"/>
      <c r="AK303" s="398">
        <f>SUM(AK302)</f>
        <v>0</v>
      </c>
      <c r="AL303" s="400"/>
      <c r="AM303" s="398">
        <f>SUM(AM302)</f>
        <v>0</v>
      </c>
      <c r="AN303" s="380"/>
      <c r="AO303" s="398">
        <f>SUM(AO302)</f>
        <v>0</v>
      </c>
      <c r="AP303" s="380"/>
      <c r="AQ303" s="398">
        <f>SUM(AQ302)</f>
        <v>0</v>
      </c>
      <c r="AR303" s="380"/>
      <c r="AS303" s="398">
        <f>SUM(AS302)</f>
        <v>0</v>
      </c>
      <c r="AT303" s="380"/>
      <c r="AU303" s="398">
        <f>SUM(AU302)</f>
        <v>0</v>
      </c>
      <c r="AV303" s="380"/>
      <c r="AW303" s="398">
        <f>SUM(AW302)</f>
        <v>0</v>
      </c>
      <c r="AX303" s="380"/>
      <c r="AY303" s="398">
        <f>SUM(AY302)</f>
        <v>0</v>
      </c>
      <c r="AZ303" s="380"/>
      <c r="BA303" s="398">
        <f>SUM(BA302)</f>
        <v>0</v>
      </c>
      <c r="BB303" s="380"/>
      <c r="BC303" s="398">
        <f>SUM(BC302)</f>
        <v>0</v>
      </c>
      <c r="BD303" s="400"/>
      <c r="BE303" s="398">
        <f>SUM(BE302)</f>
        <v>0</v>
      </c>
      <c r="BF303" s="400"/>
      <c r="BG303" s="398">
        <f>SUM(BG302)</f>
        <v>0</v>
      </c>
      <c r="BH303" s="380"/>
      <c r="BI303" s="398">
        <f>SUM(BI302)</f>
        <v>9579736.4138187543</v>
      </c>
    </row>
    <row r="304" spans="1:61" x14ac:dyDescent="0.25">
      <c r="A304" s="88"/>
      <c r="B304" s="86"/>
      <c r="C304" s="88"/>
      <c r="D304" s="86"/>
      <c r="E304" s="97"/>
      <c r="F304" s="86"/>
      <c r="G304" s="100"/>
      <c r="H304" s="86"/>
      <c r="I304" s="367"/>
      <c r="J304" s="86"/>
      <c r="K304" s="300"/>
      <c r="L304" s="395"/>
      <c r="M304" s="399"/>
      <c r="N304" s="395"/>
      <c r="O304" s="291"/>
      <c r="P304" s="217"/>
      <c r="Q304" s="394"/>
      <c r="R304" s="380"/>
      <c r="S304" s="394"/>
      <c r="T304" s="380"/>
      <c r="U304" s="394"/>
      <c r="V304" s="380"/>
      <c r="W304" s="394"/>
      <c r="X304" s="380"/>
      <c r="Y304" s="394"/>
      <c r="Z304" s="380"/>
      <c r="AA304" s="394"/>
      <c r="AB304" s="380"/>
      <c r="AC304" s="394"/>
      <c r="AD304" s="380"/>
      <c r="AE304" s="394"/>
      <c r="AF304" s="380"/>
      <c r="AG304" s="394"/>
      <c r="AH304" s="380"/>
      <c r="AI304" s="394"/>
      <c r="AJ304" s="380"/>
      <c r="AK304" s="394"/>
      <c r="AL304" s="394"/>
      <c r="AM304" s="394"/>
      <c r="AN304" s="380"/>
      <c r="AO304" s="394"/>
      <c r="AP304" s="380"/>
      <c r="AQ304" s="394"/>
      <c r="AR304" s="380"/>
      <c r="AS304" s="394"/>
      <c r="AT304" s="380"/>
      <c r="AU304" s="394"/>
      <c r="AV304" s="217"/>
      <c r="AW304" s="394"/>
      <c r="AX304" s="217"/>
      <c r="AY304" s="394"/>
      <c r="AZ304" s="380"/>
      <c r="BA304" s="394"/>
      <c r="BB304" s="380"/>
      <c r="BC304" s="394"/>
      <c r="BD304" s="394"/>
      <c r="BE304" s="394"/>
      <c r="BF304" s="394"/>
      <c r="BG304" s="394"/>
      <c r="BH304" s="380"/>
      <c r="BI304" s="252"/>
    </row>
    <row r="305" spans="1:61" x14ac:dyDescent="0.25">
      <c r="A305" s="88">
        <f>+A303+1</f>
        <v>255</v>
      </c>
      <c r="B305" s="86"/>
      <c r="C305" s="88"/>
      <c r="D305" s="86"/>
      <c r="E305" s="97"/>
      <c r="F305" s="86"/>
      <c r="G305" s="100" t="s">
        <v>410</v>
      </c>
      <c r="H305" s="86"/>
      <c r="I305" s="367"/>
      <c r="J305" s="86"/>
      <c r="K305" s="300"/>
      <c r="L305" s="395"/>
      <c r="M305" s="399"/>
      <c r="N305" s="395"/>
      <c r="O305" s="291"/>
      <c r="P305" s="217"/>
      <c r="Q305" s="394"/>
      <c r="R305" s="380"/>
      <c r="S305" s="394"/>
      <c r="T305" s="380"/>
      <c r="U305" s="394"/>
      <c r="V305" s="380"/>
      <c r="W305" s="394"/>
      <c r="X305" s="380"/>
      <c r="Y305" s="394"/>
      <c r="Z305" s="380"/>
      <c r="AA305" s="394"/>
      <c r="AB305" s="380"/>
      <c r="AC305" s="394"/>
      <c r="AD305" s="380"/>
      <c r="AE305" s="394"/>
      <c r="AF305" s="380"/>
      <c r="AG305" s="394"/>
      <c r="AH305" s="380"/>
      <c r="AI305" s="394"/>
      <c r="AJ305" s="380"/>
      <c r="AK305" s="394"/>
      <c r="AL305" s="394"/>
      <c r="AM305" s="394"/>
      <c r="AN305" s="380"/>
      <c r="AO305" s="394"/>
      <c r="AP305" s="380"/>
      <c r="AQ305" s="394"/>
      <c r="AR305" s="380"/>
      <c r="AS305" s="394"/>
      <c r="AT305" s="380"/>
      <c r="AU305" s="394"/>
      <c r="AV305" s="217"/>
      <c r="AW305" s="394"/>
      <c r="AX305" s="217"/>
      <c r="AY305" s="394"/>
      <c r="AZ305" s="380"/>
      <c r="BA305" s="394"/>
      <c r="BB305" s="380"/>
      <c r="BC305" s="394"/>
      <c r="BD305" s="394"/>
      <c r="BE305" s="394"/>
      <c r="BF305" s="394"/>
      <c r="BG305" s="394"/>
      <c r="BH305" s="380"/>
      <c r="BI305" s="252"/>
    </row>
    <row r="306" spans="1:61" x14ac:dyDescent="0.25">
      <c r="A306" s="88">
        <f t="shared" si="30"/>
        <v>256</v>
      </c>
      <c r="B306" s="86"/>
      <c r="C306" s="88">
        <v>556</v>
      </c>
      <c r="D306" s="86"/>
      <c r="E306" s="97">
        <v>556001</v>
      </c>
      <c r="F306" s="105"/>
      <c r="G306" s="105" t="s">
        <v>411</v>
      </c>
      <c r="H306" s="86"/>
      <c r="I306" s="385" t="str">
        <f>+I16</f>
        <v>TB 03-19</v>
      </c>
      <c r="J306" s="86"/>
      <c r="K306" s="394">
        <f>'[15]WP - Expenses'!$K$305</f>
        <v>24621.71</v>
      </c>
      <c r="L306" s="395"/>
      <c r="M306" s="399">
        <v>0.83927588220572291</v>
      </c>
      <c r="N306" s="395"/>
      <c r="O306" s="394">
        <f t="shared" ref="O306:O318" si="31">K306*M306</f>
        <v>20664.40738166347</v>
      </c>
      <c r="P306" s="217"/>
      <c r="Q306" s="394"/>
      <c r="R306" s="380"/>
      <c r="S306" s="394"/>
      <c r="T306" s="380"/>
      <c r="U306" s="290">
        <f>IFERROR(VLOOKUP(E306,'[26]IS ADJ 3'!$E:$O,11,FALSE),0)</f>
        <v>75.870544806551038</v>
      </c>
      <c r="V306" s="380"/>
      <c r="W306" s="291">
        <f>IFERROR(VLOOKUP(E306,'[27]IS ADJ 4'!$E:$Q,13,FALSE),0)</f>
        <v>33.342036916549823</v>
      </c>
      <c r="X306" s="380"/>
      <c r="Y306" s="290">
        <f>IFERROR(VLOOKUP(E306,'[28]WP IS ADJ 5'!$E$17:$U$315,17,FALSE),0)</f>
        <v>41.922670988081791</v>
      </c>
      <c r="Z306" s="380"/>
      <c r="AA306" s="394"/>
      <c r="AB306" s="380"/>
      <c r="AC306" s="394"/>
      <c r="AD306" s="380"/>
      <c r="AE306" s="394"/>
      <c r="AF306" s="380"/>
      <c r="AG306" s="397">
        <f>IFERROR(VLOOKUP(E306,'[16]nVision Input'!$E:$Q,13,FALSE),0)</f>
        <v>0</v>
      </c>
      <c r="AH306" s="380"/>
      <c r="AI306" s="394"/>
      <c r="AJ306" s="380"/>
      <c r="AK306" s="394"/>
      <c r="AL306" s="394"/>
      <c r="AM306" s="394"/>
      <c r="AN306" s="380"/>
      <c r="AO306" s="394"/>
      <c r="AP306" s="380"/>
      <c r="AQ306" s="394"/>
      <c r="AR306" s="380"/>
      <c r="AS306" s="394"/>
      <c r="AT306" s="380"/>
      <c r="AU306" s="394"/>
      <c r="AV306" s="217"/>
      <c r="AW306" s="394"/>
      <c r="AX306" s="217"/>
      <c r="AY306" s="394"/>
      <c r="AZ306" s="380"/>
      <c r="BA306" s="394"/>
      <c r="BB306" s="380"/>
      <c r="BC306" s="394"/>
      <c r="BD306" s="394"/>
      <c r="BE306" s="394"/>
      <c r="BF306" s="394"/>
      <c r="BG306" s="394"/>
      <c r="BH306" s="380"/>
      <c r="BI306" s="286">
        <f t="shared" ref="BI306:BI318" si="32">SUM(O306:BH306)</f>
        <v>20815.542634374655</v>
      </c>
    </row>
    <row r="307" spans="1:61" x14ac:dyDescent="0.25">
      <c r="A307" s="88">
        <f t="shared" si="30"/>
        <v>257</v>
      </c>
      <c r="B307" s="86"/>
      <c r="C307" s="88">
        <v>556</v>
      </c>
      <c r="D307" s="86"/>
      <c r="E307" s="97">
        <v>556012</v>
      </c>
      <c r="F307" s="105"/>
      <c r="G307" s="105" t="s">
        <v>412</v>
      </c>
      <c r="H307" s="86"/>
      <c r="I307" s="367"/>
      <c r="J307" s="86"/>
      <c r="K307" s="394">
        <f>'[15]WP - Expenses'!$K$306</f>
        <v>155585.67000000001</v>
      </c>
      <c r="L307" s="395"/>
      <c r="M307" s="399">
        <v>0.83927588220572291</v>
      </c>
      <c r="N307" s="395"/>
      <c r="O307" s="394">
        <f t="shared" si="31"/>
        <v>130579.30044781849</v>
      </c>
      <c r="P307" s="217"/>
      <c r="Q307" s="394"/>
      <c r="R307" s="380"/>
      <c r="S307" s="394"/>
      <c r="T307" s="380"/>
      <c r="U307" s="290">
        <f>IFERROR(VLOOKUP(E307,'[26]IS ADJ 3'!$E:$O,11,FALSE),0)</f>
        <v>3028.3709750604089</v>
      </c>
      <c r="V307" s="380"/>
      <c r="W307" s="291">
        <f>IFERROR(VLOOKUP(E307,'[27]IS ADJ 4'!$E:$Q,13,FALSE),0)</f>
        <v>1330.8466033151999</v>
      </c>
      <c r="X307" s="380"/>
      <c r="Y307" s="290">
        <f>IFERROR(VLOOKUP(E307,'[28]WP IS ADJ 5'!$E$17:$U$315,17,FALSE),0)</f>
        <v>1673.3424063451821</v>
      </c>
      <c r="Z307" s="380"/>
      <c r="AA307" s="394"/>
      <c r="AB307" s="380"/>
      <c r="AC307" s="394"/>
      <c r="AD307" s="380"/>
      <c r="AE307" s="394"/>
      <c r="AF307" s="380"/>
      <c r="AG307" s="397">
        <f>IFERROR(VLOOKUP(E307,'[16]nVision Input'!$E:$Q,13,FALSE),0)</f>
        <v>0</v>
      </c>
      <c r="AH307" s="380"/>
      <c r="AI307" s="394"/>
      <c r="AJ307" s="380"/>
      <c r="AK307" s="394"/>
      <c r="AL307" s="394"/>
      <c r="AM307" s="394"/>
      <c r="AN307" s="380"/>
      <c r="AO307" s="394"/>
      <c r="AP307" s="380"/>
      <c r="AQ307" s="394"/>
      <c r="AR307" s="380"/>
      <c r="AS307" s="394"/>
      <c r="AT307" s="380"/>
      <c r="AU307" s="394"/>
      <c r="AV307" s="217"/>
      <c r="AW307" s="394"/>
      <c r="AX307" s="217"/>
      <c r="AY307" s="394"/>
      <c r="AZ307" s="380"/>
      <c r="BA307" s="394"/>
      <c r="BB307" s="380"/>
      <c r="BC307" s="394"/>
      <c r="BD307" s="394"/>
      <c r="BE307" s="394"/>
      <c r="BF307" s="394"/>
      <c r="BG307" s="394"/>
      <c r="BH307" s="380"/>
      <c r="BI307" s="286">
        <f t="shared" si="32"/>
        <v>136611.86043253928</v>
      </c>
    </row>
    <row r="308" spans="1:61" x14ac:dyDescent="0.25">
      <c r="A308" s="88">
        <f t="shared" si="30"/>
        <v>258</v>
      </c>
      <c r="B308" s="86"/>
      <c r="C308" s="88">
        <v>556</v>
      </c>
      <c r="D308" s="86"/>
      <c r="E308" s="97">
        <v>556023</v>
      </c>
      <c r="F308" s="105"/>
      <c r="G308" s="105" t="s">
        <v>413</v>
      </c>
      <c r="H308" s="86"/>
      <c r="I308" s="367"/>
      <c r="J308" s="86"/>
      <c r="K308" s="394">
        <f>'[15]WP - Expenses'!$K$307</f>
        <v>70616.930000000008</v>
      </c>
      <c r="L308" s="395"/>
      <c r="M308" s="399">
        <v>0.83927588220572291</v>
      </c>
      <c r="N308" s="395"/>
      <c r="O308" s="394">
        <f t="shared" si="31"/>
        <v>59267.086224409788</v>
      </c>
      <c r="P308" s="217"/>
      <c r="Q308" s="394"/>
      <c r="R308" s="380"/>
      <c r="S308" s="394"/>
      <c r="T308" s="380"/>
      <c r="U308" s="290">
        <f>IFERROR(VLOOKUP(E308,'[26]IS ADJ 3'!$E:$O,11,FALSE),0)</f>
        <v>24.000584661925132</v>
      </c>
      <c r="V308" s="380"/>
      <c r="W308" s="291">
        <f>IFERROR(VLOOKUP(E308,'[27]IS ADJ 4'!$E:$Q,13,FALSE),0)</f>
        <v>10.547286590033705</v>
      </c>
      <c r="X308" s="380"/>
      <c r="Y308" s="290">
        <f>IFERROR(VLOOKUP(E308,'[28]WP IS ADJ 5'!$E$17:$U$315,17,FALSE),0)</f>
        <v>13.261650049685841</v>
      </c>
      <c r="Z308" s="380"/>
      <c r="AA308" s="394"/>
      <c r="AB308" s="380"/>
      <c r="AC308" s="394"/>
      <c r="AD308" s="380"/>
      <c r="AE308" s="394"/>
      <c r="AF308" s="380"/>
      <c r="AG308" s="397">
        <f>IFERROR(VLOOKUP(E308,'[16]nVision Input'!$E:$Q,13,FALSE),0)</f>
        <v>0</v>
      </c>
      <c r="AH308" s="380"/>
      <c r="AI308" s="394"/>
      <c r="AJ308" s="380"/>
      <c r="AK308" s="394"/>
      <c r="AL308" s="394"/>
      <c r="AM308" s="394"/>
      <c r="AN308" s="380"/>
      <c r="AO308" s="394"/>
      <c r="AP308" s="380"/>
      <c r="AQ308" s="394"/>
      <c r="AR308" s="380"/>
      <c r="AS308" s="394"/>
      <c r="AT308" s="380"/>
      <c r="AU308" s="394"/>
      <c r="AV308" s="217"/>
      <c r="AW308" s="394"/>
      <c r="AX308" s="217"/>
      <c r="AY308" s="394"/>
      <c r="AZ308" s="380"/>
      <c r="BA308" s="394"/>
      <c r="BB308" s="380"/>
      <c r="BC308" s="394"/>
      <c r="BD308" s="394"/>
      <c r="BE308" s="394"/>
      <c r="BF308" s="394"/>
      <c r="BG308" s="394"/>
      <c r="BH308" s="380"/>
      <c r="BI308" s="286">
        <f t="shared" si="32"/>
        <v>59314.89574571143</v>
      </c>
    </row>
    <row r="309" spans="1:61" x14ac:dyDescent="0.25">
      <c r="A309" s="88">
        <f t="shared" si="30"/>
        <v>259</v>
      </c>
      <c r="B309" s="86"/>
      <c r="C309" s="88">
        <v>556</v>
      </c>
      <c r="D309" s="86"/>
      <c r="E309" s="97">
        <v>556025</v>
      </c>
      <c r="F309" s="105"/>
      <c r="G309" s="105" t="s">
        <v>414</v>
      </c>
      <c r="H309" s="86"/>
      <c r="I309" s="367"/>
      <c r="J309" s="86"/>
      <c r="K309" s="394">
        <f>'[15]WP - Expenses'!$K$308</f>
        <v>10861.150000000001</v>
      </c>
      <c r="L309" s="395"/>
      <c r="M309" s="399">
        <v>0.83927588220572291</v>
      </c>
      <c r="N309" s="395"/>
      <c r="O309" s="394">
        <f t="shared" si="31"/>
        <v>9115.5012480186888</v>
      </c>
      <c r="P309" s="217"/>
      <c r="Q309" s="394"/>
      <c r="R309" s="380"/>
      <c r="S309" s="394"/>
      <c r="T309" s="380"/>
      <c r="U309" s="290">
        <f>IFERROR(VLOOKUP(E309,'[26]IS ADJ 3'!$E:$O,11,FALSE),0)</f>
        <v>28.655090844717424</v>
      </c>
      <c r="V309" s="380"/>
      <c r="W309" s="291">
        <f>IFERROR(VLOOKUP(E309,'[27]IS ADJ 4'!$E:$Q,13,FALSE),0)</f>
        <v>12.592753870790203</v>
      </c>
      <c r="X309" s="380"/>
      <c r="Y309" s="290">
        <f>IFERROR(VLOOKUP(E309,'[28]WP IS ADJ 5'!$E$17:$U$315,17,FALSE),0)</f>
        <v>15.833522069462674</v>
      </c>
      <c r="Z309" s="380"/>
      <c r="AA309" s="394"/>
      <c r="AB309" s="380"/>
      <c r="AC309" s="394"/>
      <c r="AD309" s="380"/>
      <c r="AE309" s="394"/>
      <c r="AF309" s="380"/>
      <c r="AG309" s="397">
        <f>IFERROR(VLOOKUP(E309,'[16]nVision Input'!$E:$Q,13,FALSE),0)</f>
        <v>0</v>
      </c>
      <c r="AH309" s="380"/>
      <c r="AI309" s="394"/>
      <c r="AJ309" s="380"/>
      <c r="AK309" s="394"/>
      <c r="AL309" s="394"/>
      <c r="AM309" s="394"/>
      <c r="AN309" s="380"/>
      <c r="AO309" s="394"/>
      <c r="AP309" s="380"/>
      <c r="AQ309" s="394"/>
      <c r="AR309" s="380"/>
      <c r="AS309" s="394"/>
      <c r="AT309" s="380"/>
      <c r="AU309" s="394"/>
      <c r="AV309" s="217"/>
      <c r="AW309" s="394"/>
      <c r="AX309" s="217"/>
      <c r="AY309" s="394"/>
      <c r="AZ309" s="380"/>
      <c r="BA309" s="394"/>
      <c r="BB309" s="380"/>
      <c r="BC309" s="394"/>
      <c r="BD309" s="394"/>
      <c r="BE309" s="394"/>
      <c r="BF309" s="394"/>
      <c r="BG309" s="394"/>
      <c r="BH309" s="380"/>
      <c r="BI309" s="286">
        <f t="shared" si="32"/>
        <v>9172.5826148036595</v>
      </c>
    </row>
    <row r="310" spans="1:61" x14ac:dyDescent="0.25">
      <c r="A310" s="88">
        <f t="shared" si="30"/>
        <v>260</v>
      </c>
      <c r="B310" s="86"/>
      <c r="C310" s="88">
        <v>556</v>
      </c>
      <c r="D310" s="86"/>
      <c r="E310" s="97">
        <v>556201</v>
      </c>
      <c r="F310" s="105"/>
      <c r="G310" s="105" t="s">
        <v>415</v>
      </c>
      <c r="H310" s="86"/>
      <c r="I310" s="367"/>
      <c r="J310" s="86"/>
      <c r="K310" s="394">
        <f>'[15]WP - Expenses'!$K$309</f>
        <v>14407.52</v>
      </c>
      <c r="L310" s="395"/>
      <c r="M310" s="399">
        <v>0.83927588220572291</v>
      </c>
      <c r="N310" s="395"/>
      <c r="O310" s="394">
        <f t="shared" si="31"/>
        <v>12091.884058396598</v>
      </c>
      <c r="P310" s="217"/>
      <c r="Q310" s="394"/>
      <c r="R310" s="380"/>
      <c r="S310" s="394"/>
      <c r="T310" s="380"/>
      <c r="U310" s="290">
        <f>IFERROR(VLOOKUP(E310,'[26]IS ADJ 3'!$E:$O,11,FALSE),0)</f>
        <v>0</v>
      </c>
      <c r="V310" s="380"/>
      <c r="W310" s="291">
        <f>IFERROR(VLOOKUP(E310,'[27]IS ADJ 4'!$E:$Q,13,FALSE),0)</f>
        <v>0</v>
      </c>
      <c r="X310" s="380"/>
      <c r="Y310" s="290">
        <f>IFERROR(VLOOKUP(E310,'[28]WP IS ADJ 5'!$E$17:$U$315,17,FALSE),0)</f>
        <v>0</v>
      </c>
      <c r="Z310" s="380"/>
      <c r="AA310" s="394"/>
      <c r="AB310" s="380"/>
      <c r="AC310" s="394"/>
      <c r="AD310" s="380"/>
      <c r="AE310" s="394"/>
      <c r="AF310" s="380"/>
      <c r="AG310" s="397">
        <f>IFERROR(VLOOKUP(E310,'[16]nVision Input'!$E:$Q,13,FALSE),0)</f>
        <v>0</v>
      </c>
      <c r="AH310" s="380"/>
      <c r="AI310" s="394"/>
      <c r="AJ310" s="380"/>
      <c r="AK310" s="394"/>
      <c r="AL310" s="394"/>
      <c r="AM310" s="394"/>
      <c r="AN310" s="380"/>
      <c r="AO310" s="394"/>
      <c r="AP310" s="380"/>
      <c r="AQ310" s="394"/>
      <c r="AR310" s="380"/>
      <c r="AS310" s="394"/>
      <c r="AT310" s="380"/>
      <c r="AU310" s="394"/>
      <c r="AV310" s="217"/>
      <c r="AW310" s="394"/>
      <c r="AX310" s="217"/>
      <c r="AY310" s="394"/>
      <c r="AZ310" s="380"/>
      <c r="BA310" s="394"/>
      <c r="BB310" s="380"/>
      <c r="BC310" s="394"/>
      <c r="BD310" s="394"/>
      <c r="BE310" s="394"/>
      <c r="BF310" s="394"/>
      <c r="BG310" s="394"/>
      <c r="BH310" s="380"/>
      <c r="BI310" s="286">
        <f t="shared" si="32"/>
        <v>12091.884058396598</v>
      </c>
    </row>
    <row r="311" spans="1:61" x14ac:dyDescent="0.25">
      <c r="A311" s="88">
        <f t="shared" si="30"/>
        <v>261</v>
      </c>
      <c r="B311" s="86"/>
      <c r="C311" s="88">
        <v>556</v>
      </c>
      <c r="D311" s="86"/>
      <c r="E311" s="97">
        <v>556205</v>
      </c>
      <c r="F311" s="105"/>
      <c r="G311" s="105" t="s">
        <v>416</v>
      </c>
      <c r="H311" s="86"/>
      <c r="I311" s="367"/>
      <c r="J311" s="86"/>
      <c r="K311" s="394">
        <f>'[15]WP - Expenses'!$K$310</f>
        <v>2179.1000000000004</v>
      </c>
      <c r="L311" s="395"/>
      <c r="M311" s="399">
        <v>0.83927588220572291</v>
      </c>
      <c r="N311" s="395"/>
      <c r="O311" s="394">
        <f t="shared" si="31"/>
        <v>1828.866074914491</v>
      </c>
      <c r="P311" s="217"/>
      <c r="Q311" s="394"/>
      <c r="R311" s="380"/>
      <c r="S311" s="394"/>
      <c r="T311" s="380"/>
      <c r="U311" s="290">
        <f>IFERROR(VLOOKUP(E311,'[26]IS ADJ 3'!$E:$O,11,FALSE),0)</f>
        <v>0</v>
      </c>
      <c r="V311" s="380"/>
      <c r="W311" s="291">
        <f>IFERROR(VLOOKUP(E311,'[27]IS ADJ 4'!$E:$Q,13,FALSE),0)</f>
        <v>0</v>
      </c>
      <c r="X311" s="380"/>
      <c r="Y311" s="290">
        <f>IFERROR(VLOOKUP(E311,'[28]WP IS ADJ 5'!$E$17:$U$315,17,FALSE),0)</f>
        <v>0</v>
      </c>
      <c r="Z311" s="380"/>
      <c r="AA311" s="394"/>
      <c r="AB311" s="380"/>
      <c r="AC311" s="394"/>
      <c r="AD311" s="380"/>
      <c r="AE311" s="394"/>
      <c r="AF311" s="380"/>
      <c r="AG311" s="397">
        <f>IFERROR(VLOOKUP(E311,'[16]nVision Input'!$E:$Q,13,FALSE),0)</f>
        <v>0</v>
      </c>
      <c r="AH311" s="380"/>
      <c r="AI311" s="394"/>
      <c r="AJ311" s="380"/>
      <c r="AK311" s="394"/>
      <c r="AL311" s="394"/>
      <c r="AM311" s="394"/>
      <c r="AN311" s="380"/>
      <c r="AO311" s="394"/>
      <c r="AP311" s="380"/>
      <c r="AQ311" s="394"/>
      <c r="AR311" s="380"/>
      <c r="AS311" s="394"/>
      <c r="AT311" s="380"/>
      <c r="AU311" s="394"/>
      <c r="AV311" s="217"/>
      <c r="AW311" s="394"/>
      <c r="AX311" s="217"/>
      <c r="AY311" s="394"/>
      <c r="AZ311" s="380"/>
      <c r="BA311" s="394"/>
      <c r="BB311" s="380"/>
      <c r="BC311" s="394"/>
      <c r="BD311" s="394"/>
      <c r="BE311" s="394"/>
      <c r="BF311" s="394"/>
      <c r="BG311" s="394"/>
      <c r="BH311" s="380"/>
      <c r="BI311" s="286">
        <f t="shared" si="32"/>
        <v>1828.866074914491</v>
      </c>
    </row>
    <row r="312" spans="1:61" x14ac:dyDescent="0.25">
      <c r="A312" s="88">
        <f t="shared" si="30"/>
        <v>262</v>
      </c>
      <c r="B312" s="86"/>
      <c r="C312" s="88">
        <v>556</v>
      </c>
      <c r="D312" s="86"/>
      <c r="E312" s="97">
        <v>556401</v>
      </c>
      <c r="F312" s="105"/>
      <c r="G312" s="105" t="s">
        <v>417</v>
      </c>
      <c r="H312" s="86"/>
      <c r="I312" s="367"/>
      <c r="J312" s="86"/>
      <c r="K312" s="394">
        <f>'[15]WP - Expenses'!$K$311</f>
        <v>358101.41000000003</v>
      </c>
      <c r="L312" s="395"/>
      <c r="M312" s="399">
        <v>0.83927588220572291</v>
      </c>
      <c r="N312" s="395"/>
      <c r="O312" s="394">
        <f t="shared" si="31"/>
        <v>300545.87679686333</v>
      </c>
      <c r="P312" s="217"/>
      <c r="Q312" s="394"/>
      <c r="R312" s="380"/>
      <c r="S312" s="394"/>
      <c r="T312" s="380"/>
      <c r="U312" s="290">
        <f>IFERROR(VLOOKUP(E312,'[26]IS ADJ 3'!$E:$O,11,FALSE),0)</f>
        <v>7469.7495139188004</v>
      </c>
      <c r="V312" s="380"/>
      <c r="W312" s="291">
        <f>IFERROR(VLOOKUP(E312,'[27]IS ADJ 4'!$E:$Q,13,FALSE),0)</f>
        <v>3282.6529015375668</v>
      </c>
      <c r="X312" s="380"/>
      <c r="Y312" s="290">
        <f>IFERROR(VLOOKUP(E312,'[28]WP IS ADJ 5'!$E$17:$U$315,17,FALSE),0)</f>
        <v>4127.4496187400946</v>
      </c>
      <c r="Z312" s="380"/>
      <c r="AA312" s="394"/>
      <c r="AB312" s="380"/>
      <c r="AC312" s="394"/>
      <c r="AD312" s="380"/>
      <c r="AE312" s="394"/>
      <c r="AF312" s="380"/>
      <c r="AG312" s="397">
        <f>IFERROR(VLOOKUP(E312,'[16]nVision Input'!$E:$Q,13,FALSE),0)</f>
        <v>0</v>
      </c>
      <c r="AH312" s="380"/>
      <c r="AI312" s="394"/>
      <c r="AJ312" s="380"/>
      <c r="AK312" s="394"/>
      <c r="AL312" s="394"/>
      <c r="AM312" s="394"/>
      <c r="AN312" s="380"/>
      <c r="AO312" s="394"/>
      <c r="AP312" s="380"/>
      <c r="AQ312" s="394"/>
      <c r="AR312" s="380"/>
      <c r="AS312" s="394"/>
      <c r="AT312" s="380"/>
      <c r="AU312" s="394"/>
      <c r="AV312" s="217"/>
      <c r="AW312" s="394"/>
      <c r="AX312" s="217"/>
      <c r="AY312" s="394"/>
      <c r="AZ312" s="380"/>
      <c r="BA312" s="394"/>
      <c r="BB312" s="380"/>
      <c r="BC312" s="394"/>
      <c r="BD312" s="394"/>
      <c r="BE312" s="394"/>
      <c r="BF312" s="394"/>
      <c r="BG312" s="394"/>
      <c r="BH312" s="380"/>
      <c r="BI312" s="286">
        <f t="shared" si="32"/>
        <v>315425.72883105977</v>
      </c>
    </row>
    <row r="313" spans="1:61" x14ac:dyDescent="0.25">
      <c r="A313" s="88">
        <f t="shared" si="30"/>
        <v>263</v>
      </c>
      <c r="B313" s="86"/>
      <c r="C313" s="88">
        <v>556</v>
      </c>
      <c r="D313" s="86"/>
      <c r="E313" s="97">
        <v>556410</v>
      </c>
      <c r="F313" s="105"/>
      <c r="G313" s="105" t="s">
        <v>418</v>
      </c>
      <c r="H313" s="86"/>
      <c r="I313" s="367"/>
      <c r="J313" s="86"/>
      <c r="K313" s="394">
        <f>'[15]WP - Expenses'!$K$312</f>
        <v>244037.69</v>
      </c>
      <c r="L313" s="395"/>
      <c r="M313" s="399">
        <v>0.83927588220572291</v>
      </c>
      <c r="N313" s="395"/>
      <c r="O313" s="394">
        <f t="shared" si="31"/>
        <v>204814.94756619673</v>
      </c>
      <c r="P313" s="217"/>
      <c r="Q313" s="394"/>
      <c r="R313" s="380"/>
      <c r="S313" s="394"/>
      <c r="T313" s="380"/>
      <c r="U313" s="290">
        <f>IFERROR(VLOOKUP(E313,'[26]IS ADJ 3'!$E:$O,11,FALSE),0)</f>
        <v>3416.3592845030475</v>
      </c>
      <c r="V313" s="380"/>
      <c r="W313" s="291">
        <f>IFERROR(VLOOKUP(E313,'[27]IS ADJ 4'!$E:$Q,13,FALSE),0)</f>
        <v>1501.3517785397914</v>
      </c>
      <c r="X313" s="380"/>
      <c r="Y313" s="290">
        <f>IFERROR(VLOOKUP(E313,'[28]WP IS ADJ 5'!$E$17:$U$315,17,FALSE),0)</f>
        <v>1887.7273996974545</v>
      </c>
      <c r="Z313" s="380"/>
      <c r="AA313" s="394"/>
      <c r="AB313" s="380"/>
      <c r="AC313" s="394"/>
      <c r="AD313" s="380"/>
      <c r="AE313" s="394"/>
      <c r="AF313" s="380"/>
      <c r="AG313" s="397">
        <f>IFERROR(VLOOKUP(E313,'[16]nVision Input'!$E:$Q,13,FALSE),0)</f>
        <v>0</v>
      </c>
      <c r="AH313" s="380"/>
      <c r="AI313" s="394"/>
      <c r="AJ313" s="380"/>
      <c r="AK313" s="394"/>
      <c r="AL313" s="394"/>
      <c r="AM313" s="394"/>
      <c r="AN313" s="380"/>
      <c r="AO313" s="394"/>
      <c r="AP313" s="380"/>
      <c r="AQ313" s="394"/>
      <c r="AR313" s="380"/>
      <c r="AS313" s="394"/>
      <c r="AT313" s="380"/>
      <c r="AU313" s="394"/>
      <c r="AV313" s="217"/>
      <c r="AW313" s="394"/>
      <c r="AX313" s="217"/>
      <c r="AY313" s="394"/>
      <c r="AZ313" s="380"/>
      <c r="BA313" s="394"/>
      <c r="BB313" s="380"/>
      <c r="BC313" s="394"/>
      <c r="BD313" s="394"/>
      <c r="BE313" s="394"/>
      <c r="BF313" s="394"/>
      <c r="BG313" s="394"/>
      <c r="BH313" s="380"/>
      <c r="BI313" s="286">
        <f t="shared" si="32"/>
        <v>211620.38602893701</v>
      </c>
    </row>
    <row r="314" spans="1:61" x14ac:dyDescent="0.25">
      <c r="A314" s="88">
        <f t="shared" si="30"/>
        <v>264</v>
      </c>
      <c r="B314" s="86"/>
      <c r="C314" s="88">
        <v>556</v>
      </c>
      <c r="D314" s="86"/>
      <c r="E314" s="97">
        <v>556411</v>
      </c>
      <c r="F314" s="105"/>
      <c r="G314" s="106" t="s">
        <v>419</v>
      </c>
      <c r="H314" s="86"/>
      <c r="I314" s="367"/>
      <c r="J314" s="86"/>
      <c r="K314" s="394">
        <f>'[15]WP - Expenses'!$K$313</f>
        <v>206.76</v>
      </c>
      <c r="L314" s="395"/>
      <c r="M314" s="399">
        <v>0.83927588220572291</v>
      </c>
      <c r="N314" s="395"/>
      <c r="O314" s="394">
        <f t="shared" si="31"/>
        <v>173.52868140485526</v>
      </c>
      <c r="P314" s="217"/>
      <c r="Q314" s="394"/>
      <c r="R314" s="380"/>
      <c r="S314" s="394"/>
      <c r="T314" s="380"/>
      <c r="U314" s="290">
        <f>IFERROR(VLOOKUP(E314,'[26]IS ADJ 3'!$E:$O,11,FALSE),0)</f>
        <v>0</v>
      </c>
      <c r="V314" s="380"/>
      <c r="W314" s="291">
        <f>IFERROR(VLOOKUP(E314,'[27]IS ADJ 4'!$E:$Q,13,FALSE),0)</f>
        <v>0</v>
      </c>
      <c r="X314" s="380"/>
      <c r="Y314" s="290">
        <f>IFERROR(VLOOKUP(E314,'[28]WP IS ADJ 5'!$E$17:$U$315,17,FALSE),0)</f>
        <v>0</v>
      </c>
      <c r="Z314" s="380"/>
      <c r="AA314" s="394"/>
      <c r="AB314" s="380"/>
      <c r="AC314" s="394"/>
      <c r="AD314" s="380"/>
      <c r="AE314" s="394"/>
      <c r="AF314" s="380"/>
      <c r="AG314" s="397">
        <f>IFERROR(VLOOKUP(E314,'[16]nVision Input'!$E:$Q,13,FALSE),0)</f>
        <v>0</v>
      </c>
      <c r="AH314" s="380"/>
      <c r="AI314" s="394"/>
      <c r="AJ314" s="380"/>
      <c r="AK314" s="394"/>
      <c r="AL314" s="394"/>
      <c r="AM314" s="394"/>
      <c r="AN314" s="380"/>
      <c r="AO314" s="394"/>
      <c r="AP314" s="380"/>
      <c r="AQ314" s="394"/>
      <c r="AR314" s="380"/>
      <c r="AS314" s="394"/>
      <c r="AT314" s="380"/>
      <c r="AU314" s="394"/>
      <c r="AV314" s="217"/>
      <c r="AW314" s="394"/>
      <c r="AX314" s="217"/>
      <c r="AY314" s="394"/>
      <c r="AZ314" s="380"/>
      <c r="BA314" s="394"/>
      <c r="BB314" s="380"/>
      <c r="BC314" s="394"/>
      <c r="BD314" s="394"/>
      <c r="BE314" s="394"/>
      <c r="BF314" s="394"/>
      <c r="BG314" s="394"/>
      <c r="BH314" s="380"/>
      <c r="BI314" s="286">
        <f t="shared" si="32"/>
        <v>173.52868140485526</v>
      </c>
    </row>
    <row r="315" spans="1:61" x14ac:dyDescent="0.25">
      <c r="A315" s="88">
        <f t="shared" si="30"/>
        <v>265</v>
      </c>
      <c r="B315" s="86"/>
      <c r="C315" s="88">
        <v>556</v>
      </c>
      <c r="D315" s="86"/>
      <c r="E315" s="97">
        <v>556415</v>
      </c>
      <c r="F315" s="105"/>
      <c r="G315" s="105" t="s">
        <v>420</v>
      </c>
      <c r="H315" s="86"/>
      <c r="I315" s="367"/>
      <c r="J315" s="86"/>
      <c r="K315" s="394">
        <f>'[15]WP - Expenses'!$K$314</f>
        <v>28972.86</v>
      </c>
      <c r="L315" s="395"/>
      <c r="M315" s="399">
        <v>0.83927588220572291</v>
      </c>
      <c r="N315" s="395"/>
      <c r="O315" s="394">
        <f t="shared" si="31"/>
        <v>24316.2226365229</v>
      </c>
      <c r="P315" s="217"/>
      <c r="Q315" s="394"/>
      <c r="R315" s="380"/>
      <c r="S315" s="394"/>
      <c r="T315" s="380"/>
      <c r="U315" s="290">
        <f>IFERROR(VLOOKUP(E315,'[26]IS ADJ 3'!$E:$O,11,FALSE),0)</f>
        <v>0</v>
      </c>
      <c r="V315" s="380"/>
      <c r="W315" s="291">
        <f>IFERROR(VLOOKUP(E315,'[27]IS ADJ 4'!$E:$Q,13,FALSE),0)</f>
        <v>0</v>
      </c>
      <c r="X315" s="380"/>
      <c r="Y315" s="290">
        <f>IFERROR(VLOOKUP(E315,'[28]WP IS ADJ 5'!$E$17:$U$315,17,FALSE),0)</f>
        <v>0</v>
      </c>
      <c r="Z315" s="380"/>
      <c r="AA315" s="394"/>
      <c r="AB315" s="380"/>
      <c r="AC315" s="394"/>
      <c r="AD315" s="380"/>
      <c r="AE315" s="394"/>
      <c r="AF315" s="380"/>
      <c r="AG315" s="397">
        <f>IFERROR(VLOOKUP(E315,'[16]nVision Input'!$E:$Q,13,FALSE),0)</f>
        <v>0</v>
      </c>
      <c r="AH315" s="380"/>
      <c r="AI315" s="394"/>
      <c r="AJ315" s="380"/>
      <c r="AK315" s="394"/>
      <c r="AL315" s="394"/>
      <c r="AM315" s="394"/>
      <c r="AN315" s="380"/>
      <c r="AO315" s="394"/>
      <c r="AP315" s="380"/>
      <c r="AQ315" s="394"/>
      <c r="AR315" s="380"/>
      <c r="AS315" s="394"/>
      <c r="AT315" s="380"/>
      <c r="AU315" s="394"/>
      <c r="AV315" s="217"/>
      <c r="AW315" s="394"/>
      <c r="AX315" s="217"/>
      <c r="AY315" s="394"/>
      <c r="AZ315" s="380"/>
      <c r="BA315" s="394"/>
      <c r="BB315" s="380"/>
      <c r="BC315" s="394"/>
      <c r="BD315" s="394"/>
      <c r="BE315" s="394"/>
      <c r="BF315" s="394"/>
      <c r="BG315" s="394"/>
      <c r="BH315" s="380"/>
      <c r="BI315" s="286">
        <f t="shared" si="32"/>
        <v>24316.2226365229</v>
      </c>
    </row>
    <row r="316" spans="1:61" x14ac:dyDescent="0.25">
      <c r="A316" s="88">
        <f t="shared" si="30"/>
        <v>266</v>
      </c>
      <c r="B316" s="86"/>
      <c r="C316" s="88">
        <v>556</v>
      </c>
      <c r="D316" s="86"/>
      <c r="E316" s="97">
        <v>556412</v>
      </c>
      <c r="F316" s="105"/>
      <c r="G316" s="105" t="s">
        <v>421</v>
      </c>
      <c r="H316" s="86"/>
      <c r="I316" s="367"/>
      <c r="J316" s="86"/>
      <c r="K316" s="394">
        <f>'[15]WP - Expenses'!$K$315</f>
        <v>815999.38000000012</v>
      </c>
      <c r="L316" s="395"/>
      <c r="M316" s="399">
        <v>0.83927588220572291</v>
      </c>
      <c r="N316" s="395"/>
      <c r="O316" s="394">
        <f t="shared" si="31"/>
        <v>684848.59952882305</v>
      </c>
      <c r="P316" s="217"/>
      <c r="Q316" s="394"/>
      <c r="R316" s="380"/>
      <c r="S316" s="394"/>
      <c r="T316" s="380"/>
      <c r="U316" s="290">
        <f>IFERROR(VLOOKUP(E316,'[26]IS ADJ 3'!$E:$O,11,FALSE),0)</f>
        <v>18259.411675782558</v>
      </c>
      <c r="V316" s="380"/>
      <c r="W316" s="291">
        <f>IFERROR(VLOOKUP(E316,'[27]IS ADJ 4'!$E:$Q,13,FALSE),0)</f>
        <v>8024.2731842866051</v>
      </c>
      <c r="X316" s="380"/>
      <c r="Y316" s="290">
        <f>IFERROR(VLOOKUP(E316,'[28]WP IS ADJ 5'!$E$17:$U$315,17,FALSE),0)</f>
        <v>10089.334537817631</v>
      </c>
      <c r="Z316" s="380"/>
      <c r="AA316" s="394"/>
      <c r="AB316" s="380"/>
      <c r="AC316" s="394"/>
      <c r="AD316" s="380"/>
      <c r="AE316" s="394"/>
      <c r="AF316" s="380"/>
      <c r="AG316" s="397">
        <f>IFERROR(VLOOKUP(E316,'[16]nVision Input'!$E:$Q,13,FALSE),0)</f>
        <v>0</v>
      </c>
      <c r="AH316" s="380"/>
      <c r="AI316" s="394"/>
      <c r="AJ316" s="380"/>
      <c r="AK316" s="394"/>
      <c r="AL316" s="394"/>
      <c r="AM316" s="394"/>
      <c r="AN316" s="380"/>
      <c r="AO316" s="394"/>
      <c r="AP316" s="380"/>
      <c r="AQ316" s="394"/>
      <c r="AR316" s="380"/>
      <c r="AS316" s="394"/>
      <c r="AT316" s="380"/>
      <c r="AU316" s="394"/>
      <c r="AV316" s="217"/>
      <c r="AW316" s="394"/>
      <c r="AX316" s="217"/>
      <c r="AY316" s="394"/>
      <c r="AZ316" s="380"/>
      <c r="BA316" s="394"/>
      <c r="BB316" s="380"/>
      <c r="BC316" s="394"/>
      <c r="BD316" s="394"/>
      <c r="BE316" s="394"/>
      <c r="BF316" s="394"/>
      <c r="BG316" s="394"/>
      <c r="BH316" s="380"/>
      <c r="BI316" s="286">
        <f t="shared" si="32"/>
        <v>721221.61892670975</v>
      </c>
    </row>
    <row r="317" spans="1:61" x14ac:dyDescent="0.25">
      <c r="A317" s="88">
        <f t="shared" si="30"/>
        <v>267</v>
      </c>
      <c r="B317" s="86"/>
      <c r="C317" s="88">
        <v>556</v>
      </c>
      <c r="D317" s="86"/>
      <c r="E317" s="97">
        <v>556413</v>
      </c>
      <c r="F317" s="105"/>
      <c r="G317" s="105" t="s">
        <v>422</v>
      </c>
      <c r="H317" s="86"/>
      <c r="I317" s="367"/>
      <c r="J317" s="86"/>
      <c r="K317" s="394">
        <f>'[15]WP - Expenses'!$K$316</f>
        <v>845222.48</v>
      </c>
      <c r="L317" s="395"/>
      <c r="M317" s="399">
        <v>0.83927588220572291</v>
      </c>
      <c r="N317" s="395"/>
      <c r="O317" s="394">
        <f t="shared" si="31"/>
        <v>709374.842562109</v>
      </c>
      <c r="P317" s="217"/>
      <c r="Q317" s="394"/>
      <c r="R317" s="380"/>
      <c r="S317" s="394"/>
      <c r="T317" s="380"/>
      <c r="U317" s="290">
        <f>IFERROR(VLOOKUP(E317,'[26]IS ADJ 3'!$E:$O,11,FALSE),0)</f>
        <v>15822.802422888401</v>
      </c>
      <c r="V317" s="380"/>
      <c r="W317" s="291">
        <f>IFERROR(VLOOKUP(E317,'[27]IS ADJ 4'!$E:$Q,13,FALSE),0)</f>
        <v>6953.4819323146139</v>
      </c>
      <c r="X317" s="380"/>
      <c r="Y317" s="290">
        <f>IFERROR(VLOOKUP(E317,'[28]WP IS ADJ 5'!$E$17:$U$315,17,FALSE),0)</f>
        <v>8742.973202255147</v>
      </c>
      <c r="Z317" s="380"/>
      <c r="AA317" s="394"/>
      <c r="AB317" s="380"/>
      <c r="AC317" s="394"/>
      <c r="AD317" s="380"/>
      <c r="AE317" s="394"/>
      <c r="AF317" s="380"/>
      <c r="AG317" s="397">
        <f>IFERROR(VLOOKUP(E317,'[16]nVision Input'!$E:$Q,13,FALSE),0)</f>
        <v>0</v>
      </c>
      <c r="AH317" s="380"/>
      <c r="AI317" s="394"/>
      <c r="AJ317" s="380"/>
      <c r="AK317" s="394"/>
      <c r="AL317" s="394"/>
      <c r="AM317" s="394"/>
      <c r="AN317" s="380"/>
      <c r="AO317" s="394"/>
      <c r="AP317" s="380"/>
      <c r="AQ317" s="394"/>
      <c r="AR317" s="380"/>
      <c r="AS317" s="394"/>
      <c r="AT317" s="380"/>
      <c r="AU317" s="394"/>
      <c r="AV317" s="217"/>
      <c r="AW317" s="394"/>
      <c r="AX317" s="217"/>
      <c r="AY317" s="394"/>
      <c r="AZ317" s="380"/>
      <c r="BA317" s="394"/>
      <c r="BB317" s="380"/>
      <c r="BC317" s="394"/>
      <c r="BD317" s="394"/>
      <c r="BE317" s="394"/>
      <c r="BF317" s="394"/>
      <c r="BG317" s="394"/>
      <c r="BH317" s="380"/>
      <c r="BI317" s="286">
        <f t="shared" si="32"/>
        <v>740894.10011956701</v>
      </c>
    </row>
    <row r="318" spans="1:61" x14ac:dyDescent="0.25">
      <c r="A318" s="88">
        <f t="shared" si="30"/>
        <v>268</v>
      </c>
      <c r="B318" s="86"/>
      <c r="C318" s="88">
        <v>556</v>
      </c>
      <c r="D318" s="86"/>
      <c r="E318" s="97">
        <v>556523</v>
      </c>
      <c r="F318" s="105"/>
      <c r="G318" s="105" t="s">
        <v>423</v>
      </c>
      <c r="H318" s="86"/>
      <c r="I318" s="386"/>
      <c r="J318" s="86"/>
      <c r="K318" s="394">
        <f>'[15]WP - Expenses'!$K$317</f>
        <v>1379352</v>
      </c>
      <c r="L318" s="395"/>
      <c r="M318" s="399">
        <v>0.83927588220572291</v>
      </c>
      <c r="N318" s="395"/>
      <c r="O318" s="394">
        <f t="shared" si="31"/>
        <v>1157656.8666722283</v>
      </c>
      <c r="P318" s="217"/>
      <c r="Q318" s="394"/>
      <c r="R318" s="380"/>
      <c r="S318" s="394"/>
      <c r="T318" s="380"/>
      <c r="U318" s="290">
        <f>IFERROR(VLOOKUP(E318,'[26]IS ADJ 3'!$E:$O,11,FALSE),0)</f>
        <v>0</v>
      </c>
      <c r="V318" s="380"/>
      <c r="W318" s="291">
        <f>IFERROR(VLOOKUP(E318,'[27]IS ADJ 4'!$E:$Q,13,FALSE),0)</f>
        <v>0</v>
      </c>
      <c r="X318" s="380"/>
      <c r="Y318" s="290">
        <f>IFERROR(VLOOKUP(E318,'[28]WP IS ADJ 5'!$E$17:$U$315,17,FALSE),0)</f>
        <v>0</v>
      </c>
      <c r="Z318" s="380"/>
      <c r="AA318" s="394"/>
      <c r="AB318" s="380"/>
      <c r="AC318" s="394"/>
      <c r="AD318" s="380"/>
      <c r="AE318" s="394"/>
      <c r="AF318" s="380"/>
      <c r="AG318" s="397">
        <f>IFERROR(VLOOKUP(E318,'[16]nVision Input'!$E:$Q,13,FALSE),0)</f>
        <v>0</v>
      </c>
      <c r="AH318" s="380"/>
      <c r="AI318" s="394"/>
      <c r="AJ318" s="380"/>
      <c r="AK318" s="394"/>
      <c r="AL318" s="394"/>
      <c r="AM318" s="394"/>
      <c r="AN318" s="380"/>
      <c r="AO318" s="394"/>
      <c r="AP318" s="380"/>
      <c r="AQ318" s="394"/>
      <c r="AR318" s="380"/>
      <c r="AS318" s="394"/>
      <c r="AT318" s="380"/>
      <c r="AU318" s="394"/>
      <c r="AV318" s="217"/>
      <c r="AW318" s="394"/>
      <c r="AX318" s="217"/>
      <c r="AY318" s="394"/>
      <c r="AZ318" s="380"/>
      <c r="BA318" s="394"/>
      <c r="BB318" s="380"/>
      <c r="BC318" s="394"/>
      <c r="BD318" s="394"/>
      <c r="BE318" s="394"/>
      <c r="BF318" s="394"/>
      <c r="BG318" s="394"/>
      <c r="BH318" s="380"/>
      <c r="BI318" s="286">
        <f t="shared" si="32"/>
        <v>1157656.8666722283</v>
      </c>
    </row>
    <row r="319" spans="1:61" x14ac:dyDescent="0.25">
      <c r="A319" s="88">
        <f t="shared" si="30"/>
        <v>269</v>
      </c>
      <c r="B319" s="86"/>
      <c r="C319" s="88"/>
      <c r="D319" s="86"/>
      <c r="E319" s="97"/>
      <c r="F319" s="100"/>
      <c r="G319" s="100" t="s">
        <v>424</v>
      </c>
      <c r="H319" s="86"/>
      <c r="I319" s="367"/>
      <c r="J319" s="86"/>
      <c r="K319" s="398">
        <f>SUM(K306:K318)</f>
        <v>3950164.66</v>
      </c>
      <c r="L319" s="395"/>
      <c r="M319" s="399"/>
      <c r="N319" s="395"/>
      <c r="O319" s="398">
        <f>SUM(O306:O318)</f>
        <v>3315277.9298793701</v>
      </c>
      <c r="P319" s="217"/>
      <c r="Q319" s="398">
        <f>SUM(Q306:Q318)</f>
        <v>0</v>
      </c>
      <c r="R319" s="380"/>
      <c r="S319" s="398">
        <f>SUM(S306:S318)</f>
        <v>0</v>
      </c>
      <c r="T319" s="380"/>
      <c r="U319" s="398">
        <f>SUM(U306:U318)</f>
        <v>48125.220092466407</v>
      </c>
      <c r="V319" s="380"/>
      <c r="W319" s="398">
        <f>SUM(W306:W318)</f>
        <v>21149.088477371151</v>
      </c>
      <c r="X319" s="380"/>
      <c r="Y319" s="398">
        <f>SUM(Y306:Y318)</f>
        <v>26591.84500796274</v>
      </c>
      <c r="Z319" s="380"/>
      <c r="AA319" s="398">
        <f>SUM(AA306:AA318)</f>
        <v>0</v>
      </c>
      <c r="AB319" s="380"/>
      <c r="AC319" s="398">
        <f>SUM(AC306:AC318)</f>
        <v>0</v>
      </c>
      <c r="AD319" s="380"/>
      <c r="AE319" s="398">
        <f>SUM(AE306:AE318)</f>
        <v>0</v>
      </c>
      <c r="AF319" s="380"/>
      <c r="AG319" s="398">
        <f>SUM(AG306:AG318)</f>
        <v>0</v>
      </c>
      <c r="AH319" s="380"/>
      <c r="AI319" s="398">
        <f>SUM(AI306:AI318)</f>
        <v>0</v>
      </c>
      <c r="AJ319" s="380"/>
      <c r="AK319" s="398">
        <f>SUM(AK306:AK318)</f>
        <v>0</v>
      </c>
      <c r="AL319" s="400"/>
      <c r="AM319" s="398">
        <f>SUM(AM306:AM318)</f>
        <v>0</v>
      </c>
      <c r="AN319" s="380"/>
      <c r="AO319" s="398">
        <f>SUM(AO306:AO318)</f>
        <v>0</v>
      </c>
      <c r="AP319" s="380"/>
      <c r="AQ319" s="398">
        <f>SUM(AQ306:AQ318)</f>
        <v>0</v>
      </c>
      <c r="AR319" s="380"/>
      <c r="AS319" s="398">
        <f>SUM(AS306:AS318)</f>
        <v>0</v>
      </c>
      <c r="AT319" s="380"/>
      <c r="AU319" s="398">
        <f>SUM(AU306:AU318)</f>
        <v>0</v>
      </c>
      <c r="AV319" s="380"/>
      <c r="AW319" s="398">
        <f>SUM(AW306:AW318)</f>
        <v>0</v>
      </c>
      <c r="AX319" s="380"/>
      <c r="AY319" s="398">
        <f>SUM(AY306:AY318)</f>
        <v>0</v>
      </c>
      <c r="AZ319" s="380"/>
      <c r="BA319" s="398">
        <f>SUM(BA306:BA318)</f>
        <v>0</v>
      </c>
      <c r="BB319" s="380"/>
      <c r="BC319" s="398">
        <f>SUM(BC306:BC318)</f>
        <v>0</v>
      </c>
      <c r="BD319" s="400"/>
      <c r="BE319" s="398">
        <f>SUM(BE306:BE318)</f>
        <v>0</v>
      </c>
      <c r="BF319" s="400"/>
      <c r="BG319" s="398">
        <f>SUM(BG306:BG318)</f>
        <v>0</v>
      </c>
      <c r="BH319" s="380"/>
      <c r="BI319" s="398">
        <f>SUM(BI306:BI318)</f>
        <v>3411144.0834571701</v>
      </c>
    </row>
    <row r="320" spans="1:61" x14ac:dyDescent="0.25">
      <c r="A320" s="88"/>
      <c r="B320" s="86"/>
      <c r="C320" s="88"/>
      <c r="D320" s="86"/>
      <c r="E320" s="97"/>
      <c r="F320" s="100"/>
      <c r="G320" s="100"/>
      <c r="H320" s="86"/>
      <c r="I320" s="367"/>
      <c r="J320" s="86"/>
      <c r="K320" s="300"/>
      <c r="L320" s="395"/>
      <c r="M320" s="399"/>
      <c r="N320" s="395"/>
      <c r="O320" s="291"/>
      <c r="P320" s="217"/>
      <c r="Q320" s="394"/>
      <c r="R320" s="380"/>
      <c r="S320" s="394"/>
      <c r="T320" s="380"/>
      <c r="U320" s="394"/>
      <c r="V320" s="380"/>
      <c r="W320" s="394"/>
      <c r="X320" s="380"/>
      <c r="Y320" s="394"/>
      <c r="Z320" s="380"/>
      <c r="AA320" s="394"/>
      <c r="AB320" s="380"/>
      <c r="AC320" s="394"/>
      <c r="AD320" s="380"/>
      <c r="AE320" s="394"/>
      <c r="AF320" s="380"/>
      <c r="AG320" s="394"/>
      <c r="AH320" s="380"/>
      <c r="AI320" s="394"/>
      <c r="AJ320" s="380"/>
      <c r="AK320" s="394"/>
      <c r="AL320" s="394"/>
      <c r="AM320" s="394"/>
      <c r="AN320" s="380"/>
      <c r="AO320" s="394"/>
      <c r="AP320" s="380"/>
      <c r="AQ320" s="394"/>
      <c r="AR320" s="380"/>
      <c r="AS320" s="394"/>
      <c r="AT320" s="380"/>
      <c r="AU320" s="394"/>
      <c r="AV320" s="217"/>
      <c r="AW320" s="394"/>
      <c r="AX320" s="217"/>
      <c r="AY320" s="394"/>
      <c r="AZ320" s="380"/>
      <c r="BA320" s="394"/>
      <c r="BB320" s="380"/>
      <c r="BC320" s="394"/>
      <c r="BD320" s="394"/>
      <c r="BE320" s="394"/>
      <c r="BF320" s="394"/>
      <c r="BG320" s="394"/>
      <c r="BH320" s="380"/>
      <c r="BI320" s="252"/>
    </row>
    <row r="321" spans="1:61" x14ac:dyDescent="0.25">
      <c r="A321" s="88">
        <f>+A319+1</f>
        <v>270</v>
      </c>
      <c r="B321" s="86"/>
      <c r="C321" s="88"/>
      <c r="D321" s="86"/>
      <c r="E321" s="97"/>
      <c r="F321" s="100"/>
      <c r="G321" s="100" t="s">
        <v>425</v>
      </c>
      <c r="H321" s="86"/>
      <c r="I321" s="367"/>
      <c r="J321" s="86"/>
      <c r="K321" s="300"/>
      <c r="L321" s="395"/>
      <c r="M321" s="399"/>
      <c r="N321" s="395"/>
      <c r="O321" s="291"/>
      <c r="P321" s="217"/>
      <c r="Q321" s="394"/>
      <c r="R321" s="380"/>
      <c r="S321" s="394"/>
      <c r="T321" s="380"/>
      <c r="U321" s="394"/>
      <c r="V321" s="380"/>
      <c r="W321" s="394"/>
      <c r="X321" s="380"/>
      <c r="Y321" s="394"/>
      <c r="Z321" s="380"/>
      <c r="AA321" s="394"/>
      <c r="AB321" s="380"/>
      <c r="AC321" s="394"/>
      <c r="AD321" s="380"/>
      <c r="AE321" s="394"/>
      <c r="AF321" s="380"/>
      <c r="AG321" s="394"/>
      <c r="AH321" s="380"/>
      <c r="AI321" s="394"/>
      <c r="AJ321" s="380"/>
      <c r="AK321" s="394"/>
      <c r="AL321" s="394"/>
      <c r="AM321" s="394"/>
      <c r="AN321" s="380"/>
      <c r="AO321" s="394"/>
      <c r="AP321" s="380"/>
      <c r="AQ321" s="394"/>
      <c r="AR321" s="380"/>
      <c r="AS321" s="394"/>
      <c r="AT321" s="380"/>
      <c r="AU321" s="394"/>
      <c r="AV321" s="217"/>
      <c r="AW321" s="394"/>
      <c r="AX321" s="217"/>
      <c r="AY321" s="394"/>
      <c r="AZ321" s="380"/>
      <c r="BA321" s="394"/>
      <c r="BB321" s="380"/>
      <c r="BC321" s="394"/>
      <c r="BD321" s="394"/>
      <c r="BE321" s="394"/>
      <c r="BF321" s="394"/>
      <c r="BG321" s="394"/>
      <c r="BH321" s="380"/>
      <c r="BI321" s="252"/>
    </row>
    <row r="322" spans="1:61" x14ac:dyDescent="0.25">
      <c r="A322" s="88">
        <f t="shared" si="30"/>
        <v>271</v>
      </c>
      <c r="B322" s="86"/>
      <c r="C322" s="88">
        <v>557</v>
      </c>
      <c r="D322" s="86"/>
      <c r="E322" s="97">
        <v>557410</v>
      </c>
      <c r="F322" s="100"/>
      <c r="G322" s="100" t="s">
        <v>426</v>
      </c>
      <c r="H322" s="86"/>
      <c r="I322" s="385" t="str">
        <f>+I16</f>
        <v>TB 03-19</v>
      </c>
      <c r="J322" s="86"/>
      <c r="K322" s="394">
        <f>'[15]WP - Expenses'!$K$321</f>
        <v>282852.8</v>
      </c>
      <c r="L322" s="395"/>
      <c r="M322" s="399">
        <v>0.83927588220572291</v>
      </c>
      <c r="N322" s="395"/>
      <c r="O322" s="394">
        <f>K322*M322</f>
        <v>237391.53325435889</v>
      </c>
      <c r="P322" s="217"/>
      <c r="Q322" s="394"/>
      <c r="R322" s="380"/>
      <c r="S322" s="394"/>
      <c r="T322" s="380"/>
      <c r="U322" s="394"/>
      <c r="V322" s="380"/>
      <c r="W322" s="291">
        <f>IFERROR(VLOOKUP(E322,'[27]IS ADJ 4'!$E:$Q,13,FALSE),0)</f>
        <v>0</v>
      </c>
      <c r="X322" s="380"/>
      <c r="Y322" s="290">
        <f>IFERROR(VLOOKUP(E322,'[28]WP IS ADJ 5'!$E$17:$U$315,17,FALSE),0)</f>
        <v>0</v>
      </c>
      <c r="Z322" s="380"/>
      <c r="AA322" s="394"/>
      <c r="AB322" s="380"/>
      <c r="AC322" s="394"/>
      <c r="AD322" s="380"/>
      <c r="AE322" s="394"/>
      <c r="AF322" s="380"/>
      <c r="AG322" s="397">
        <f>IFERROR(VLOOKUP(E322,'[16]nVision Input'!$E:$Q,13,FALSE),0)</f>
        <v>0</v>
      </c>
      <c r="AH322" s="380"/>
      <c r="AI322" s="394"/>
      <c r="AJ322" s="380"/>
      <c r="AK322" s="394"/>
      <c r="AL322" s="394"/>
      <c r="AM322" s="394"/>
      <c r="AN322" s="380"/>
      <c r="AO322" s="394"/>
      <c r="AP322" s="380"/>
      <c r="AQ322" s="394"/>
      <c r="AR322" s="380"/>
      <c r="AS322" s="394"/>
      <c r="AT322" s="380"/>
      <c r="AU322" s="394"/>
      <c r="AV322" s="217"/>
      <c r="AW322" s="394"/>
      <c r="AX322" s="217"/>
      <c r="AY322" s="394"/>
      <c r="AZ322" s="380"/>
      <c r="BA322" s="394"/>
      <c r="BB322" s="380"/>
      <c r="BC322" s="394"/>
      <c r="BD322" s="394"/>
      <c r="BE322" s="394"/>
      <c r="BF322" s="394"/>
      <c r="BG322" s="394"/>
      <c r="BH322" s="380"/>
      <c r="BI322" s="286">
        <f>SUM(O322:BH322)</f>
        <v>237391.53325435889</v>
      </c>
    </row>
    <row r="323" spans="1:61" x14ac:dyDescent="0.25">
      <c r="A323" s="88">
        <f t="shared" si="30"/>
        <v>272</v>
      </c>
      <c r="B323" s="86"/>
      <c r="C323" s="88">
        <v>557</v>
      </c>
      <c r="D323" s="86"/>
      <c r="E323" s="97">
        <v>557448</v>
      </c>
      <c r="F323" s="100"/>
      <c r="G323" s="100" t="s">
        <v>427</v>
      </c>
      <c r="H323" s="86"/>
      <c r="I323" s="367"/>
      <c r="J323" s="86"/>
      <c r="K323" s="394">
        <f>'[15]WP - Expenses'!$K$322</f>
        <v>148403.81</v>
      </c>
      <c r="L323" s="395"/>
      <c r="M323" s="399">
        <v>0.83927588220572291</v>
      </c>
      <c r="N323" s="395"/>
      <c r="O323" s="394">
        <f>K323*M323</f>
        <v>124551.73856044048</v>
      </c>
      <c r="P323" s="217"/>
      <c r="Q323" s="394"/>
      <c r="R323" s="380"/>
      <c r="S323" s="394"/>
      <c r="T323" s="380"/>
      <c r="U323" s="394"/>
      <c r="V323" s="380"/>
      <c r="W323" s="291">
        <f>IFERROR(VLOOKUP(E323,'[27]IS ADJ 4'!$E:$Q,13,FALSE),0)</f>
        <v>0</v>
      </c>
      <c r="X323" s="380"/>
      <c r="Y323" s="290">
        <f>IFERROR(VLOOKUP(E323,'[28]WP IS ADJ 5'!$E$17:$U$315,17,FALSE),0)</f>
        <v>0</v>
      </c>
      <c r="Z323" s="380"/>
      <c r="AA323" s="394"/>
      <c r="AB323" s="380"/>
      <c r="AC323" s="394"/>
      <c r="AD323" s="380"/>
      <c r="AE323" s="394"/>
      <c r="AF323" s="380"/>
      <c r="AG323" s="397">
        <f>IFERROR(VLOOKUP(E323,'[16]nVision Input'!$E:$Q,13,FALSE),0)</f>
        <v>0</v>
      </c>
      <c r="AH323" s="380"/>
      <c r="AI323" s="394"/>
      <c r="AJ323" s="380"/>
      <c r="AK323" s="394"/>
      <c r="AL323" s="394"/>
      <c r="AM323" s="394"/>
      <c r="AN323" s="380"/>
      <c r="AO323" s="394"/>
      <c r="AP323" s="380"/>
      <c r="AQ323" s="394"/>
      <c r="AR323" s="380"/>
      <c r="AS323" s="394"/>
      <c r="AT323" s="380"/>
      <c r="AU323" s="394"/>
      <c r="AV323" s="217"/>
      <c r="AW323" s="394"/>
      <c r="AX323" s="217"/>
      <c r="AY323" s="394"/>
      <c r="AZ323" s="380"/>
      <c r="BA323" s="394"/>
      <c r="BB323" s="380"/>
      <c r="BC323" s="394"/>
      <c r="BD323" s="394"/>
      <c r="BE323" s="394"/>
      <c r="BF323" s="394"/>
      <c r="BG323" s="394"/>
      <c r="BH323" s="380"/>
      <c r="BI323" s="286">
        <f>SUM(O323:BH323)</f>
        <v>124551.73856044048</v>
      </c>
    </row>
    <row r="324" spans="1:61" x14ac:dyDescent="0.25">
      <c r="A324" s="88">
        <f t="shared" si="30"/>
        <v>273</v>
      </c>
      <c r="B324" s="86"/>
      <c r="C324" s="88"/>
      <c r="D324" s="86"/>
      <c r="E324" s="97"/>
      <c r="F324" s="100"/>
      <c r="G324" s="100" t="s">
        <v>428</v>
      </c>
      <c r="H324" s="86"/>
      <c r="I324" s="367"/>
      <c r="J324" s="86"/>
      <c r="K324" s="398">
        <f>SUM(K322:K323)</f>
        <v>431256.61</v>
      </c>
      <c r="L324" s="395"/>
      <c r="M324" s="399"/>
      <c r="N324" s="395"/>
      <c r="O324" s="398">
        <f>SUM(O322:O323)</f>
        <v>361943.2718147994</v>
      </c>
      <c r="P324" s="217"/>
      <c r="Q324" s="398">
        <f>SUM(Q322:Q323)</f>
        <v>0</v>
      </c>
      <c r="R324" s="380"/>
      <c r="S324" s="398">
        <f>SUM(S322:S323)</f>
        <v>0</v>
      </c>
      <c r="T324" s="380"/>
      <c r="U324" s="398">
        <f>SUM(U322:U323)</f>
        <v>0</v>
      </c>
      <c r="V324" s="380"/>
      <c r="W324" s="398">
        <f>SUM(W322:W323)</f>
        <v>0</v>
      </c>
      <c r="X324" s="380"/>
      <c r="Y324" s="398">
        <f>SUM(Y322:Y323)</f>
        <v>0</v>
      </c>
      <c r="Z324" s="380"/>
      <c r="AA324" s="398">
        <f>SUM(AA322:AA323)</f>
        <v>0</v>
      </c>
      <c r="AB324" s="380"/>
      <c r="AC324" s="398">
        <f>SUM(AC322:AC323)</f>
        <v>0</v>
      </c>
      <c r="AD324" s="380"/>
      <c r="AE324" s="398">
        <f>SUM(AE322:AE323)</f>
        <v>0</v>
      </c>
      <c r="AF324" s="380"/>
      <c r="AG324" s="398">
        <f>SUM(AG322:AG323)</f>
        <v>0</v>
      </c>
      <c r="AH324" s="380"/>
      <c r="AI324" s="398">
        <f>SUM(AI322:AI323)</f>
        <v>0</v>
      </c>
      <c r="AJ324" s="380"/>
      <c r="AK324" s="398">
        <f>SUM(AK322:AK323)</f>
        <v>0</v>
      </c>
      <c r="AL324" s="400"/>
      <c r="AM324" s="398">
        <f>SUM(AM322:AM323)</f>
        <v>0</v>
      </c>
      <c r="AN324" s="380"/>
      <c r="AO324" s="398">
        <f>SUM(AO322:AO323)</f>
        <v>0</v>
      </c>
      <c r="AP324" s="380"/>
      <c r="AQ324" s="398">
        <f>SUM(AQ322:AQ323)</f>
        <v>0</v>
      </c>
      <c r="AR324" s="380"/>
      <c r="AS324" s="398">
        <f>SUM(AS322:AS323)</f>
        <v>0</v>
      </c>
      <c r="AT324" s="380"/>
      <c r="AU324" s="398">
        <f>SUM(AU322:AU323)</f>
        <v>0</v>
      </c>
      <c r="AV324" s="380"/>
      <c r="AW324" s="398">
        <f>SUM(AW322:AW323)</f>
        <v>0</v>
      </c>
      <c r="AX324" s="380"/>
      <c r="AY324" s="398">
        <f>SUM(AY322:AY323)</f>
        <v>0</v>
      </c>
      <c r="AZ324" s="380"/>
      <c r="BA324" s="398">
        <f>SUM(BA322:BA323)</f>
        <v>0</v>
      </c>
      <c r="BB324" s="380"/>
      <c r="BC324" s="398">
        <f>SUM(BC322:BC323)</f>
        <v>0</v>
      </c>
      <c r="BD324" s="400"/>
      <c r="BE324" s="398">
        <f>SUM(BE322:BE323)</f>
        <v>0</v>
      </c>
      <c r="BF324" s="400"/>
      <c r="BG324" s="398">
        <f>SUM(BG322:BG323)</f>
        <v>0</v>
      </c>
      <c r="BH324" s="380"/>
      <c r="BI324" s="398">
        <f>SUM(BI322:BI323)</f>
        <v>361943.2718147994</v>
      </c>
    </row>
    <row r="325" spans="1:61" x14ac:dyDescent="0.25">
      <c r="A325" s="88"/>
      <c r="B325" s="86"/>
      <c r="C325" s="88"/>
      <c r="D325" s="86"/>
      <c r="E325" s="97"/>
      <c r="F325" s="100"/>
      <c r="G325" s="100"/>
      <c r="H325" s="86"/>
      <c r="I325" s="367"/>
      <c r="J325" s="86"/>
      <c r="K325" s="400"/>
      <c r="L325" s="395"/>
      <c r="M325" s="399"/>
      <c r="N325" s="395"/>
      <c r="O325" s="400"/>
      <c r="P325" s="217"/>
      <c r="Q325" s="400"/>
      <c r="R325" s="380"/>
      <c r="S325" s="400"/>
      <c r="T325" s="380"/>
      <c r="U325" s="400"/>
      <c r="V325" s="380"/>
      <c r="W325" s="400"/>
      <c r="X325" s="380"/>
      <c r="Y325" s="400"/>
      <c r="Z325" s="380"/>
      <c r="AA325" s="400"/>
      <c r="AB325" s="380"/>
      <c r="AC325" s="400"/>
      <c r="AD325" s="380"/>
      <c r="AE325" s="400"/>
      <c r="AF325" s="380"/>
      <c r="AG325" s="400"/>
      <c r="AH325" s="380"/>
      <c r="AI325" s="400"/>
      <c r="AJ325" s="380"/>
      <c r="AK325" s="400"/>
      <c r="AL325" s="400"/>
      <c r="AM325" s="400"/>
      <c r="AN325" s="380"/>
      <c r="AO325" s="400"/>
      <c r="AP325" s="380"/>
      <c r="AQ325" s="400"/>
      <c r="AR325" s="380"/>
      <c r="AS325" s="400"/>
      <c r="AT325" s="380"/>
      <c r="AU325" s="400"/>
      <c r="AV325" s="380"/>
      <c r="AW325" s="400"/>
      <c r="AX325" s="380"/>
      <c r="AY325" s="400"/>
      <c r="AZ325" s="380"/>
      <c r="BA325" s="400"/>
      <c r="BB325" s="380"/>
      <c r="BC325" s="400"/>
      <c r="BD325" s="400"/>
      <c r="BE325" s="400"/>
      <c r="BF325" s="400"/>
      <c r="BG325" s="400"/>
      <c r="BH325" s="380"/>
      <c r="BI325" s="400"/>
    </row>
    <row r="326" spans="1:61" s="101" customFormat="1" x14ac:dyDescent="0.25">
      <c r="A326" s="116">
        <f>+A324+1</f>
        <v>274</v>
      </c>
      <c r="B326" s="292"/>
      <c r="C326" s="116"/>
      <c r="D326" s="292"/>
      <c r="E326" s="97"/>
      <c r="F326" s="100"/>
      <c r="G326" s="98" t="s">
        <v>429</v>
      </c>
      <c r="H326" s="292"/>
      <c r="I326" s="389"/>
      <c r="J326" s="292"/>
      <c r="K326" s="407">
        <v>0</v>
      </c>
      <c r="L326" s="406"/>
      <c r="M326" s="408"/>
      <c r="N326" s="406"/>
      <c r="O326" s="407">
        <v>0</v>
      </c>
      <c r="P326" s="217"/>
      <c r="Q326" s="407">
        <v>0</v>
      </c>
      <c r="R326" s="380"/>
      <c r="S326" s="407">
        <v>0</v>
      </c>
      <c r="T326" s="380"/>
      <c r="U326" s="407">
        <v>0</v>
      </c>
      <c r="V326" s="380"/>
      <c r="W326" s="407">
        <v>0</v>
      </c>
      <c r="X326" s="380"/>
      <c r="Y326" s="407">
        <v>0</v>
      </c>
      <c r="Z326" s="380"/>
      <c r="AA326" s="407">
        <v>0</v>
      </c>
      <c r="AB326" s="380"/>
      <c r="AC326" s="407">
        <v>0</v>
      </c>
      <c r="AD326" s="380"/>
      <c r="AE326" s="407">
        <v>0</v>
      </c>
      <c r="AF326" s="380"/>
      <c r="AG326" s="407">
        <v>0</v>
      </c>
      <c r="AH326" s="380"/>
      <c r="AI326" s="398">
        <v>0</v>
      </c>
      <c r="AJ326" s="380"/>
      <c r="AK326" s="407">
        <v>0</v>
      </c>
      <c r="AL326" s="380"/>
      <c r="AM326" s="407">
        <v>0</v>
      </c>
      <c r="AN326" s="380"/>
      <c r="AO326" s="407">
        <v>0</v>
      </c>
      <c r="AP326" s="380"/>
      <c r="AQ326" s="407">
        <v>0</v>
      </c>
      <c r="AR326" s="380"/>
      <c r="AS326" s="407">
        <v>0</v>
      </c>
      <c r="AT326" s="380"/>
      <c r="AU326" s="407">
        <v>0</v>
      </c>
      <c r="AV326" s="380"/>
      <c r="AW326" s="407">
        <v>0</v>
      </c>
      <c r="AX326" s="380"/>
      <c r="AY326" s="407">
        <v>0</v>
      </c>
      <c r="AZ326" s="380"/>
      <c r="BA326" s="407">
        <v>0</v>
      </c>
      <c r="BB326" s="380"/>
      <c r="BC326" s="407">
        <v>0</v>
      </c>
      <c r="BD326" s="380"/>
      <c r="BE326" s="407">
        <v>0</v>
      </c>
      <c r="BF326" s="380"/>
      <c r="BG326" s="407">
        <v>0</v>
      </c>
      <c r="BH326" s="380"/>
      <c r="BI326" s="407">
        <f>SUM(O326:BH326)</f>
        <v>0</v>
      </c>
    </row>
    <row r="327" spans="1:61" s="101" customFormat="1" x14ac:dyDescent="0.25">
      <c r="A327" s="116"/>
      <c r="B327" s="292"/>
      <c r="C327" s="116"/>
      <c r="D327" s="292"/>
      <c r="E327" s="97"/>
      <c r="F327" s="100"/>
      <c r="G327" s="100"/>
      <c r="H327" s="292"/>
      <c r="I327" s="389"/>
      <c r="J327" s="292"/>
      <c r="K327" s="301"/>
      <c r="L327" s="406"/>
      <c r="M327" s="408"/>
      <c r="N327" s="406"/>
      <c r="O327" s="300"/>
      <c r="P327" s="217"/>
      <c r="Q327" s="300"/>
      <c r="R327" s="301"/>
      <c r="S327" s="300"/>
      <c r="T327" s="301"/>
      <c r="U327" s="300"/>
      <c r="V327" s="301"/>
      <c r="W327" s="300"/>
      <c r="X327" s="301"/>
      <c r="Y327" s="300"/>
      <c r="Z327" s="301"/>
      <c r="AA327" s="300"/>
      <c r="AB327" s="301"/>
      <c r="AC327" s="300"/>
      <c r="AD327" s="301"/>
      <c r="AE327" s="300"/>
      <c r="AF327" s="301"/>
      <c r="AG327" s="300"/>
      <c r="AH327" s="301"/>
      <c r="AI327" s="300"/>
      <c r="AJ327" s="301"/>
      <c r="AK327" s="300"/>
      <c r="AL327" s="300"/>
      <c r="AM327" s="300"/>
      <c r="AN327" s="301"/>
      <c r="AO327" s="300"/>
      <c r="AP327" s="301"/>
      <c r="AQ327" s="300"/>
      <c r="AR327" s="301"/>
      <c r="AS327" s="300"/>
      <c r="AT327" s="301"/>
      <c r="AU327" s="300"/>
      <c r="AV327" s="301"/>
      <c r="AW327" s="300"/>
      <c r="AX327" s="301"/>
      <c r="AY327" s="300"/>
      <c r="AZ327" s="301"/>
      <c r="BA327" s="300"/>
      <c r="BB327" s="301"/>
      <c r="BC327" s="300"/>
      <c r="BD327" s="300"/>
      <c r="BE327" s="300"/>
      <c r="BF327" s="300"/>
      <c r="BG327" s="300"/>
      <c r="BH327" s="301"/>
      <c r="BI327" s="300"/>
    </row>
    <row r="328" spans="1:61" ht="15.75" thickBot="1" x14ac:dyDescent="0.3">
      <c r="A328" s="88">
        <f>+A326+1</f>
        <v>275</v>
      </c>
      <c r="B328" s="86"/>
      <c r="C328" s="88"/>
      <c r="D328" s="86"/>
      <c r="E328" s="88"/>
      <c r="F328" s="86"/>
      <c r="G328" s="98" t="s">
        <v>430</v>
      </c>
      <c r="H328" s="86"/>
      <c r="I328" s="367"/>
      <c r="J328" s="86"/>
      <c r="K328" s="410">
        <f>SUM(K142,K151,K164,K168,K174,K185,K191,K195,K199,K204,K208,K213,K217,K221,K226,K234,K244,K252,K257,K265,K292,K299,K303,K319,K324)</f>
        <v>47660528.829999998</v>
      </c>
      <c r="L328" s="395"/>
      <c r="M328" s="399"/>
      <c r="N328" s="395"/>
      <c r="O328" s="410">
        <f>+O142+O151+O164+O168+O174+O185+O191+O195+O199+O204+O208+O213+O217+O221+O226+O234+O244+O252+O257+O265+O292+O299+O303+O319+O324-O326</f>
        <v>39410964.067096353</v>
      </c>
      <c r="P328" s="217"/>
      <c r="Q328" s="410">
        <f>+Q142+Q151+Q164+Q168+Q174+Q185+Q191+Q195+Q199+Q204+Q208+Q213+Q217+Q221+Q226+Q234+Q244+Q252+Q257+Q265+Q292+Q299+Q303+Q319+Q324-Q326</f>
        <v>0</v>
      </c>
      <c r="R328" s="301"/>
      <c r="S328" s="410">
        <f>+S142+S151+S164+S168+S174+S185+S191+S195+S199+S204+S208+S213+S217+S221+S226+S234+S244+S252+S257+S265+S292+S299+S303+S319+S324-S326</f>
        <v>0</v>
      </c>
      <c r="T328" s="301"/>
      <c r="U328" s="410">
        <f>+U142+U151+U164+U168+U174+U185+U191+U195+U199+U204+U208+U213+U217+U221+U226+U234+U244+U252+U257+U265+U292+U299+U303+U319+U324-U326</f>
        <v>328926.1679235163</v>
      </c>
      <c r="V328" s="301"/>
      <c r="W328" s="410">
        <f>+W142+W151+W164+W168+W174+W185+W191+W195+W199+W204+W208+W213+W217+W221+W226+W234+W244+W252+W257+W265+W292+W299+W303+W319+W324-W326</f>
        <v>144549.75197144222</v>
      </c>
      <c r="X328" s="301"/>
      <c r="Y328" s="410">
        <f>+Y142+Y151+Y164+Y168+Y174+Y185+Y191+Y195+Y199+Y204+Y208+Y213+Y217+Y221+Y226+Y234+Y244+Y252+Y257+Y265+Y292+Y299+Y303+Y319+Y324-Y326</f>
        <v>387914.8520133234</v>
      </c>
      <c r="Z328" s="301"/>
      <c r="AA328" s="410">
        <f>+AA142+AA151+AA164+AA168+AA174+AA185+AA191+AA195+AA199+AA204+AA208+AA213+AA217+AA221+AA226+AA234+AA244+AA252+AA257+AA265+AA292+AA299+AA303+AA319+AA324-AA326</f>
        <v>0</v>
      </c>
      <c r="AB328" s="301"/>
      <c r="AC328" s="410">
        <f>+AC142+AC151+AC164+AC168+AC174+AC185+AC191+AC195+AC199+AC204+AC208+AC213+AC217+AC221+AC226+AC234+AC244+AC252+AC257+AC265+AC292+AC299+AC303+AC319+AC324-AC326</f>
        <v>0</v>
      </c>
      <c r="AD328" s="301"/>
      <c r="AE328" s="410">
        <f>+AE142+AE151+AE164+AE168+AE174+AE185+AE191+AE195+AE199+AE204+AE208+AE213+AE217+AE221+AE226+AE234+AE244+AE252+AE257+AE265+AE292+AE299+AE303+AE319+AE324-AE326</f>
        <v>0</v>
      </c>
      <c r="AF328" s="301"/>
      <c r="AG328" s="410">
        <f>+AG142+AG151+AG164+AG168+AG174+AG185+AG191+AG195+AG199+AG204+AG208+AG213+AG217+AG221+AG226+AG234+AG244+AG252+AG257+AG265+AG292+AG299+AG303+AG319+AG324-AG326</f>
        <v>102459.09344623337</v>
      </c>
      <c r="AH328" s="301"/>
      <c r="AI328" s="410">
        <f>+AI142+AI151+AI164+AI168+AI174+AI185+AI191+AI195+AI199+AI204+AI208+AI213+AI217+AI221+AI226+AI234+AI244+AI252+AI257+AI265+AI292+AI299+AI303+AI319+AI324-AI326</f>
        <v>0</v>
      </c>
      <c r="AJ328" s="301"/>
      <c r="AK328" s="410">
        <f>+AK142+AK151+AK164+AK168+AK174+AK185+AK191+AK195+AK199+AK204+AK208+AK213+AK217+AK221+AK226+AK234+AK244+AK252+AK257+AK265+AK292+AK299+AK303+AK319+AK324-AK326</f>
        <v>0</v>
      </c>
      <c r="AL328" s="301"/>
      <c r="AM328" s="410">
        <f>+AM142+AM151+AM164+AM168+AM174+AM185+AM191+AM195+AM199+AM204+AM208+AM213+AM217+AM221+AM226+AM234+AM244+AM252+AM257+AM265+AM292+AM299+AM303+AM319+AM324-AM326</f>
        <v>0</v>
      </c>
      <c r="AN328" s="301"/>
      <c r="AO328" s="410">
        <f>+AO142+AO151+AO164+AO168+AO174+AO185+AO191+AO195+AO199+AO204+AO208+AO213+AO217+AO221+AO226+AO234+AO244+AO252+AO257+AO265+AO292+AO299+AO303+AO319+AO324-AO326</f>
        <v>0</v>
      </c>
      <c r="AP328" s="301"/>
      <c r="AQ328" s="410">
        <f>+AQ142+AQ151+AQ164+AQ168+AQ174+AQ185+AQ191+AQ195+AQ199+AQ204+AQ208+AQ213+AQ217+AQ221+AQ226+AQ234+AQ244+AQ252+AQ257+AQ265+AQ292+AQ299+AQ303+AQ319+AQ324-AQ326</f>
        <v>0</v>
      </c>
      <c r="AR328" s="301"/>
      <c r="AS328" s="410">
        <f>+AS142+AS151+AS164+AS168+AS174+AS185+AS191+AS195+AS199+AS204+AS208+AS213+AS217+AS221+AS226+AS234+AS244+AS252+AS257+AS265+AS292+AS299+AS303+AS319+AS324-AS326</f>
        <v>0</v>
      </c>
      <c r="AT328" s="301"/>
      <c r="AU328" s="410">
        <f>+AU142+AU151+AU164+AU168+AU174+AU185+AU191+AU195+AU199+AU204+AU208+AU213+AU217+AU221+AU226+AU234+AU244+AU252+AU257+AU265+AU292+AU299+AU303+AU319+AU324-AU326</f>
        <v>0</v>
      </c>
      <c r="AV328" s="301"/>
      <c r="AW328" s="410">
        <f>+AW142+AW151+AW164+AW168+AW174+AW185+AW191+AW195+AW199+AW204+AW208+AW213+AW217+AW221+AW226+AW234+AW244+AW252+AW257+AW265+AW292+AW299+AW303+AW319+AW324-AW326</f>
        <v>0</v>
      </c>
      <c r="AX328" s="301"/>
      <c r="AY328" s="410">
        <f>+AY142+AY151+AY164+AY168+AY174+AY185+AY191+AY195+AY199+AY204+AY208+AY213+AY217+AY221+AY226+AY234+AY244+AY252+AY257+AY265+AY292+AY299+AY303+AY319+AY324-AY326</f>
        <v>2933728.41</v>
      </c>
      <c r="AZ328" s="301"/>
      <c r="BA328" s="410">
        <f>+BA142+BA151+BA164+BA168+BA174+BA185+BA191+BA195+BA199+BA204+BA208+BA213+BA217+BA221+BA226+BA234+BA244+BA252+BA257+BA265+BA292+BA299+BA303+BA319+BA324-BA326</f>
        <v>-112161.12000000001</v>
      </c>
      <c r="BB328" s="301"/>
      <c r="BC328" s="410">
        <f>+BC142+BC151+BC164+BC168+BC174+BC185+BC191+BC195+BC199+BC204+BC208+BC213+BC217+BC221+BC226+BC234+BC244+BC252+BC257+BC265+BC292+BC299+BC303+BC319+BC324-BC326</f>
        <v>0</v>
      </c>
      <c r="BD328" s="301"/>
      <c r="BE328" s="410">
        <f>+BE142+BE151+BE164+BE168+BE174+BE185+BE191+BE195+BE199+BE204+BE208+BE213+BE217+BE221+BE226+BE234+BE244+BE252+BE257+BE265+BE292+BE299+BE303+BE319+BE324-BE326</f>
        <v>0</v>
      </c>
      <c r="BF328" s="301"/>
      <c r="BG328" s="410">
        <f>+BG142+BG151+BG164+BG168+BG174+BG185+BG191+BG195+BG199+BG204+BG208+BG213+BG217+BG221+BG226+BG234+BG244+BG252+BG257+BG265+BG292+BG299+BG303+BG319+BG324-BG326</f>
        <v>4798470.8100000005</v>
      </c>
      <c r="BH328" s="301"/>
      <c r="BI328" s="410">
        <f>+BI142+BI151+BI164+BI168+BI174+BI185+BI191+BI195+BI199+BI204+BI208+BI213+BI217+BI221+BI226+BI234+BI244+BI252+BI257+BI265+BI292+BI299+BI303+BI319+BI324-BI326</f>
        <v>47994852.032450877</v>
      </c>
    </row>
    <row r="329" spans="1:61" x14ac:dyDescent="0.25">
      <c r="A329" s="88"/>
      <c r="B329" s="86"/>
      <c r="C329" s="88"/>
      <c r="D329" s="86"/>
      <c r="E329" s="88"/>
      <c r="F329" s="86"/>
      <c r="G329" s="98"/>
      <c r="H329" s="86"/>
      <c r="I329" s="367"/>
      <c r="J329" s="86"/>
      <c r="K329" s="400"/>
      <c r="L329" s="395"/>
      <c r="M329" s="399"/>
      <c r="N329" s="395"/>
      <c r="O329" s="394"/>
      <c r="P329" s="217"/>
      <c r="Q329" s="394"/>
      <c r="R329" s="380"/>
      <c r="S329" s="394"/>
      <c r="T329" s="380"/>
      <c r="U329" s="394"/>
      <c r="V329" s="380"/>
      <c r="W329" s="394"/>
      <c r="X329" s="380"/>
      <c r="Y329" s="394"/>
      <c r="Z329" s="380"/>
      <c r="AA329" s="394"/>
      <c r="AB329" s="380"/>
      <c r="AC329" s="394"/>
      <c r="AD329" s="380"/>
      <c r="AE329" s="394"/>
      <c r="AF329" s="380"/>
      <c r="AG329" s="394"/>
      <c r="AH329" s="380"/>
      <c r="AI329" s="394"/>
      <c r="AJ329" s="380"/>
      <c r="AK329" s="394"/>
      <c r="AL329" s="394"/>
      <c r="AM329" s="394"/>
      <c r="AN329" s="380"/>
      <c r="AO329" s="394"/>
      <c r="AP329" s="380"/>
      <c r="AQ329" s="394"/>
      <c r="AR329" s="380"/>
      <c r="AS329" s="394"/>
      <c r="AT329" s="380"/>
      <c r="AU329" s="394"/>
      <c r="AV329" s="380"/>
      <c r="AW329" s="394"/>
      <c r="AX329" s="380"/>
      <c r="AY329" s="394"/>
      <c r="AZ329" s="380"/>
      <c r="BA329" s="394"/>
      <c r="BB329" s="380"/>
      <c r="BC329" s="394"/>
      <c r="BD329" s="394"/>
      <c r="BE329" s="394"/>
      <c r="BF329" s="394"/>
      <c r="BG329" s="394"/>
      <c r="BH329" s="380"/>
      <c r="BI329" s="394"/>
    </row>
    <row r="330" spans="1:61" ht="15.75" thickBot="1" x14ac:dyDescent="0.3">
      <c r="A330" s="88">
        <f>+A328+1</f>
        <v>276</v>
      </c>
      <c r="B330" s="86"/>
      <c r="C330" s="88"/>
      <c r="D330" s="86"/>
      <c r="E330" s="88"/>
      <c r="F330" s="86"/>
      <c r="G330" s="98" t="s">
        <v>431</v>
      </c>
      <c r="H330" s="86"/>
      <c r="I330" s="386"/>
      <c r="J330" s="86"/>
      <c r="K330" s="379">
        <f>SUM(K127+K328)</f>
        <v>222671476.85999995</v>
      </c>
      <c r="L330" s="376"/>
      <c r="M330" s="377"/>
      <c r="N330" s="376"/>
      <c r="O330" s="379">
        <f>+O127+O328</f>
        <v>185955972.52903977</v>
      </c>
      <c r="P330" s="217"/>
      <c r="Q330" s="379">
        <f>+Q127+Q328</f>
        <v>0</v>
      </c>
      <c r="R330" s="380"/>
      <c r="S330" s="379">
        <f>+S127+S328</f>
        <v>0</v>
      </c>
      <c r="T330" s="380"/>
      <c r="U330" s="379">
        <f>+U127+U328</f>
        <v>373895.28564043646</v>
      </c>
      <c r="V330" s="380"/>
      <c r="W330" s="379">
        <f>+W127+W328</f>
        <v>163967.59703008411</v>
      </c>
      <c r="X330" s="380"/>
      <c r="Y330" s="379">
        <f>+Y127+Y328</f>
        <v>412329.91494809353</v>
      </c>
      <c r="Z330" s="380"/>
      <c r="AA330" s="379">
        <f>+AA127+AA328</f>
        <v>0</v>
      </c>
      <c r="AB330" s="380"/>
      <c r="AC330" s="379">
        <f>+AC127+AC328</f>
        <v>410029.51202422014</v>
      </c>
      <c r="AD330" s="380"/>
      <c r="AE330" s="379">
        <f>+AE127+AE328</f>
        <v>0</v>
      </c>
      <c r="AF330" s="380"/>
      <c r="AG330" s="379">
        <f>+AG127+AG328</f>
        <v>23818181.291960575</v>
      </c>
      <c r="AH330" s="380"/>
      <c r="AI330" s="379">
        <v>0</v>
      </c>
      <c r="AJ330" s="380"/>
      <c r="AK330" s="379">
        <f>+AK127+AK328</f>
        <v>0</v>
      </c>
      <c r="AL330" s="400"/>
      <c r="AM330" s="379">
        <f>+AM127+AM328</f>
        <v>0</v>
      </c>
      <c r="AN330" s="380"/>
      <c r="AO330" s="379">
        <f>+AO127+AO328</f>
        <v>0</v>
      </c>
      <c r="AP330" s="380"/>
      <c r="AQ330" s="379">
        <f>+AQ127+AQ328</f>
        <v>0</v>
      </c>
      <c r="AR330" s="380"/>
      <c r="AS330" s="379">
        <f>+AS127+AS328</f>
        <v>0</v>
      </c>
      <c r="AT330" s="380"/>
      <c r="AU330" s="379">
        <f>+AU127+AU328</f>
        <v>0</v>
      </c>
      <c r="AV330" s="380"/>
      <c r="AW330" s="379">
        <f>+AW127+AW328</f>
        <v>0</v>
      </c>
      <c r="AX330" s="380"/>
      <c r="AY330" s="379">
        <f>+AY127+AY328</f>
        <v>2933728.41</v>
      </c>
      <c r="AZ330" s="380"/>
      <c r="BA330" s="379">
        <f>+BA127+BA328</f>
        <v>-224322.36000000002</v>
      </c>
      <c r="BB330" s="380"/>
      <c r="BC330" s="379">
        <f>+BC127+BC328</f>
        <v>266227.97238414048</v>
      </c>
      <c r="BD330" s="400"/>
      <c r="BE330" s="379">
        <f>+BE127+BE328</f>
        <v>0</v>
      </c>
      <c r="BF330" s="400"/>
      <c r="BG330" s="379">
        <f>+BG127+BG328</f>
        <v>4798470.8100000005</v>
      </c>
      <c r="BH330" s="380"/>
      <c r="BI330" s="379">
        <f>+BI127+BI328</f>
        <v>218908480.96302733</v>
      </c>
    </row>
    <row r="331" spans="1:61" ht="15.75" thickTop="1" x14ac:dyDescent="0.25">
      <c r="A331" s="88"/>
      <c r="B331" s="86"/>
      <c r="C331" s="88"/>
      <c r="D331" s="86"/>
      <c r="E331" s="88"/>
      <c r="F331" s="86"/>
      <c r="G331" s="103"/>
      <c r="H331" s="86"/>
      <c r="I331" s="386"/>
      <c r="J331" s="86"/>
      <c r="K331" s="400"/>
      <c r="L331" s="376"/>
      <c r="M331" s="377"/>
      <c r="N331" s="376"/>
      <c r="O331" s="400"/>
      <c r="P331" s="217"/>
      <c r="Q331" s="394"/>
      <c r="R331" s="380"/>
      <c r="S331" s="394"/>
      <c r="T331" s="380"/>
      <c r="U331" s="394"/>
      <c r="V331" s="380"/>
      <c r="W331" s="394"/>
      <c r="X331" s="380"/>
      <c r="Y331" s="394"/>
      <c r="Z331" s="380"/>
      <c r="AA331" s="394"/>
      <c r="AB331" s="380"/>
      <c r="AC331" s="394"/>
      <c r="AD331" s="380"/>
      <c r="AE331" s="394"/>
      <c r="AF331" s="380"/>
      <c r="AG331" s="394"/>
      <c r="AH331" s="380"/>
      <c r="AI331" s="394"/>
      <c r="AJ331" s="380"/>
      <c r="AK331" s="394"/>
      <c r="AL331" s="394"/>
      <c r="AM331" s="394"/>
      <c r="AN331" s="380"/>
      <c r="AO331" s="394"/>
      <c r="AP331" s="380"/>
      <c r="AQ331" s="394"/>
      <c r="AR331" s="380"/>
      <c r="AS331" s="394"/>
      <c r="AT331" s="380"/>
      <c r="AU331" s="394"/>
      <c r="AV331" s="217"/>
      <c r="AW331" s="394"/>
      <c r="AX331" s="217"/>
      <c r="AY331" s="394"/>
      <c r="AZ331" s="380"/>
      <c r="BA331" s="394"/>
      <c r="BB331" s="380"/>
      <c r="BC331" s="394"/>
      <c r="BD331" s="394"/>
      <c r="BE331" s="394"/>
      <c r="BF331" s="394"/>
      <c r="BG331" s="394"/>
      <c r="BH331" s="380"/>
      <c r="BI331" s="252"/>
    </row>
    <row r="332" spans="1:61" x14ac:dyDescent="0.25">
      <c r="B332" s="86"/>
      <c r="C332" s="88"/>
      <c r="D332" s="86"/>
      <c r="E332" s="88"/>
      <c r="F332" s="86"/>
      <c r="G332" s="366" t="s">
        <v>432</v>
      </c>
      <c r="H332" s="86"/>
      <c r="I332" s="386"/>
      <c r="J332" s="86"/>
      <c r="K332" s="400"/>
      <c r="L332" s="376"/>
      <c r="M332" s="377"/>
      <c r="N332" s="376"/>
      <c r="O332" s="400"/>
      <c r="P332" s="217"/>
      <c r="Q332" s="394"/>
      <c r="R332" s="380"/>
      <c r="S332" s="394"/>
      <c r="T332" s="380"/>
      <c r="U332" s="394"/>
      <c r="V332" s="380"/>
      <c r="W332" s="394"/>
      <c r="X332" s="380"/>
      <c r="Y332" s="394"/>
      <c r="Z332" s="380"/>
      <c r="AA332" s="394"/>
      <c r="AB332" s="380"/>
      <c r="AC332" s="394"/>
      <c r="AD332" s="380"/>
      <c r="AE332" s="394"/>
      <c r="AF332" s="380"/>
      <c r="AG332" s="394"/>
      <c r="AH332" s="380"/>
      <c r="AI332" s="394"/>
      <c r="AJ332" s="380"/>
      <c r="AK332" s="394"/>
      <c r="AL332" s="394"/>
      <c r="AM332" s="394"/>
      <c r="AN332" s="380"/>
      <c r="AO332" s="394"/>
      <c r="AP332" s="380"/>
      <c r="AQ332" s="394"/>
      <c r="AR332" s="380"/>
      <c r="AS332" s="394"/>
      <c r="AT332" s="380"/>
      <c r="AU332" s="394"/>
      <c r="AV332" s="217"/>
      <c r="AW332" s="394"/>
      <c r="AX332" s="217"/>
      <c r="AY332" s="394"/>
      <c r="AZ332" s="380"/>
      <c r="BA332" s="394"/>
      <c r="BB332" s="380"/>
      <c r="BC332" s="394"/>
      <c r="BD332" s="394"/>
      <c r="BE332" s="394"/>
      <c r="BF332" s="394"/>
      <c r="BG332" s="394"/>
      <c r="BH332" s="380"/>
      <c r="BI332" s="252"/>
    </row>
    <row r="333" spans="1:61" x14ac:dyDescent="0.25">
      <c r="A333" s="88">
        <f>+A330+1</f>
        <v>277</v>
      </c>
      <c r="B333" s="86"/>
      <c r="C333" s="108">
        <v>560</v>
      </c>
      <c r="D333" s="86"/>
      <c r="E333" s="88">
        <v>560011</v>
      </c>
      <c r="F333" s="109"/>
      <c r="G333" s="98" t="s">
        <v>433</v>
      </c>
      <c r="H333" s="86"/>
      <c r="I333" s="385" t="str">
        <f>+I16</f>
        <v>TB 03-19</v>
      </c>
      <c r="J333" s="86"/>
      <c r="K333" s="394">
        <f>'[15]WP - Expenses'!$K$334</f>
        <v>77411.490000000005</v>
      </c>
      <c r="L333" s="376"/>
      <c r="M333" s="399">
        <v>0.83927588220572291</v>
      </c>
      <c r="N333" s="376"/>
      <c r="O333" s="394">
        <f t="shared" ref="O333:O396" si="33">K333*M333</f>
        <v>64969.596562609499</v>
      </c>
      <c r="P333" s="217"/>
      <c r="Q333" s="394"/>
      <c r="R333" s="380"/>
      <c r="S333" s="394"/>
      <c r="T333" s="380"/>
      <c r="U333" s="290">
        <f>IFERROR(VLOOKUP(E333,'[26]IS ADJ 3'!$E:$O,11,FALSE),0)</f>
        <v>633.18248739793933</v>
      </c>
      <c r="V333" s="380"/>
      <c r="W333" s="291">
        <f>IFERROR(VLOOKUP(E333,'[27]IS ADJ 4'!$E:$Q,13,FALSE),0)</f>
        <v>278.25810297742919</v>
      </c>
      <c r="X333" s="380"/>
      <c r="Y333" s="290">
        <f>IFERROR(VLOOKUP(E333,'[28]WP IS ADJ 5'!$E$17:$U$315,17,FALSE),0)</f>
        <v>349.86833378197844</v>
      </c>
      <c r="Z333" s="380"/>
      <c r="AA333" s="394"/>
      <c r="AB333" s="380"/>
      <c r="AC333" s="394"/>
      <c r="AD333" s="380"/>
      <c r="AE333" s="394"/>
      <c r="AF333" s="380"/>
      <c r="AG333" s="397">
        <f>IFERROR(VLOOKUP(E333,'[16]nVision Input'!$E:$Q,13,FALSE),0)</f>
        <v>0</v>
      </c>
      <c r="AH333" s="380"/>
      <c r="AI333" s="394"/>
      <c r="AJ333" s="380"/>
      <c r="AK333" s="394"/>
      <c r="AL333" s="394"/>
      <c r="AM333" s="394"/>
      <c r="AN333" s="380"/>
      <c r="AO333" s="394"/>
      <c r="AP333" s="380"/>
      <c r="AQ333" s="394"/>
      <c r="AR333" s="380"/>
      <c r="AS333" s="394"/>
      <c r="AT333" s="380"/>
      <c r="AU333" s="394"/>
      <c r="AV333" s="217"/>
      <c r="AW333" s="394"/>
      <c r="AX333" s="217"/>
      <c r="AY333" s="394"/>
      <c r="AZ333" s="380"/>
      <c r="BA333" s="394"/>
      <c r="BB333" s="380"/>
      <c r="BC333" s="394"/>
      <c r="BD333" s="394"/>
      <c r="BE333" s="394"/>
      <c r="BF333" s="394"/>
      <c r="BG333" s="394"/>
      <c r="BH333" s="380"/>
      <c r="BI333" s="286">
        <f t="shared" ref="BI333:BI364" si="34">SUM(O333:BH333)</f>
        <v>66230.905486766846</v>
      </c>
    </row>
    <row r="334" spans="1:61" x14ac:dyDescent="0.25">
      <c r="A334" s="88">
        <f>+A333+1</f>
        <v>278</v>
      </c>
      <c r="B334" s="86"/>
      <c r="C334" s="111">
        <v>560</v>
      </c>
      <c r="D334" s="112"/>
      <c r="E334" s="113">
        <v>560025</v>
      </c>
      <c r="F334" s="109"/>
      <c r="G334" s="114" t="s">
        <v>434</v>
      </c>
      <c r="H334" s="86"/>
      <c r="I334" s="386"/>
      <c r="J334" s="86"/>
      <c r="K334" s="394">
        <f>'[15]WP - Expenses'!$K$335</f>
        <v>577.30000000000007</v>
      </c>
      <c r="L334" s="376"/>
      <c r="M334" s="399">
        <v>0.83927588220572291</v>
      </c>
      <c r="N334" s="376"/>
      <c r="O334" s="394">
        <f t="shared" si="33"/>
        <v>484.51396679736388</v>
      </c>
      <c r="P334" s="217"/>
      <c r="Q334" s="394"/>
      <c r="R334" s="380"/>
      <c r="S334" s="394"/>
      <c r="T334" s="380"/>
      <c r="U334" s="290">
        <f>IFERROR(VLOOKUP(E334,'[26]IS ADJ 3'!$E:$O,11,FALSE),0)</f>
        <v>0</v>
      </c>
      <c r="V334" s="380"/>
      <c r="W334" s="291">
        <f>IFERROR(VLOOKUP(E334,'[27]IS ADJ 4'!$E:$Q,13,FALSE),0)</f>
        <v>0</v>
      </c>
      <c r="X334" s="380"/>
      <c r="Y334" s="290">
        <f>IFERROR(VLOOKUP(E334,'[28]WP IS ADJ 5'!$E$17:$U$315,17,FALSE),0)</f>
        <v>0</v>
      </c>
      <c r="Z334" s="380"/>
      <c r="AA334" s="394"/>
      <c r="AB334" s="380"/>
      <c r="AC334" s="394"/>
      <c r="AD334" s="380"/>
      <c r="AE334" s="394"/>
      <c r="AF334" s="380"/>
      <c r="AG334" s="397">
        <f>IFERROR(VLOOKUP(E334,'[16]nVision Input'!$E:$Q,13,FALSE),0)</f>
        <v>0</v>
      </c>
      <c r="AH334" s="380"/>
      <c r="AI334" s="394"/>
      <c r="AJ334" s="380"/>
      <c r="AK334" s="394"/>
      <c r="AL334" s="394"/>
      <c r="AM334" s="394"/>
      <c r="AN334" s="380"/>
      <c r="AO334" s="394"/>
      <c r="AP334" s="380"/>
      <c r="AQ334" s="394"/>
      <c r="AR334" s="380"/>
      <c r="AS334" s="394"/>
      <c r="AT334" s="380"/>
      <c r="AU334" s="394"/>
      <c r="AV334" s="217"/>
      <c r="AW334" s="394"/>
      <c r="AX334" s="217"/>
      <c r="AY334" s="394"/>
      <c r="AZ334" s="380"/>
      <c r="BA334" s="394"/>
      <c r="BB334" s="380"/>
      <c r="BC334" s="394"/>
      <c r="BD334" s="394"/>
      <c r="BE334" s="394"/>
      <c r="BF334" s="394"/>
      <c r="BG334" s="394"/>
      <c r="BH334" s="380"/>
      <c r="BI334" s="286">
        <f t="shared" si="34"/>
        <v>484.51396679736388</v>
      </c>
    </row>
    <row r="335" spans="1:61" x14ac:dyDescent="0.25">
      <c r="A335" s="88">
        <f t="shared" ref="A335:A398" si="35">+A334+1</f>
        <v>279</v>
      </c>
      <c r="B335" s="86"/>
      <c r="C335" s="111">
        <v>560</v>
      </c>
      <c r="D335" s="112"/>
      <c r="E335" s="113">
        <v>560046</v>
      </c>
      <c r="F335" s="109"/>
      <c r="G335" s="114" t="s">
        <v>435</v>
      </c>
      <c r="H335" s="86"/>
      <c r="I335" s="386"/>
      <c r="J335" s="86"/>
      <c r="K335" s="394">
        <f>'[15]WP - Expenses'!$K$336</f>
        <v>10345.780000000001</v>
      </c>
      <c r="L335" s="376"/>
      <c r="M335" s="399">
        <v>0.83927588220572291</v>
      </c>
      <c r="N335" s="376"/>
      <c r="O335" s="394">
        <f t="shared" si="33"/>
        <v>8682.9636366063241</v>
      </c>
      <c r="P335" s="217"/>
      <c r="Q335" s="394"/>
      <c r="R335" s="380"/>
      <c r="S335" s="394"/>
      <c r="T335" s="380"/>
      <c r="U335" s="290">
        <f>IFERROR(VLOOKUP(E335,'[26]IS ADJ 3'!$E:$O,11,FALSE),0)</f>
        <v>0</v>
      </c>
      <c r="V335" s="380"/>
      <c r="W335" s="291">
        <f>IFERROR(VLOOKUP(E335,'[27]IS ADJ 4'!$E:$Q,13,FALSE),0)</f>
        <v>0</v>
      </c>
      <c r="X335" s="380"/>
      <c r="Y335" s="290">
        <f>IFERROR(VLOOKUP(E335,'[28]WP IS ADJ 5'!$E$17:$U$315,17,FALSE),0)</f>
        <v>0</v>
      </c>
      <c r="Z335" s="380"/>
      <c r="AA335" s="394"/>
      <c r="AB335" s="380"/>
      <c r="AC335" s="394"/>
      <c r="AD335" s="380"/>
      <c r="AE335" s="394"/>
      <c r="AF335" s="380"/>
      <c r="AG335" s="397">
        <f>IFERROR(VLOOKUP(E335,'[16]nVision Input'!$E:$Q,13,FALSE),0)</f>
        <v>0</v>
      </c>
      <c r="AH335" s="380"/>
      <c r="AI335" s="394"/>
      <c r="AJ335" s="380"/>
      <c r="AK335" s="394"/>
      <c r="AL335" s="394"/>
      <c r="AM335" s="394"/>
      <c r="AN335" s="380"/>
      <c r="AO335" s="394"/>
      <c r="AP335" s="380"/>
      <c r="AQ335" s="394"/>
      <c r="AR335" s="380"/>
      <c r="AS335" s="394"/>
      <c r="AT335" s="380"/>
      <c r="AU335" s="394"/>
      <c r="AV335" s="217"/>
      <c r="AW335" s="394"/>
      <c r="AX335" s="217"/>
      <c r="AY335" s="394"/>
      <c r="AZ335" s="380"/>
      <c r="BA335" s="394"/>
      <c r="BB335" s="380"/>
      <c r="BC335" s="394"/>
      <c r="BD335" s="394"/>
      <c r="BE335" s="394"/>
      <c r="BF335" s="394"/>
      <c r="BG335" s="394"/>
      <c r="BH335" s="380"/>
      <c r="BI335" s="286">
        <f t="shared" si="34"/>
        <v>8682.9636366063241</v>
      </c>
    </row>
    <row r="336" spans="1:61" x14ac:dyDescent="0.25">
      <c r="A336" s="88">
        <f t="shared" si="35"/>
        <v>280</v>
      </c>
      <c r="B336" s="86"/>
      <c r="C336" s="111">
        <v>560</v>
      </c>
      <c r="D336" s="112"/>
      <c r="E336" s="113">
        <v>560449</v>
      </c>
      <c r="F336" s="109"/>
      <c r="G336" s="114" t="s">
        <v>436</v>
      </c>
      <c r="H336" s="86"/>
      <c r="I336" s="386"/>
      <c r="J336" s="86"/>
      <c r="K336" s="394">
        <f>'[15]WP - Expenses'!$K$337</f>
        <v>0</v>
      </c>
      <c r="L336" s="376"/>
      <c r="M336" s="399">
        <v>0.83927588220572291</v>
      </c>
      <c r="N336" s="376"/>
      <c r="O336" s="394">
        <f t="shared" si="33"/>
        <v>0</v>
      </c>
      <c r="P336" s="217"/>
      <c r="Q336" s="394"/>
      <c r="R336" s="380"/>
      <c r="S336" s="394"/>
      <c r="T336" s="380"/>
      <c r="U336" s="290">
        <f>IFERROR(VLOOKUP(E336,'[26]IS ADJ 3'!$E:$O,11,FALSE),0)</f>
        <v>0</v>
      </c>
      <c r="V336" s="380"/>
      <c r="W336" s="291">
        <f>IFERROR(VLOOKUP(E336,'[27]IS ADJ 4'!$E:$Q,13,FALSE),0)</f>
        <v>0</v>
      </c>
      <c r="X336" s="380"/>
      <c r="Y336" s="290">
        <f>IFERROR(VLOOKUP(E336,'[28]WP IS ADJ 5'!$E$17:$U$315,17,FALSE),0)</f>
        <v>0</v>
      </c>
      <c r="Z336" s="380"/>
      <c r="AA336" s="394"/>
      <c r="AB336" s="380"/>
      <c r="AC336" s="394"/>
      <c r="AD336" s="380"/>
      <c r="AE336" s="394"/>
      <c r="AF336" s="380"/>
      <c r="AG336" s="397">
        <f>IFERROR(VLOOKUP(E336,'[16]nVision Input'!$E:$Q,13,FALSE),0)</f>
        <v>0</v>
      </c>
      <c r="AH336" s="380"/>
      <c r="AI336" s="394"/>
      <c r="AJ336" s="380"/>
      <c r="AK336" s="394"/>
      <c r="AL336" s="394"/>
      <c r="AM336" s="394"/>
      <c r="AN336" s="380"/>
      <c r="AO336" s="394"/>
      <c r="AP336" s="380"/>
      <c r="AQ336" s="394"/>
      <c r="AR336" s="380"/>
      <c r="AS336" s="394"/>
      <c r="AT336" s="380"/>
      <c r="AU336" s="394"/>
      <c r="AV336" s="217"/>
      <c r="AW336" s="394"/>
      <c r="AX336" s="217"/>
      <c r="AY336" s="394"/>
      <c r="AZ336" s="380"/>
      <c r="BA336" s="394"/>
      <c r="BB336" s="380"/>
      <c r="BC336" s="394"/>
      <c r="BD336" s="394"/>
      <c r="BE336" s="394"/>
      <c r="BF336" s="394"/>
      <c r="BG336" s="394"/>
      <c r="BH336" s="380"/>
      <c r="BI336" s="286">
        <f t="shared" si="34"/>
        <v>0</v>
      </c>
    </row>
    <row r="337" spans="1:61" x14ac:dyDescent="0.25">
      <c r="A337" s="88">
        <f t="shared" si="35"/>
        <v>281</v>
      </c>
      <c r="B337" s="86"/>
      <c r="C337" s="111">
        <v>560</v>
      </c>
      <c r="D337" s="112"/>
      <c r="E337" s="113">
        <v>560628</v>
      </c>
      <c r="F337" s="109"/>
      <c r="G337" s="114" t="s">
        <v>437</v>
      </c>
      <c r="H337" s="86"/>
      <c r="I337" s="386"/>
      <c r="J337" s="86"/>
      <c r="K337" s="394">
        <f>'[15]WP - Expenses'!$K$338</f>
        <v>69180.800000000003</v>
      </c>
      <c r="L337" s="376"/>
      <c r="M337" s="399">
        <v>0.83927588220572291</v>
      </c>
      <c r="N337" s="376"/>
      <c r="O337" s="394">
        <f t="shared" si="33"/>
        <v>58061.776951697677</v>
      </c>
      <c r="P337" s="217"/>
      <c r="Q337" s="394"/>
      <c r="R337" s="380"/>
      <c r="S337" s="394"/>
      <c r="T337" s="380"/>
      <c r="U337" s="290">
        <f>IFERROR(VLOOKUP(E337,'[26]IS ADJ 3'!$E:$O,11,FALSE),0)</f>
        <v>1150.5322001110005</v>
      </c>
      <c r="V337" s="380"/>
      <c r="W337" s="291">
        <f>IFERROR(VLOOKUP(E337,'[27]IS ADJ 4'!$E:$Q,13,FALSE),0)</f>
        <v>505.61238472177121</v>
      </c>
      <c r="X337" s="380"/>
      <c r="Y337" s="290">
        <f>IFERROR(VLOOKUP(E337,'[28]WP IS ADJ 5'!$E$17:$U$315,17,FALSE),0)</f>
        <v>635.73265500372145</v>
      </c>
      <c r="Z337" s="380"/>
      <c r="AA337" s="394"/>
      <c r="AB337" s="380"/>
      <c r="AC337" s="394"/>
      <c r="AD337" s="380"/>
      <c r="AE337" s="394"/>
      <c r="AF337" s="380"/>
      <c r="AG337" s="397">
        <f>IFERROR(VLOOKUP(E337,'[16]nVision Input'!$E:$Q,13,FALSE),0)</f>
        <v>0</v>
      </c>
      <c r="AH337" s="380"/>
      <c r="AI337" s="394"/>
      <c r="AJ337" s="380"/>
      <c r="AK337" s="394"/>
      <c r="AL337" s="394"/>
      <c r="AM337" s="394"/>
      <c r="AN337" s="380"/>
      <c r="AO337" s="394"/>
      <c r="AP337" s="380"/>
      <c r="AQ337" s="394"/>
      <c r="AR337" s="380"/>
      <c r="AS337" s="394"/>
      <c r="AT337" s="380"/>
      <c r="AU337" s="394"/>
      <c r="AV337" s="217"/>
      <c r="AW337" s="394"/>
      <c r="AX337" s="217"/>
      <c r="AY337" s="394"/>
      <c r="AZ337" s="380"/>
      <c r="BA337" s="394"/>
      <c r="BB337" s="380"/>
      <c r="BC337" s="394"/>
      <c r="BD337" s="394"/>
      <c r="BE337" s="394"/>
      <c r="BF337" s="394"/>
      <c r="BG337" s="394"/>
      <c r="BH337" s="380"/>
      <c r="BI337" s="286">
        <f t="shared" si="34"/>
        <v>60353.654191534166</v>
      </c>
    </row>
    <row r="338" spans="1:61" x14ac:dyDescent="0.25">
      <c r="A338" s="88">
        <f t="shared" si="35"/>
        <v>282</v>
      </c>
      <c r="B338" s="86"/>
      <c r="C338" s="111">
        <v>560</v>
      </c>
      <c r="D338" s="112"/>
      <c r="E338" s="113">
        <v>560629</v>
      </c>
      <c r="F338" s="109"/>
      <c r="G338" s="114" t="s">
        <v>438</v>
      </c>
      <c r="H338" s="86"/>
      <c r="I338" s="386"/>
      <c r="J338" s="86"/>
      <c r="K338" s="394">
        <f>'[15]WP - Expenses'!$K$339</f>
        <v>142774.49</v>
      </c>
      <c r="L338" s="376"/>
      <c r="M338" s="399">
        <v>0.83927588220572291</v>
      </c>
      <c r="N338" s="376"/>
      <c r="O338" s="394">
        <f t="shared" si="33"/>
        <v>119827.18605122216</v>
      </c>
      <c r="P338" s="217"/>
      <c r="Q338" s="394"/>
      <c r="R338" s="380"/>
      <c r="S338" s="394"/>
      <c r="T338" s="380"/>
      <c r="U338" s="290">
        <f>IFERROR(VLOOKUP(E338,'[26]IS ADJ 3'!$E:$O,11,FALSE),0)</f>
        <v>3009.6464280843315</v>
      </c>
      <c r="V338" s="380"/>
      <c r="W338" s="291">
        <f>IFERROR(VLOOKUP(E338,'[27]IS ADJ 4'!$E:$Q,13,FALSE),0)</f>
        <v>1322.6179219723431</v>
      </c>
      <c r="X338" s="380"/>
      <c r="Y338" s="290">
        <f>IFERROR(VLOOKUP(E338,'[28]WP IS ADJ 5'!$E$17:$U$315,17,FALSE),0)</f>
        <v>1662.9960588360118</v>
      </c>
      <c r="Z338" s="380"/>
      <c r="AA338" s="394"/>
      <c r="AB338" s="380"/>
      <c r="AC338" s="394"/>
      <c r="AD338" s="380"/>
      <c r="AE338" s="394"/>
      <c r="AF338" s="380"/>
      <c r="AG338" s="397">
        <f>IFERROR(VLOOKUP(E338,'[16]nVision Input'!$E:$Q,13,FALSE),0)</f>
        <v>0</v>
      </c>
      <c r="AH338" s="380"/>
      <c r="AI338" s="394"/>
      <c r="AJ338" s="380"/>
      <c r="AK338" s="394"/>
      <c r="AL338" s="394"/>
      <c r="AM338" s="394"/>
      <c r="AN338" s="380"/>
      <c r="AO338" s="394"/>
      <c r="AP338" s="380"/>
      <c r="AQ338" s="394"/>
      <c r="AR338" s="380"/>
      <c r="AS338" s="394"/>
      <c r="AT338" s="380"/>
      <c r="AU338" s="394"/>
      <c r="AV338" s="217"/>
      <c r="AW338" s="394"/>
      <c r="AX338" s="217"/>
      <c r="AY338" s="394"/>
      <c r="AZ338" s="380"/>
      <c r="BA338" s="394"/>
      <c r="BB338" s="380"/>
      <c r="BC338" s="394"/>
      <c r="BD338" s="394"/>
      <c r="BE338" s="394"/>
      <c r="BF338" s="394"/>
      <c r="BG338" s="394"/>
      <c r="BH338" s="380"/>
      <c r="BI338" s="286">
        <f t="shared" si="34"/>
        <v>125822.44646011485</v>
      </c>
    </row>
    <row r="339" spans="1:61" x14ac:dyDescent="0.25">
      <c r="A339" s="88">
        <f t="shared" si="35"/>
        <v>283</v>
      </c>
      <c r="B339" s="86"/>
      <c r="C339" s="111">
        <v>561</v>
      </c>
      <c r="D339" s="112"/>
      <c r="E339" s="113">
        <v>561012</v>
      </c>
      <c r="F339" s="109"/>
      <c r="G339" s="115" t="s">
        <v>439</v>
      </c>
      <c r="H339" s="86"/>
      <c r="I339" s="386"/>
      <c r="J339" s="86"/>
      <c r="K339" s="394">
        <f>'[15]WP - Expenses'!$K$340</f>
        <v>0</v>
      </c>
      <c r="L339" s="376"/>
      <c r="M339" s="399">
        <v>0.83927588220572291</v>
      </c>
      <c r="N339" s="376"/>
      <c r="O339" s="394">
        <f t="shared" si="33"/>
        <v>0</v>
      </c>
      <c r="P339" s="217"/>
      <c r="Q339" s="394"/>
      <c r="R339" s="380"/>
      <c r="S339" s="394"/>
      <c r="T339" s="380"/>
      <c r="U339" s="290">
        <f>IFERROR(VLOOKUP(E339,'[26]IS ADJ 3'!$E:$O,11,FALSE),0)</f>
        <v>0</v>
      </c>
      <c r="V339" s="380"/>
      <c r="W339" s="291">
        <f>IFERROR(VLOOKUP(E339,'[27]IS ADJ 4'!$E:$Q,13,FALSE),0)</f>
        <v>0</v>
      </c>
      <c r="X339" s="380"/>
      <c r="Y339" s="290">
        <f>IFERROR(VLOOKUP(E339,'[28]WP IS ADJ 5'!$E$17:$U$315,17,FALSE),0)</f>
        <v>0</v>
      </c>
      <c r="Z339" s="380"/>
      <c r="AA339" s="394"/>
      <c r="AB339" s="380"/>
      <c r="AC339" s="394"/>
      <c r="AD339" s="380"/>
      <c r="AE339" s="394"/>
      <c r="AF339" s="380"/>
      <c r="AG339" s="397">
        <f>IFERROR(VLOOKUP(E339,'[16]nVision Input'!$E:$Q,13,FALSE),0)</f>
        <v>0</v>
      </c>
      <c r="AH339" s="380"/>
      <c r="AI339" s="394"/>
      <c r="AJ339" s="380"/>
      <c r="AK339" s="394"/>
      <c r="AL339" s="394"/>
      <c r="AM339" s="394"/>
      <c r="AN339" s="380"/>
      <c r="AO339" s="394"/>
      <c r="AP339" s="380"/>
      <c r="AQ339" s="394"/>
      <c r="AR339" s="380"/>
      <c r="AS339" s="394"/>
      <c r="AT339" s="380"/>
      <c r="AU339" s="394"/>
      <c r="AV339" s="217"/>
      <c r="AW339" s="394"/>
      <c r="AX339" s="217"/>
      <c r="AY339" s="394"/>
      <c r="AZ339" s="380"/>
      <c r="BA339" s="394"/>
      <c r="BB339" s="380"/>
      <c r="BC339" s="394"/>
      <c r="BD339" s="394"/>
      <c r="BE339" s="394"/>
      <c r="BF339" s="394"/>
      <c r="BG339" s="394"/>
      <c r="BH339" s="380"/>
      <c r="BI339" s="286">
        <f t="shared" si="34"/>
        <v>0</v>
      </c>
    </row>
    <row r="340" spans="1:61" x14ac:dyDescent="0.25">
      <c r="A340" s="88">
        <f t="shared" si="35"/>
        <v>284</v>
      </c>
      <c r="B340" s="86"/>
      <c r="C340" s="88">
        <v>561</v>
      </c>
      <c r="D340" s="86"/>
      <c r="E340" s="88">
        <v>561404</v>
      </c>
      <c r="F340" s="109"/>
      <c r="G340" s="98" t="s">
        <v>440</v>
      </c>
      <c r="H340" s="86"/>
      <c r="I340" s="386"/>
      <c r="J340" s="86"/>
      <c r="K340" s="394">
        <f>'[15]WP - Expenses'!$K$341</f>
        <v>589317.81000000006</v>
      </c>
      <c r="L340" s="376"/>
      <c r="M340" s="399">
        <v>0.83927588220572291</v>
      </c>
      <c r="N340" s="376"/>
      <c r="O340" s="394">
        <f t="shared" si="33"/>
        <v>494600.22488729464</v>
      </c>
      <c r="P340" s="217"/>
      <c r="Q340" s="394"/>
      <c r="R340" s="380"/>
      <c r="S340" s="394"/>
      <c r="T340" s="380"/>
      <c r="U340" s="290">
        <f>IFERROR(VLOOKUP(E340,'[26]IS ADJ 3'!$E:$O,11,FALSE),0)</f>
        <v>14050.366954052583</v>
      </c>
      <c r="V340" s="380"/>
      <c r="W340" s="291">
        <f>IFERROR(VLOOKUP(E340,'[27]IS ADJ 4'!$E:$Q,13,FALSE),0)</f>
        <v>6174.5682051915755</v>
      </c>
      <c r="X340" s="380"/>
      <c r="Y340" s="290">
        <f>IFERROR(VLOOKUP(E340,'[28]WP IS ADJ 5'!$E$17:$U$315,17,FALSE),0)</f>
        <v>7763.6046054292237</v>
      </c>
      <c r="Z340" s="380"/>
      <c r="AA340" s="394"/>
      <c r="AB340" s="380"/>
      <c r="AC340" s="394"/>
      <c r="AD340" s="380"/>
      <c r="AE340" s="394"/>
      <c r="AF340" s="380"/>
      <c r="AG340" s="397">
        <f>IFERROR(VLOOKUP(E340,'[16]nVision Input'!$E:$Q,13,FALSE),0)</f>
        <v>0</v>
      </c>
      <c r="AH340" s="380"/>
      <c r="AI340" s="394"/>
      <c r="AJ340" s="380"/>
      <c r="AK340" s="394"/>
      <c r="AL340" s="394"/>
      <c r="AM340" s="394"/>
      <c r="AN340" s="380"/>
      <c r="AO340" s="394"/>
      <c r="AP340" s="380"/>
      <c r="AQ340" s="394"/>
      <c r="AR340" s="380"/>
      <c r="AS340" s="394"/>
      <c r="AT340" s="380"/>
      <c r="AU340" s="394"/>
      <c r="AV340" s="217"/>
      <c r="AW340" s="394"/>
      <c r="AX340" s="217"/>
      <c r="AY340" s="394"/>
      <c r="AZ340" s="380"/>
      <c r="BA340" s="394"/>
      <c r="BB340" s="380"/>
      <c r="BC340" s="394"/>
      <c r="BD340" s="394"/>
      <c r="BE340" s="394"/>
      <c r="BF340" s="394"/>
      <c r="BG340" s="394"/>
      <c r="BH340" s="380"/>
      <c r="BI340" s="286">
        <f t="shared" si="34"/>
        <v>522588.76465196803</v>
      </c>
    </row>
    <row r="341" spans="1:61" x14ac:dyDescent="0.25">
      <c r="A341" s="88">
        <f t="shared" si="35"/>
        <v>285</v>
      </c>
      <c r="B341" s="86"/>
      <c r="C341" s="88">
        <v>561</v>
      </c>
      <c r="D341" s="86"/>
      <c r="E341" s="88">
        <v>561450</v>
      </c>
      <c r="F341" s="109"/>
      <c r="G341" s="98" t="s">
        <v>441</v>
      </c>
      <c r="H341" s="86"/>
      <c r="I341" s="386"/>
      <c r="J341" s="86"/>
      <c r="K341" s="394">
        <f>'[15]WP - Expenses'!$K$342</f>
        <v>1311.66</v>
      </c>
      <c r="L341" s="376"/>
      <c r="M341" s="399">
        <v>0.83927588220572291</v>
      </c>
      <c r="N341" s="376"/>
      <c r="O341" s="394">
        <f t="shared" si="33"/>
        <v>1100.8446036539585</v>
      </c>
      <c r="P341" s="217"/>
      <c r="Q341" s="394"/>
      <c r="R341" s="380"/>
      <c r="S341" s="394"/>
      <c r="T341" s="380"/>
      <c r="U341" s="290">
        <f>IFERROR(VLOOKUP(E341,'[26]IS ADJ 3'!$E:$O,11,FALSE),0)</f>
        <v>0</v>
      </c>
      <c r="V341" s="380"/>
      <c r="W341" s="291">
        <f>IFERROR(VLOOKUP(E341,'[27]IS ADJ 4'!$E:$Q,13,FALSE),0)</f>
        <v>0</v>
      </c>
      <c r="X341" s="380"/>
      <c r="Y341" s="290">
        <f>IFERROR(VLOOKUP(E341,'[28]WP IS ADJ 5'!$E$17:$U$315,17,FALSE),0)</f>
        <v>0</v>
      </c>
      <c r="Z341" s="380"/>
      <c r="AA341" s="394"/>
      <c r="AB341" s="380"/>
      <c r="AC341" s="394"/>
      <c r="AD341" s="380"/>
      <c r="AE341" s="394"/>
      <c r="AF341" s="380"/>
      <c r="AG341" s="397">
        <f>IFERROR(VLOOKUP(E341,'[16]nVision Input'!$E:$Q,13,FALSE),0)</f>
        <v>0</v>
      </c>
      <c r="AH341" s="380"/>
      <c r="AI341" s="394"/>
      <c r="AJ341" s="380"/>
      <c r="AK341" s="394"/>
      <c r="AL341" s="394"/>
      <c r="AM341" s="394"/>
      <c r="AN341" s="380"/>
      <c r="AO341" s="394"/>
      <c r="AP341" s="380"/>
      <c r="AQ341" s="394"/>
      <c r="AR341" s="380"/>
      <c r="AS341" s="394"/>
      <c r="AT341" s="380"/>
      <c r="AU341" s="394"/>
      <c r="AV341" s="217"/>
      <c r="AW341" s="394"/>
      <c r="AX341" s="217"/>
      <c r="AY341" s="394"/>
      <c r="AZ341" s="380"/>
      <c r="BA341" s="394"/>
      <c r="BB341" s="380"/>
      <c r="BC341" s="394"/>
      <c r="BD341" s="394"/>
      <c r="BE341" s="394"/>
      <c r="BF341" s="394"/>
      <c r="BG341" s="394"/>
      <c r="BH341" s="380"/>
      <c r="BI341" s="286">
        <f t="shared" si="34"/>
        <v>1100.8446036539585</v>
      </c>
    </row>
    <row r="342" spans="1:61" x14ac:dyDescent="0.25">
      <c r="A342" s="88">
        <f t="shared" si="35"/>
        <v>286</v>
      </c>
      <c r="B342" s="86"/>
      <c r="C342" s="88">
        <v>561</v>
      </c>
      <c r="D342" s="86"/>
      <c r="E342" s="88">
        <v>561505</v>
      </c>
      <c r="F342" s="109"/>
      <c r="G342" s="98" t="s">
        <v>442</v>
      </c>
      <c r="H342" s="86"/>
      <c r="I342" s="386"/>
      <c r="J342" s="86"/>
      <c r="K342" s="394">
        <f>'[15]WP - Expenses'!$K$343</f>
        <v>10925</v>
      </c>
      <c r="L342" s="376"/>
      <c r="M342" s="399">
        <v>0.83927588220572291</v>
      </c>
      <c r="N342" s="376"/>
      <c r="O342" s="394">
        <f t="shared" si="33"/>
        <v>9169.0890130975222</v>
      </c>
      <c r="P342" s="217"/>
      <c r="Q342" s="394"/>
      <c r="R342" s="380"/>
      <c r="S342" s="394"/>
      <c r="T342" s="380"/>
      <c r="U342" s="290">
        <f>IFERROR(VLOOKUP(E342,'[26]IS ADJ 3'!$E:$O,11,FALSE),0)</f>
        <v>233.00936845937045</v>
      </c>
      <c r="V342" s="380"/>
      <c r="W342" s="291">
        <f>IFERROR(VLOOKUP(E342,'[27]IS ADJ 4'!$E:$Q,13,FALSE),0)</f>
        <v>102.39819662404051</v>
      </c>
      <c r="X342" s="380"/>
      <c r="Y342" s="290">
        <f>IFERROR(VLOOKUP(E342,'[28]WP IS ADJ 5'!$E$17:$U$315,17,FALSE),0)</f>
        <v>128.75055946902103</v>
      </c>
      <c r="Z342" s="380"/>
      <c r="AA342" s="394"/>
      <c r="AB342" s="380"/>
      <c r="AC342" s="394"/>
      <c r="AD342" s="380"/>
      <c r="AE342" s="394"/>
      <c r="AF342" s="380"/>
      <c r="AG342" s="397">
        <f>IFERROR(VLOOKUP(E342,'[16]nVision Input'!$E:$Q,13,FALSE),0)</f>
        <v>0</v>
      </c>
      <c r="AH342" s="380"/>
      <c r="AI342" s="394"/>
      <c r="AJ342" s="380"/>
      <c r="AK342" s="394"/>
      <c r="AL342" s="394"/>
      <c r="AM342" s="394"/>
      <c r="AN342" s="380"/>
      <c r="AO342" s="394"/>
      <c r="AP342" s="380"/>
      <c r="AQ342" s="394"/>
      <c r="AR342" s="380"/>
      <c r="AS342" s="394"/>
      <c r="AT342" s="380"/>
      <c r="AU342" s="394"/>
      <c r="AV342" s="217"/>
      <c r="AW342" s="394"/>
      <c r="AX342" s="217"/>
      <c r="AY342" s="394"/>
      <c r="AZ342" s="380"/>
      <c r="BA342" s="394"/>
      <c r="BB342" s="380"/>
      <c r="BC342" s="394"/>
      <c r="BD342" s="394"/>
      <c r="BE342" s="394"/>
      <c r="BF342" s="394"/>
      <c r="BG342" s="394"/>
      <c r="BH342" s="380"/>
      <c r="BI342" s="286">
        <f t="shared" si="34"/>
        <v>9633.2471376499543</v>
      </c>
    </row>
    <row r="343" spans="1:61" x14ac:dyDescent="0.25">
      <c r="A343" s="88">
        <f t="shared" si="35"/>
        <v>287</v>
      </c>
      <c r="B343" s="86"/>
      <c r="C343" s="88">
        <v>562</v>
      </c>
      <c r="D343" s="86"/>
      <c r="E343" s="88">
        <v>562010</v>
      </c>
      <c r="F343" s="109"/>
      <c r="G343" s="98" t="s">
        <v>443</v>
      </c>
      <c r="H343" s="86"/>
      <c r="I343" s="386"/>
      <c r="J343" s="86"/>
      <c r="K343" s="394">
        <f>'[15]WP - Expenses'!$K$344</f>
        <v>158110.15</v>
      </c>
      <c r="L343" s="376"/>
      <c r="M343" s="399">
        <v>0.83927588220572291</v>
      </c>
      <c r="N343" s="376"/>
      <c r="O343" s="394">
        <f t="shared" si="33"/>
        <v>132698.03562692917</v>
      </c>
      <c r="P343" s="217"/>
      <c r="Q343" s="394"/>
      <c r="R343" s="380"/>
      <c r="S343" s="394"/>
      <c r="T343" s="380"/>
      <c r="U343" s="290">
        <f>IFERROR(VLOOKUP(E343,'[26]IS ADJ 3'!$E:$O,11,FALSE),0)</f>
        <v>2022.6170729245243</v>
      </c>
      <c r="V343" s="380"/>
      <c r="W343" s="291">
        <f>IFERROR(VLOOKUP(E343,'[27]IS ADJ 4'!$E:$Q,13,FALSE),0)</f>
        <v>888.85842701462309</v>
      </c>
      <c r="X343" s="380"/>
      <c r="Y343" s="290">
        <f>IFERROR(VLOOKUP(E343,'[28]WP IS ADJ 5'!$E$17:$U$315,17,FALSE),0)</f>
        <v>1117.6077659557122</v>
      </c>
      <c r="Z343" s="380"/>
      <c r="AA343" s="394"/>
      <c r="AB343" s="380"/>
      <c r="AC343" s="394"/>
      <c r="AD343" s="380"/>
      <c r="AE343" s="394"/>
      <c r="AF343" s="380"/>
      <c r="AG343" s="397">
        <f>IFERROR(VLOOKUP(E343,'[16]nVision Input'!$E:$Q,13,FALSE),0)</f>
        <v>0</v>
      </c>
      <c r="AH343" s="380"/>
      <c r="AI343" s="394"/>
      <c r="AJ343" s="380"/>
      <c r="AK343" s="394"/>
      <c r="AL343" s="394"/>
      <c r="AM343" s="394"/>
      <c r="AN343" s="380"/>
      <c r="AO343" s="394"/>
      <c r="AP343" s="380"/>
      <c r="AQ343" s="394"/>
      <c r="AR343" s="380"/>
      <c r="AS343" s="394"/>
      <c r="AT343" s="380"/>
      <c r="AU343" s="394"/>
      <c r="AV343" s="217"/>
      <c r="AW343" s="394"/>
      <c r="AX343" s="217"/>
      <c r="AY343" s="394"/>
      <c r="AZ343" s="380"/>
      <c r="BA343" s="394"/>
      <c r="BB343" s="380"/>
      <c r="BC343" s="394"/>
      <c r="BD343" s="394"/>
      <c r="BE343" s="394"/>
      <c r="BF343" s="394"/>
      <c r="BG343" s="394"/>
      <c r="BH343" s="380"/>
      <c r="BI343" s="286">
        <f t="shared" si="34"/>
        <v>136727.11889282402</v>
      </c>
    </row>
    <row r="344" spans="1:61" x14ac:dyDescent="0.25">
      <c r="A344" s="88">
        <f t="shared" si="35"/>
        <v>288</v>
      </c>
      <c r="B344" s="86"/>
      <c r="C344" s="88">
        <v>562</v>
      </c>
      <c r="D344" s="86"/>
      <c r="E344" s="88">
        <v>562111</v>
      </c>
      <c r="F344" s="109"/>
      <c r="G344" s="98" t="s">
        <v>444</v>
      </c>
      <c r="H344" s="86"/>
      <c r="I344" s="386"/>
      <c r="J344" s="86"/>
      <c r="K344" s="394">
        <f>'[15]WP - Expenses'!$K$345</f>
        <v>2570.69</v>
      </c>
      <c r="L344" s="376"/>
      <c r="M344" s="399">
        <v>0.83927588220572291</v>
      </c>
      <c r="N344" s="376"/>
      <c r="O344" s="394">
        <f t="shared" si="33"/>
        <v>2157.51811762743</v>
      </c>
      <c r="P344" s="217"/>
      <c r="Q344" s="394"/>
      <c r="R344" s="380"/>
      <c r="S344" s="394"/>
      <c r="T344" s="380"/>
      <c r="U344" s="290">
        <f>IFERROR(VLOOKUP(E344,'[26]IS ADJ 3'!$E:$O,11,FALSE),0)</f>
        <v>127.26312748325417</v>
      </c>
      <c r="V344" s="380"/>
      <c r="W344" s="291">
        <f>IFERROR(VLOOKUP(E344,'[27]IS ADJ 4'!$E:$Q,13,FALSE),0)</f>
        <v>55.926999146787018</v>
      </c>
      <c r="X344" s="380"/>
      <c r="Y344" s="290">
        <f>IFERROR(VLOOKUP(E344,'[28]WP IS ADJ 5'!$E$17:$U$315,17,FALSE),0)</f>
        <v>70.31991448062081</v>
      </c>
      <c r="Z344" s="380"/>
      <c r="AA344" s="394"/>
      <c r="AB344" s="380"/>
      <c r="AC344" s="394"/>
      <c r="AD344" s="380"/>
      <c r="AE344" s="394"/>
      <c r="AF344" s="380"/>
      <c r="AG344" s="397">
        <f>IFERROR(VLOOKUP(E344,'[16]nVision Input'!$E:$Q,13,FALSE),0)</f>
        <v>0</v>
      </c>
      <c r="AH344" s="380"/>
      <c r="AI344" s="394"/>
      <c r="AJ344" s="380"/>
      <c r="AK344" s="394"/>
      <c r="AL344" s="394"/>
      <c r="AM344" s="394"/>
      <c r="AN344" s="380"/>
      <c r="AO344" s="394"/>
      <c r="AP344" s="380"/>
      <c r="AQ344" s="394"/>
      <c r="AR344" s="380"/>
      <c r="AS344" s="394"/>
      <c r="AT344" s="380"/>
      <c r="AU344" s="394"/>
      <c r="AV344" s="217"/>
      <c r="AW344" s="394"/>
      <c r="AX344" s="217"/>
      <c r="AY344" s="394"/>
      <c r="AZ344" s="380"/>
      <c r="BA344" s="394"/>
      <c r="BB344" s="380"/>
      <c r="BC344" s="394"/>
      <c r="BD344" s="394"/>
      <c r="BE344" s="394"/>
      <c r="BF344" s="394"/>
      <c r="BG344" s="394"/>
      <c r="BH344" s="380"/>
      <c r="BI344" s="286">
        <f t="shared" si="34"/>
        <v>2411.0281587380923</v>
      </c>
    </row>
    <row r="345" spans="1:61" x14ac:dyDescent="0.25">
      <c r="A345" s="88">
        <f t="shared" si="35"/>
        <v>289</v>
      </c>
      <c r="B345" s="86"/>
      <c r="C345" s="88">
        <v>562</v>
      </c>
      <c r="D345" s="86"/>
      <c r="E345" s="88">
        <v>562121</v>
      </c>
      <c r="F345" s="109"/>
      <c r="G345" s="98" t="s">
        <v>445</v>
      </c>
      <c r="H345" s="86"/>
      <c r="I345" s="386"/>
      <c r="J345" s="86"/>
      <c r="K345" s="394">
        <f>'[15]WP - Expenses'!$K$346</f>
        <v>3297.88</v>
      </c>
      <c r="L345" s="376"/>
      <c r="M345" s="399">
        <v>0.83927588220572291</v>
      </c>
      <c r="N345" s="376"/>
      <c r="O345" s="394">
        <f t="shared" si="33"/>
        <v>2767.8311464086096</v>
      </c>
      <c r="P345" s="217"/>
      <c r="Q345" s="394"/>
      <c r="R345" s="380"/>
      <c r="S345" s="394"/>
      <c r="T345" s="380"/>
      <c r="U345" s="290">
        <f>IFERROR(VLOOKUP(E345,'[26]IS ADJ 3'!$E:$O,11,FALSE),0)</f>
        <v>102.78850365737766</v>
      </c>
      <c r="V345" s="380"/>
      <c r="W345" s="291">
        <f>IFERROR(VLOOKUP(E345,'[27]IS ADJ 4'!$E:$Q,13,FALSE),0)</f>
        <v>45.171391510098694</v>
      </c>
      <c r="X345" s="380"/>
      <c r="Y345" s="290">
        <f>IFERROR(VLOOKUP(E345,'[28]WP IS ADJ 5'!$E$17:$U$315,17,FALSE),0)</f>
        <v>56.796331582601397</v>
      </c>
      <c r="Z345" s="380"/>
      <c r="AA345" s="394"/>
      <c r="AB345" s="380"/>
      <c r="AC345" s="394"/>
      <c r="AD345" s="380"/>
      <c r="AE345" s="394"/>
      <c r="AF345" s="380"/>
      <c r="AG345" s="397">
        <f>IFERROR(VLOOKUP(E345,'[16]nVision Input'!$E:$Q,13,FALSE),0)</f>
        <v>0</v>
      </c>
      <c r="AH345" s="380"/>
      <c r="AI345" s="394"/>
      <c r="AJ345" s="380"/>
      <c r="AK345" s="394"/>
      <c r="AL345" s="394"/>
      <c r="AM345" s="394"/>
      <c r="AN345" s="380"/>
      <c r="AO345" s="394"/>
      <c r="AP345" s="380"/>
      <c r="AQ345" s="394"/>
      <c r="AR345" s="380"/>
      <c r="AS345" s="394"/>
      <c r="AT345" s="380"/>
      <c r="AU345" s="394"/>
      <c r="AV345" s="217"/>
      <c r="AW345" s="394"/>
      <c r="AX345" s="217"/>
      <c r="AY345" s="394"/>
      <c r="AZ345" s="380"/>
      <c r="BA345" s="394"/>
      <c r="BB345" s="380"/>
      <c r="BC345" s="394"/>
      <c r="BD345" s="394"/>
      <c r="BE345" s="394"/>
      <c r="BF345" s="394"/>
      <c r="BG345" s="394"/>
      <c r="BH345" s="380"/>
      <c r="BI345" s="286">
        <f t="shared" si="34"/>
        <v>2972.5873731586871</v>
      </c>
    </row>
    <row r="346" spans="1:61" x14ac:dyDescent="0.25">
      <c r="A346" s="88">
        <f t="shared" si="35"/>
        <v>290</v>
      </c>
      <c r="B346" s="86"/>
      <c r="C346" s="88">
        <v>562</v>
      </c>
      <c r="D346" s="86"/>
      <c r="E346" s="88">
        <v>562134</v>
      </c>
      <c r="F346" s="109"/>
      <c r="G346" s="98" t="s">
        <v>446</v>
      </c>
      <c r="H346" s="86"/>
      <c r="I346" s="386"/>
      <c r="J346" s="86"/>
      <c r="K346" s="394">
        <f>'[15]WP - Expenses'!$K$347</f>
        <v>337535.25</v>
      </c>
      <c r="L346" s="376"/>
      <c r="M346" s="399">
        <v>0.83927588220572291</v>
      </c>
      <c r="N346" s="376"/>
      <c r="O346" s="394">
        <f t="shared" si="33"/>
        <v>283285.19471927924</v>
      </c>
      <c r="P346" s="217"/>
      <c r="Q346" s="394"/>
      <c r="R346" s="380"/>
      <c r="S346" s="394"/>
      <c r="T346" s="380"/>
      <c r="U346" s="290">
        <f>IFERROR(VLOOKUP(E346,'[26]IS ADJ 3'!$E:$O,11,FALSE),0)</f>
        <v>517.74606043913036</v>
      </c>
      <c r="V346" s="380"/>
      <c r="W346" s="291">
        <f>IFERROR(VLOOKUP(E346,'[27]IS ADJ 4'!$E:$Q,13,FALSE),0)</f>
        <v>227.52846054519398</v>
      </c>
      <c r="X346" s="380"/>
      <c r="Y346" s="290">
        <f>IFERROR(VLOOKUP(E346,'[28]WP IS ADJ 5'!$E$17:$U$315,17,FALSE),0)</f>
        <v>286.08332525498372</v>
      </c>
      <c r="Z346" s="380"/>
      <c r="AA346" s="394"/>
      <c r="AB346" s="380"/>
      <c r="AC346" s="394"/>
      <c r="AD346" s="380"/>
      <c r="AE346" s="394"/>
      <c r="AF346" s="380"/>
      <c r="AG346" s="397">
        <f>IFERROR(VLOOKUP(E346,'[16]nVision Input'!$E:$Q,13,FALSE),0)</f>
        <v>0</v>
      </c>
      <c r="AH346" s="380"/>
      <c r="AI346" s="394"/>
      <c r="AJ346" s="380"/>
      <c r="AK346" s="394"/>
      <c r="AL346" s="394"/>
      <c r="AM346" s="394"/>
      <c r="AN346" s="380"/>
      <c r="AO346" s="394"/>
      <c r="AP346" s="380"/>
      <c r="AQ346" s="394"/>
      <c r="AR346" s="380"/>
      <c r="AS346" s="394"/>
      <c r="AT346" s="380"/>
      <c r="AU346" s="394"/>
      <c r="AV346" s="217"/>
      <c r="AW346" s="394"/>
      <c r="AX346" s="217"/>
      <c r="AY346" s="394"/>
      <c r="AZ346" s="380"/>
      <c r="BA346" s="394"/>
      <c r="BB346" s="380"/>
      <c r="BC346" s="394"/>
      <c r="BD346" s="394"/>
      <c r="BE346" s="394"/>
      <c r="BF346" s="394"/>
      <c r="BG346" s="394"/>
      <c r="BH346" s="380"/>
      <c r="BI346" s="286">
        <f t="shared" si="34"/>
        <v>284316.55256551853</v>
      </c>
    </row>
    <row r="347" spans="1:61" x14ac:dyDescent="0.25">
      <c r="A347" s="88">
        <f t="shared" si="35"/>
        <v>291</v>
      </c>
      <c r="B347" s="86"/>
      <c r="C347" s="88">
        <v>563</v>
      </c>
      <c r="D347" s="86"/>
      <c r="E347" s="88">
        <v>563011</v>
      </c>
      <c r="F347" s="109"/>
      <c r="G347" s="98" t="s">
        <v>447</v>
      </c>
      <c r="H347" s="86"/>
      <c r="I347" s="386"/>
      <c r="J347" s="86"/>
      <c r="K347" s="394">
        <f>'[15]WP - Expenses'!$K$348</f>
        <v>5602.5599999999995</v>
      </c>
      <c r="L347" s="376"/>
      <c r="M347" s="399">
        <v>0.83927588220572291</v>
      </c>
      <c r="N347" s="376"/>
      <c r="O347" s="394">
        <f t="shared" si="33"/>
        <v>4702.0934866104944</v>
      </c>
      <c r="P347" s="217"/>
      <c r="Q347" s="394"/>
      <c r="R347" s="380"/>
      <c r="S347" s="394"/>
      <c r="T347" s="380"/>
      <c r="U347" s="290">
        <f>IFERROR(VLOOKUP(E347,'[26]IS ADJ 3'!$E:$O,11,FALSE),0)</f>
        <v>98.228076950145507</v>
      </c>
      <c r="V347" s="380"/>
      <c r="W347" s="291">
        <f>IFERROR(VLOOKUP(E347,'[27]IS ADJ 4'!$E:$Q,13,FALSE),0)</f>
        <v>43.167268355118722</v>
      </c>
      <c r="X347" s="380"/>
      <c r="Y347" s="290">
        <f>IFERROR(VLOOKUP(E347,'[28]WP IS ADJ 5'!$E$17:$U$315,17,FALSE),0)</f>
        <v>54.276443674849816</v>
      </c>
      <c r="Z347" s="380"/>
      <c r="AA347" s="394"/>
      <c r="AB347" s="380"/>
      <c r="AC347" s="394"/>
      <c r="AD347" s="380"/>
      <c r="AE347" s="394"/>
      <c r="AF347" s="380"/>
      <c r="AG347" s="397">
        <f>IFERROR(VLOOKUP(E347,'[16]nVision Input'!$E:$Q,13,FALSE),0)</f>
        <v>0</v>
      </c>
      <c r="AH347" s="380"/>
      <c r="AI347" s="394"/>
      <c r="AJ347" s="380"/>
      <c r="AK347" s="394"/>
      <c r="AL347" s="394"/>
      <c r="AM347" s="394"/>
      <c r="AN347" s="380"/>
      <c r="AO347" s="394"/>
      <c r="AP347" s="380"/>
      <c r="AQ347" s="394"/>
      <c r="AR347" s="380"/>
      <c r="AS347" s="394"/>
      <c r="AT347" s="380"/>
      <c r="AU347" s="394"/>
      <c r="AV347" s="217"/>
      <c r="AW347" s="394"/>
      <c r="AX347" s="217"/>
      <c r="AY347" s="394"/>
      <c r="AZ347" s="380"/>
      <c r="BA347" s="394"/>
      <c r="BB347" s="380"/>
      <c r="BC347" s="394"/>
      <c r="BD347" s="394"/>
      <c r="BE347" s="394"/>
      <c r="BF347" s="394"/>
      <c r="BG347" s="394"/>
      <c r="BH347" s="380"/>
      <c r="BI347" s="286">
        <f t="shared" si="34"/>
        <v>4897.7652755906092</v>
      </c>
    </row>
    <row r="348" spans="1:61" x14ac:dyDescent="0.25">
      <c r="A348" s="88">
        <f t="shared" si="35"/>
        <v>292</v>
      </c>
      <c r="B348" s="86"/>
      <c r="C348" s="88">
        <v>563</v>
      </c>
      <c r="D348" s="86"/>
      <c r="E348" s="88">
        <v>563012</v>
      </c>
      <c r="F348" s="109"/>
      <c r="G348" s="98" t="s">
        <v>448</v>
      </c>
      <c r="H348" s="86"/>
      <c r="I348" s="386"/>
      <c r="J348" s="86"/>
      <c r="K348" s="394">
        <f>'[15]WP - Expenses'!$K$349</f>
        <v>29706.530000000002</v>
      </c>
      <c r="L348" s="376"/>
      <c r="M348" s="399">
        <v>0.83927588220572291</v>
      </c>
      <c r="N348" s="376"/>
      <c r="O348" s="394">
        <f t="shared" si="33"/>
        <v>24931.974173020775</v>
      </c>
      <c r="P348" s="217"/>
      <c r="Q348" s="394"/>
      <c r="R348" s="380"/>
      <c r="S348" s="394"/>
      <c r="T348" s="380"/>
      <c r="U348" s="290">
        <f>IFERROR(VLOOKUP(E348,'[26]IS ADJ 3'!$E:$O,11,FALSE),0)</f>
        <v>330.11304393548295</v>
      </c>
      <c r="V348" s="380"/>
      <c r="W348" s="291">
        <f>IFERROR(VLOOKUP(E348,'[27]IS ADJ 4'!$E:$Q,13,FALSE),0)</f>
        <v>145.07133599205599</v>
      </c>
      <c r="X348" s="380"/>
      <c r="Y348" s="290">
        <f>IFERROR(VLOOKUP(E348,'[28]WP IS ADJ 5'!$E$17:$U$315,17,FALSE),0)</f>
        <v>182.40570915982789</v>
      </c>
      <c r="Z348" s="380"/>
      <c r="AA348" s="394"/>
      <c r="AB348" s="380"/>
      <c r="AC348" s="394"/>
      <c r="AD348" s="380"/>
      <c r="AE348" s="394"/>
      <c r="AF348" s="380"/>
      <c r="AG348" s="397">
        <f>IFERROR(VLOOKUP(E348,'[16]nVision Input'!$E:$Q,13,FALSE),0)</f>
        <v>0</v>
      </c>
      <c r="AH348" s="380"/>
      <c r="AI348" s="394"/>
      <c r="AJ348" s="380"/>
      <c r="AK348" s="394"/>
      <c r="AL348" s="394"/>
      <c r="AM348" s="394"/>
      <c r="AN348" s="380"/>
      <c r="AO348" s="394"/>
      <c r="AP348" s="380"/>
      <c r="AQ348" s="394"/>
      <c r="AR348" s="380"/>
      <c r="AS348" s="394"/>
      <c r="AT348" s="380"/>
      <c r="AU348" s="394"/>
      <c r="AV348" s="217"/>
      <c r="AW348" s="394"/>
      <c r="AX348" s="217"/>
      <c r="AY348" s="394"/>
      <c r="AZ348" s="380"/>
      <c r="BA348" s="394"/>
      <c r="BB348" s="380"/>
      <c r="BC348" s="394"/>
      <c r="BD348" s="394"/>
      <c r="BE348" s="394"/>
      <c r="BF348" s="394"/>
      <c r="BG348" s="394"/>
      <c r="BH348" s="380"/>
      <c r="BI348" s="286">
        <f t="shared" si="34"/>
        <v>25589.564262108142</v>
      </c>
    </row>
    <row r="349" spans="1:61" x14ac:dyDescent="0.25">
      <c r="A349" s="88">
        <f t="shared" si="35"/>
        <v>293</v>
      </c>
      <c r="B349" s="86"/>
      <c r="C349" s="88">
        <v>563</v>
      </c>
      <c r="D349" s="86"/>
      <c r="E349" s="88">
        <v>563014</v>
      </c>
      <c r="F349" s="109"/>
      <c r="G349" s="98" t="s">
        <v>449</v>
      </c>
      <c r="H349" s="86"/>
      <c r="I349" s="386"/>
      <c r="J349" s="86"/>
      <c r="K349" s="394">
        <f>'[15]WP - Expenses'!$K$350</f>
        <v>8815.0400000000009</v>
      </c>
      <c r="L349" s="376"/>
      <c r="M349" s="399">
        <v>0.83927588220572291</v>
      </c>
      <c r="N349" s="376"/>
      <c r="O349" s="394">
        <f t="shared" si="33"/>
        <v>7398.2504726787365</v>
      </c>
      <c r="P349" s="217"/>
      <c r="Q349" s="394"/>
      <c r="R349" s="380"/>
      <c r="S349" s="394"/>
      <c r="T349" s="380"/>
      <c r="U349" s="290">
        <f>IFERROR(VLOOKUP(E349,'[26]IS ADJ 3'!$E:$O,11,FALSE),0)</f>
        <v>32.117215545329962</v>
      </c>
      <c r="V349" s="380"/>
      <c r="W349" s="291">
        <f>IFERROR(VLOOKUP(E349,'[27]IS ADJ 4'!$E:$Q,13,FALSE),0)</f>
        <v>14.114217699366206</v>
      </c>
      <c r="X349" s="380"/>
      <c r="Y349" s="290">
        <f>IFERROR(VLOOKUP(E349,'[28]WP IS ADJ 5'!$E$17:$U$315,17,FALSE),0)</f>
        <v>17.746537391990842</v>
      </c>
      <c r="Z349" s="380"/>
      <c r="AA349" s="394"/>
      <c r="AB349" s="380"/>
      <c r="AC349" s="394"/>
      <c r="AD349" s="380"/>
      <c r="AE349" s="394"/>
      <c r="AF349" s="380"/>
      <c r="AG349" s="397">
        <f>IFERROR(VLOOKUP(E349,'[16]nVision Input'!$E:$Q,13,FALSE),0)</f>
        <v>0</v>
      </c>
      <c r="AH349" s="380"/>
      <c r="AI349" s="394"/>
      <c r="AJ349" s="380"/>
      <c r="AK349" s="394"/>
      <c r="AL349" s="394"/>
      <c r="AM349" s="394"/>
      <c r="AN349" s="380"/>
      <c r="AO349" s="394"/>
      <c r="AP349" s="380"/>
      <c r="AQ349" s="394"/>
      <c r="AR349" s="380"/>
      <c r="AS349" s="394"/>
      <c r="AT349" s="380"/>
      <c r="AU349" s="394"/>
      <c r="AV349" s="217"/>
      <c r="AW349" s="394"/>
      <c r="AX349" s="217"/>
      <c r="AY349" s="394"/>
      <c r="AZ349" s="380"/>
      <c r="BA349" s="394"/>
      <c r="BB349" s="380"/>
      <c r="BC349" s="394"/>
      <c r="BD349" s="394"/>
      <c r="BE349" s="394"/>
      <c r="BF349" s="394"/>
      <c r="BG349" s="394"/>
      <c r="BH349" s="380"/>
      <c r="BI349" s="286">
        <f t="shared" si="34"/>
        <v>7462.2284433154236</v>
      </c>
    </row>
    <row r="350" spans="1:61" x14ac:dyDescent="0.25">
      <c r="A350" s="88">
        <f t="shared" si="35"/>
        <v>294</v>
      </c>
      <c r="B350" s="86"/>
      <c r="C350" s="88">
        <v>563</v>
      </c>
      <c r="D350" s="86"/>
      <c r="E350" s="88">
        <v>563015</v>
      </c>
      <c r="F350" s="109"/>
      <c r="G350" s="98" t="s">
        <v>450</v>
      </c>
      <c r="H350" s="86"/>
      <c r="I350" s="386"/>
      <c r="J350" s="86"/>
      <c r="K350" s="394">
        <f>'[15]WP - Expenses'!$K$351</f>
        <v>702.61</v>
      </c>
      <c r="L350" s="376"/>
      <c r="M350" s="399">
        <v>0.83927588220572291</v>
      </c>
      <c r="N350" s="376"/>
      <c r="O350" s="394">
        <f t="shared" si="33"/>
        <v>589.68362759656304</v>
      </c>
      <c r="P350" s="217"/>
      <c r="Q350" s="394"/>
      <c r="R350" s="380"/>
      <c r="S350" s="394"/>
      <c r="T350" s="380"/>
      <c r="U350" s="290">
        <f>IFERROR(VLOOKUP(E350,'[26]IS ADJ 3'!$E:$O,11,FALSE),0)</f>
        <v>23.251590643594859</v>
      </c>
      <c r="V350" s="380"/>
      <c r="W350" s="291">
        <f>IFERROR(VLOOKUP(E350,'[27]IS ADJ 4'!$E:$Q,13,FALSE),0)</f>
        <v>10.218134001593524</v>
      </c>
      <c r="X350" s="380"/>
      <c r="Y350" s="290">
        <f>IFERROR(VLOOKUP(E350,'[28]WP IS ADJ 5'!$E$17:$U$315,17,FALSE),0)</f>
        <v>12.847789441691475</v>
      </c>
      <c r="Z350" s="380"/>
      <c r="AA350" s="394"/>
      <c r="AB350" s="380"/>
      <c r="AC350" s="394"/>
      <c r="AD350" s="380"/>
      <c r="AE350" s="394"/>
      <c r="AF350" s="380"/>
      <c r="AG350" s="397">
        <f>IFERROR(VLOOKUP(E350,'[16]nVision Input'!$E:$Q,13,FALSE),0)</f>
        <v>0</v>
      </c>
      <c r="AH350" s="380"/>
      <c r="AI350" s="394"/>
      <c r="AJ350" s="380"/>
      <c r="AK350" s="394"/>
      <c r="AL350" s="394"/>
      <c r="AM350" s="394"/>
      <c r="AN350" s="380"/>
      <c r="AO350" s="394"/>
      <c r="AP350" s="380"/>
      <c r="AQ350" s="394"/>
      <c r="AR350" s="380"/>
      <c r="AS350" s="394"/>
      <c r="AT350" s="380"/>
      <c r="AU350" s="394"/>
      <c r="AV350" s="217"/>
      <c r="AW350" s="394"/>
      <c r="AX350" s="217"/>
      <c r="AY350" s="394"/>
      <c r="AZ350" s="380"/>
      <c r="BA350" s="394"/>
      <c r="BB350" s="380"/>
      <c r="BC350" s="394"/>
      <c r="BD350" s="394"/>
      <c r="BE350" s="394"/>
      <c r="BF350" s="394"/>
      <c r="BG350" s="394"/>
      <c r="BH350" s="380"/>
      <c r="BI350" s="286">
        <f t="shared" si="34"/>
        <v>636.00114168344294</v>
      </c>
    </row>
    <row r="351" spans="1:61" x14ac:dyDescent="0.25">
      <c r="A351" s="88">
        <f t="shared" si="35"/>
        <v>295</v>
      </c>
      <c r="B351" s="86"/>
      <c r="C351" s="88">
        <v>565</v>
      </c>
      <c r="D351" s="86"/>
      <c r="E351" s="116">
        <v>565414</v>
      </c>
      <c r="F351" s="109"/>
      <c r="G351" s="98" t="s">
        <v>451</v>
      </c>
      <c r="H351" s="86"/>
      <c r="I351" s="386"/>
      <c r="J351" s="86"/>
      <c r="K351" s="394">
        <f>'[15]WP - Expenses'!$K$352</f>
        <v>15000054.76</v>
      </c>
      <c r="L351" s="376"/>
      <c r="M351" s="399">
        <v>0.88735611907386991</v>
      </c>
      <c r="N351" s="376"/>
      <c r="O351" s="394">
        <f t="shared" si="33"/>
        <v>13310390.377729129</v>
      </c>
      <c r="P351" s="217"/>
      <c r="Q351" s="394"/>
      <c r="R351" s="380"/>
      <c r="S351" s="394"/>
      <c r="T351" s="380"/>
      <c r="U351" s="290">
        <f>IFERROR(VLOOKUP(E351,'[26]IS ADJ 3'!$E:$O,11,FALSE),0)</f>
        <v>0</v>
      </c>
      <c r="V351" s="380"/>
      <c r="W351" s="291">
        <f>IFERROR(VLOOKUP(E351,'[27]IS ADJ 4'!$E:$Q,13,FALSE),0)</f>
        <v>0</v>
      </c>
      <c r="X351" s="380"/>
      <c r="Y351" s="290">
        <f>IFERROR(VLOOKUP(E351,'[28]WP IS ADJ 5'!$E$17:$U$315,17,FALSE),0)</f>
        <v>0</v>
      </c>
      <c r="Z351" s="380"/>
      <c r="AA351" s="394"/>
      <c r="AB351" s="380"/>
      <c r="AC351" s="394"/>
      <c r="AD351" s="380"/>
      <c r="AE351" s="394"/>
      <c r="AF351" s="380"/>
      <c r="AG351" s="397">
        <f>IFERROR(VLOOKUP(E351,'[16]nVision Input'!$E:$Q,13,FALSE),0)</f>
        <v>-1262407.6342904738</v>
      </c>
      <c r="AH351" s="380"/>
      <c r="AI351" s="394"/>
      <c r="AJ351" s="380"/>
      <c r="AK351" s="394"/>
      <c r="AL351" s="394"/>
      <c r="AM351" s="394"/>
      <c r="AN351" s="380"/>
      <c r="AO351" s="394"/>
      <c r="AP351" s="380"/>
      <c r="AQ351" s="394"/>
      <c r="AR351" s="380"/>
      <c r="AS351" s="394"/>
      <c r="AT351" s="380"/>
      <c r="AU351" s="394"/>
      <c r="AV351" s="217"/>
      <c r="AW351" s="394"/>
      <c r="AX351" s="217"/>
      <c r="AY351" s="394"/>
      <c r="AZ351" s="380"/>
      <c r="BA351" s="394"/>
      <c r="BB351" s="380"/>
      <c r="BC351" s="394"/>
      <c r="BD351" s="394"/>
      <c r="BE351" s="394"/>
      <c r="BF351" s="394"/>
      <c r="BG351" s="394"/>
      <c r="BH351" s="380"/>
      <c r="BI351" s="286">
        <f t="shared" si="34"/>
        <v>12047982.743438656</v>
      </c>
    </row>
    <row r="352" spans="1:61" x14ac:dyDescent="0.25">
      <c r="A352" s="88">
        <f t="shared" si="35"/>
        <v>296</v>
      </c>
      <c r="B352" s="86"/>
      <c r="C352" s="88">
        <v>565</v>
      </c>
      <c r="D352" s="86"/>
      <c r="E352" s="88">
        <v>565415</v>
      </c>
      <c r="F352" s="109"/>
      <c r="G352" s="98" t="s">
        <v>452</v>
      </c>
      <c r="H352" s="86"/>
      <c r="I352" s="386"/>
      <c r="J352" s="86"/>
      <c r="K352" s="394">
        <f>'[15]WP - Expenses'!$K$353</f>
        <v>433104.78</v>
      </c>
      <c r="L352" s="376"/>
      <c r="M352" s="399">
        <v>0.83927588220572291</v>
      </c>
      <c r="N352" s="376"/>
      <c r="O352" s="394">
        <f t="shared" si="33"/>
        <v>363494.39632201556</v>
      </c>
      <c r="P352" s="217"/>
      <c r="Q352" s="394"/>
      <c r="R352" s="380"/>
      <c r="S352" s="394"/>
      <c r="T352" s="380"/>
      <c r="U352" s="290">
        <f>IFERROR(VLOOKUP(E352,'[26]IS ADJ 3'!$E:$O,11,FALSE),0)</f>
        <v>0</v>
      </c>
      <c r="V352" s="380"/>
      <c r="W352" s="291">
        <f>IFERROR(VLOOKUP(E352,'[27]IS ADJ 4'!$E:$Q,13,FALSE),0)</f>
        <v>0</v>
      </c>
      <c r="X352" s="380"/>
      <c r="Y352" s="290">
        <f>IFERROR(VLOOKUP(E352,'[28]WP IS ADJ 5'!$E$17:$U$315,17,FALSE),0)</f>
        <v>0</v>
      </c>
      <c r="Z352" s="380"/>
      <c r="AA352" s="394"/>
      <c r="AB352" s="380"/>
      <c r="AC352" s="394"/>
      <c r="AD352" s="380"/>
      <c r="AE352" s="394"/>
      <c r="AF352" s="380"/>
      <c r="AG352" s="397">
        <f>IFERROR(VLOOKUP(E352,'[16]nVision Input'!$E:$Q,13,FALSE),0)</f>
        <v>-34475.179759303821</v>
      </c>
      <c r="AH352" s="380"/>
      <c r="AI352" s="394"/>
      <c r="AJ352" s="380"/>
      <c r="AK352" s="394"/>
      <c r="AL352" s="394"/>
      <c r="AM352" s="394"/>
      <c r="AN352" s="380"/>
      <c r="AO352" s="394"/>
      <c r="AP352" s="380"/>
      <c r="AQ352" s="394"/>
      <c r="AR352" s="380"/>
      <c r="AS352" s="394"/>
      <c r="AT352" s="380"/>
      <c r="AU352" s="394"/>
      <c r="AV352" s="217"/>
      <c r="AW352" s="394"/>
      <c r="AX352" s="217"/>
      <c r="AY352" s="394"/>
      <c r="AZ352" s="380"/>
      <c r="BA352" s="394"/>
      <c r="BB352" s="380"/>
      <c r="BC352" s="394"/>
      <c r="BD352" s="394"/>
      <c r="BE352" s="394"/>
      <c r="BF352" s="394"/>
      <c r="BG352" s="394"/>
      <c r="BH352" s="380"/>
      <c r="BI352" s="286">
        <f t="shared" si="34"/>
        <v>329019.21656271175</v>
      </c>
    </row>
    <row r="353" spans="1:61" x14ac:dyDescent="0.25">
      <c r="A353" s="88">
        <f t="shared" si="35"/>
        <v>297</v>
      </c>
      <c r="B353" s="86"/>
      <c r="C353" s="88">
        <v>565</v>
      </c>
      <c r="D353" s="86"/>
      <c r="E353" s="88">
        <v>565416</v>
      </c>
      <c r="F353" s="109"/>
      <c r="G353" s="98" t="s">
        <v>453</v>
      </c>
      <c r="H353" s="86"/>
      <c r="I353" s="386"/>
      <c r="J353" s="86"/>
      <c r="K353" s="394">
        <f>'[15]WP - Expenses'!$K$354</f>
        <v>3910285.11</v>
      </c>
      <c r="L353" s="376"/>
      <c r="M353" s="399">
        <v>0.83927588220572291</v>
      </c>
      <c r="N353" s="376"/>
      <c r="O353" s="394">
        <f t="shared" si="33"/>
        <v>3281807.9853711519</v>
      </c>
      <c r="P353" s="217"/>
      <c r="Q353" s="394"/>
      <c r="R353" s="380"/>
      <c r="S353" s="394"/>
      <c r="T353" s="380"/>
      <c r="U353" s="290">
        <f>IFERROR(VLOOKUP(E353,'[26]IS ADJ 3'!$E:$O,11,FALSE),0)</f>
        <v>0</v>
      </c>
      <c r="V353" s="380"/>
      <c r="W353" s="291">
        <f>IFERROR(VLOOKUP(E353,'[27]IS ADJ 4'!$E:$Q,13,FALSE),0)</f>
        <v>0</v>
      </c>
      <c r="X353" s="380"/>
      <c r="Y353" s="290">
        <f>IFERROR(VLOOKUP(E353,'[28]WP IS ADJ 5'!$E$17:$U$315,17,FALSE),0)</f>
        <v>0</v>
      </c>
      <c r="Z353" s="380"/>
      <c r="AA353" s="394"/>
      <c r="AB353" s="380"/>
      <c r="AC353" s="394"/>
      <c r="AD353" s="380"/>
      <c r="AE353" s="394"/>
      <c r="AF353" s="380"/>
      <c r="AG353" s="397">
        <f>IFERROR(VLOOKUP(E353,'[16]nVision Input'!$E:$Q,13,FALSE),0)</f>
        <v>-311259.04931684001</v>
      </c>
      <c r="AH353" s="380"/>
      <c r="AI353" s="394"/>
      <c r="AJ353" s="380"/>
      <c r="AK353" s="394"/>
      <c r="AL353" s="394"/>
      <c r="AM353" s="394"/>
      <c r="AN353" s="380"/>
      <c r="AO353" s="394"/>
      <c r="AP353" s="380"/>
      <c r="AQ353" s="394"/>
      <c r="AR353" s="380"/>
      <c r="AS353" s="394"/>
      <c r="AT353" s="380"/>
      <c r="AU353" s="394"/>
      <c r="AV353" s="217"/>
      <c r="AW353" s="394"/>
      <c r="AX353" s="217"/>
      <c r="AY353" s="394"/>
      <c r="AZ353" s="380"/>
      <c r="BA353" s="394"/>
      <c r="BB353" s="380"/>
      <c r="BC353" s="394"/>
      <c r="BD353" s="394"/>
      <c r="BE353" s="394"/>
      <c r="BF353" s="394"/>
      <c r="BG353" s="394"/>
      <c r="BH353" s="380"/>
      <c r="BI353" s="286">
        <f t="shared" si="34"/>
        <v>2970548.9360543117</v>
      </c>
    </row>
    <row r="354" spans="1:61" x14ac:dyDescent="0.25">
      <c r="A354" s="88">
        <f t="shared" si="35"/>
        <v>298</v>
      </c>
      <c r="B354" s="86"/>
      <c r="C354" s="88">
        <v>566</v>
      </c>
      <c r="D354" s="86"/>
      <c r="E354" s="88">
        <v>566450</v>
      </c>
      <c r="F354" s="109"/>
      <c r="G354" s="98" t="s">
        <v>454</v>
      </c>
      <c r="H354" s="86"/>
      <c r="I354" s="386"/>
      <c r="J354" s="86"/>
      <c r="K354" s="394">
        <f>'[15]WP - Expenses'!$K$355</f>
        <v>26580.629999999997</v>
      </c>
      <c r="L354" s="376"/>
      <c r="M354" s="399">
        <v>0.83927588220572291</v>
      </c>
      <c r="N354" s="376"/>
      <c r="O354" s="394">
        <f t="shared" si="33"/>
        <v>22308.481692833902</v>
      </c>
      <c r="P354" s="217"/>
      <c r="Q354" s="394"/>
      <c r="R354" s="380"/>
      <c r="S354" s="394"/>
      <c r="T354" s="380"/>
      <c r="U354" s="290">
        <f>IFERROR(VLOOKUP(E354,'[26]IS ADJ 3'!$E:$O,11,FALSE),0)</f>
        <v>390.78398727766876</v>
      </c>
      <c r="V354" s="380"/>
      <c r="W354" s="291">
        <f>IFERROR(VLOOKUP(E354,'[27]IS ADJ 4'!$E:$Q,13,FALSE),0)</f>
        <v>171.73376260089188</v>
      </c>
      <c r="X354" s="380"/>
      <c r="Y354" s="290">
        <f>IFERROR(VLOOKUP(E354,'[28]WP IS ADJ 5'!$E$17:$U$315,17,FALSE),0)</f>
        <v>215.92975993284199</v>
      </c>
      <c r="Z354" s="380"/>
      <c r="AA354" s="394"/>
      <c r="AB354" s="380"/>
      <c r="AC354" s="394"/>
      <c r="AD354" s="380"/>
      <c r="AE354" s="394"/>
      <c r="AF354" s="380"/>
      <c r="AG354" s="397">
        <f>IFERROR(VLOOKUP(E354,'[16]nVision Input'!$E:$Q,13,FALSE),0)</f>
        <v>0</v>
      </c>
      <c r="AH354" s="380"/>
      <c r="AI354" s="394"/>
      <c r="AJ354" s="380"/>
      <c r="AK354" s="394"/>
      <c r="AL354" s="394"/>
      <c r="AM354" s="394"/>
      <c r="AN354" s="380"/>
      <c r="AO354" s="394"/>
      <c r="AP354" s="380"/>
      <c r="AQ354" s="394"/>
      <c r="AR354" s="380"/>
      <c r="AS354" s="394"/>
      <c r="AT354" s="380"/>
      <c r="AU354" s="394"/>
      <c r="AV354" s="217"/>
      <c r="AW354" s="394"/>
      <c r="AX354" s="217"/>
      <c r="AY354" s="394"/>
      <c r="AZ354" s="380"/>
      <c r="BA354" s="394"/>
      <c r="BB354" s="380"/>
      <c r="BC354" s="394"/>
      <c r="BD354" s="394"/>
      <c r="BE354" s="394"/>
      <c r="BF354" s="394"/>
      <c r="BG354" s="394"/>
      <c r="BH354" s="380"/>
      <c r="BI354" s="286">
        <f t="shared" si="34"/>
        <v>23086.929202645304</v>
      </c>
    </row>
    <row r="355" spans="1:61" x14ac:dyDescent="0.25">
      <c r="A355" s="88">
        <f t="shared" si="35"/>
        <v>299</v>
      </c>
      <c r="B355" s="86"/>
      <c r="C355" s="88">
        <v>566</v>
      </c>
      <c r="D355" s="86"/>
      <c r="E355" s="88">
        <v>566458</v>
      </c>
      <c r="F355" s="109"/>
      <c r="G355" s="98" t="s">
        <v>455</v>
      </c>
      <c r="H355" s="86"/>
      <c r="I355" s="386"/>
      <c r="J355" s="86"/>
      <c r="K355" s="394">
        <f>'[15]WP - Expenses'!$K$356</f>
        <v>491.34000000000003</v>
      </c>
      <c r="L355" s="376"/>
      <c r="M355" s="399">
        <v>0.83927588220572291</v>
      </c>
      <c r="N355" s="376"/>
      <c r="O355" s="394">
        <f t="shared" si="33"/>
        <v>412.36981196295994</v>
      </c>
      <c r="P355" s="217"/>
      <c r="Q355" s="394"/>
      <c r="R355" s="380"/>
      <c r="S355" s="394"/>
      <c r="T355" s="380"/>
      <c r="U355" s="290">
        <f>IFERROR(VLOOKUP(E355,'[26]IS ADJ 3'!$E:$O,11,FALSE),0)</f>
        <v>0</v>
      </c>
      <c r="V355" s="380"/>
      <c r="W355" s="291">
        <f>IFERROR(VLOOKUP(E355,'[27]IS ADJ 4'!$E:$Q,13,FALSE),0)</f>
        <v>0</v>
      </c>
      <c r="X355" s="380"/>
      <c r="Y355" s="290">
        <f>IFERROR(VLOOKUP(E355,'[28]WP IS ADJ 5'!$E$17:$U$315,17,FALSE),0)</f>
        <v>0</v>
      </c>
      <c r="Z355" s="380"/>
      <c r="AA355" s="394"/>
      <c r="AB355" s="380"/>
      <c r="AC355" s="394"/>
      <c r="AD355" s="380"/>
      <c r="AE355" s="394"/>
      <c r="AF355" s="380"/>
      <c r="AG355" s="397">
        <f>IFERROR(VLOOKUP(E355,'[16]nVision Input'!$E:$Q,13,FALSE),0)</f>
        <v>0</v>
      </c>
      <c r="AH355" s="380"/>
      <c r="AI355" s="394"/>
      <c r="AJ355" s="380"/>
      <c r="AK355" s="394"/>
      <c r="AL355" s="394"/>
      <c r="AM355" s="394"/>
      <c r="AN355" s="380"/>
      <c r="AO355" s="394"/>
      <c r="AP355" s="380"/>
      <c r="AQ355" s="394"/>
      <c r="AR355" s="380"/>
      <c r="AS355" s="394"/>
      <c r="AT355" s="380"/>
      <c r="AU355" s="394"/>
      <c r="AV355" s="217"/>
      <c r="AW355" s="394"/>
      <c r="AX355" s="217"/>
      <c r="AY355" s="394"/>
      <c r="AZ355" s="380"/>
      <c r="BA355" s="394"/>
      <c r="BB355" s="380"/>
      <c r="BC355" s="394"/>
      <c r="BD355" s="394"/>
      <c r="BE355" s="394"/>
      <c r="BF355" s="394"/>
      <c r="BG355" s="394"/>
      <c r="BH355" s="380"/>
      <c r="BI355" s="286">
        <f t="shared" si="34"/>
        <v>412.36981196295994</v>
      </c>
    </row>
    <row r="356" spans="1:61" x14ac:dyDescent="0.25">
      <c r="A356" s="88">
        <f t="shared" si="35"/>
        <v>300</v>
      </c>
      <c r="B356" s="86"/>
      <c r="C356" s="88">
        <v>566</v>
      </c>
      <c r="D356" s="86"/>
      <c r="E356" s="88">
        <v>566459</v>
      </c>
      <c r="F356" s="109"/>
      <c r="G356" s="98" t="s">
        <v>456</v>
      </c>
      <c r="H356" s="86"/>
      <c r="I356" s="386"/>
      <c r="J356" s="86"/>
      <c r="K356" s="394">
        <f>'[15]WP - Expenses'!$K$357</f>
        <v>4984.0400000000009</v>
      </c>
      <c r="L356" s="376"/>
      <c r="M356" s="399">
        <v>0.83927588220572291</v>
      </c>
      <c r="N356" s="376"/>
      <c r="O356" s="394">
        <f t="shared" si="33"/>
        <v>4182.9845679486116</v>
      </c>
      <c r="P356" s="217"/>
      <c r="Q356" s="394"/>
      <c r="R356" s="380"/>
      <c r="S356" s="394"/>
      <c r="T356" s="380"/>
      <c r="U356" s="290">
        <f>IFERROR(VLOOKUP(E356,'[26]IS ADJ 3'!$E:$O,11,FALSE),0)</f>
        <v>59.991750225077588</v>
      </c>
      <c r="V356" s="380"/>
      <c r="W356" s="291">
        <f>IFERROR(VLOOKUP(E356,'[27]IS ADJ 4'!$E:$Q,13,FALSE),0)</f>
        <v>26.363948694358943</v>
      </c>
      <c r="X356" s="380"/>
      <c r="Y356" s="290">
        <f>IFERROR(VLOOKUP(E356,'[28]WP IS ADJ 5'!$E$17:$U$315,17,FALSE),0)</f>
        <v>33.14875902232825</v>
      </c>
      <c r="Z356" s="380"/>
      <c r="AA356" s="394"/>
      <c r="AB356" s="380"/>
      <c r="AC356" s="394"/>
      <c r="AD356" s="380"/>
      <c r="AE356" s="394"/>
      <c r="AF356" s="380"/>
      <c r="AG356" s="397">
        <f>IFERROR(VLOOKUP(E356,'[16]nVision Input'!$E:$Q,13,FALSE),0)</f>
        <v>0</v>
      </c>
      <c r="AH356" s="380"/>
      <c r="AI356" s="394"/>
      <c r="AJ356" s="380"/>
      <c r="AK356" s="394"/>
      <c r="AL356" s="394"/>
      <c r="AM356" s="394"/>
      <c r="AN356" s="380"/>
      <c r="AO356" s="394"/>
      <c r="AP356" s="380"/>
      <c r="AQ356" s="394"/>
      <c r="AR356" s="380"/>
      <c r="AS356" s="394"/>
      <c r="AT356" s="380"/>
      <c r="AU356" s="394"/>
      <c r="AV356" s="217"/>
      <c r="AW356" s="394"/>
      <c r="AX356" s="217"/>
      <c r="AY356" s="394"/>
      <c r="AZ356" s="380"/>
      <c r="BA356" s="394"/>
      <c r="BB356" s="380"/>
      <c r="BC356" s="394"/>
      <c r="BD356" s="394"/>
      <c r="BE356" s="394"/>
      <c r="BF356" s="394"/>
      <c r="BG356" s="394"/>
      <c r="BH356" s="380"/>
      <c r="BI356" s="286">
        <f t="shared" si="34"/>
        <v>4302.4890258903761</v>
      </c>
    </row>
    <row r="357" spans="1:61" x14ac:dyDescent="0.25">
      <c r="A357" s="88">
        <f t="shared" si="35"/>
        <v>301</v>
      </c>
      <c r="B357" s="86"/>
      <c r="C357" s="88">
        <v>566</v>
      </c>
      <c r="D357" s="86"/>
      <c r="E357" s="88">
        <v>566462</v>
      </c>
      <c r="F357" s="109"/>
      <c r="G357" s="98" t="s">
        <v>457</v>
      </c>
      <c r="H357" s="86"/>
      <c r="I357" s="386"/>
      <c r="J357" s="86"/>
      <c r="K357" s="394">
        <f>'[15]WP - Expenses'!$K$358</f>
        <v>379.72</v>
      </c>
      <c r="L357" s="376"/>
      <c r="M357" s="399">
        <v>0.83927588220572291</v>
      </c>
      <c r="N357" s="376"/>
      <c r="O357" s="394">
        <f t="shared" si="33"/>
        <v>318.68983799115711</v>
      </c>
      <c r="P357" s="217"/>
      <c r="Q357" s="394"/>
      <c r="R357" s="380"/>
      <c r="S357" s="394"/>
      <c r="T357" s="380"/>
      <c r="U357" s="290">
        <f>IFERROR(VLOOKUP(E357,'[26]IS ADJ 3'!$E:$O,11,FALSE),0)</f>
        <v>0</v>
      </c>
      <c r="V357" s="380"/>
      <c r="W357" s="291">
        <f>IFERROR(VLOOKUP(E357,'[27]IS ADJ 4'!$E:$Q,13,FALSE),0)</f>
        <v>0</v>
      </c>
      <c r="X357" s="380"/>
      <c r="Y357" s="290">
        <f>IFERROR(VLOOKUP(E357,'[28]WP IS ADJ 5'!$E$17:$U$315,17,FALSE),0)</f>
        <v>0</v>
      </c>
      <c r="Z357" s="380"/>
      <c r="AA357" s="394"/>
      <c r="AB357" s="380"/>
      <c r="AC357" s="394"/>
      <c r="AD357" s="380"/>
      <c r="AE357" s="394"/>
      <c r="AF357" s="380"/>
      <c r="AG357" s="397">
        <f>IFERROR(VLOOKUP(E357,'[16]nVision Input'!$E:$Q,13,FALSE),0)</f>
        <v>0</v>
      </c>
      <c r="AH357" s="380"/>
      <c r="AI357" s="394"/>
      <c r="AJ357" s="380"/>
      <c r="AK357" s="394"/>
      <c r="AL357" s="394"/>
      <c r="AM357" s="394"/>
      <c r="AN357" s="380"/>
      <c r="AO357" s="394"/>
      <c r="AP357" s="380"/>
      <c r="AQ357" s="394"/>
      <c r="AR357" s="380"/>
      <c r="AS357" s="394"/>
      <c r="AT357" s="380"/>
      <c r="AU357" s="394"/>
      <c r="AV357" s="217"/>
      <c r="AW357" s="394"/>
      <c r="AX357" s="217"/>
      <c r="AY357" s="394"/>
      <c r="AZ357" s="380"/>
      <c r="BA357" s="394"/>
      <c r="BB357" s="380"/>
      <c r="BC357" s="394"/>
      <c r="BD357" s="394"/>
      <c r="BE357" s="394"/>
      <c r="BF357" s="394"/>
      <c r="BG357" s="394"/>
      <c r="BH357" s="380"/>
      <c r="BI357" s="286">
        <f t="shared" si="34"/>
        <v>318.68983799115711</v>
      </c>
    </row>
    <row r="358" spans="1:61" x14ac:dyDescent="0.25">
      <c r="A358" s="88">
        <f t="shared" si="35"/>
        <v>302</v>
      </c>
      <c r="B358" s="86"/>
      <c r="C358" s="88">
        <v>567</v>
      </c>
      <c r="D358" s="86"/>
      <c r="E358" s="88">
        <v>567007</v>
      </c>
      <c r="F358" s="109"/>
      <c r="G358" s="98" t="s">
        <v>458</v>
      </c>
      <c r="H358" s="86"/>
      <c r="I358" s="386"/>
      <c r="J358" s="86"/>
      <c r="K358" s="394">
        <f>'[15]WP - Expenses'!$K$359</f>
        <v>175</v>
      </c>
      <c r="L358" s="376"/>
      <c r="M358" s="399">
        <v>0.83927588220572291</v>
      </c>
      <c r="N358" s="376"/>
      <c r="O358" s="394">
        <f t="shared" si="33"/>
        <v>146.87327938600151</v>
      </c>
      <c r="P358" s="217"/>
      <c r="Q358" s="394"/>
      <c r="R358" s="380"/>
      <c r="S358" s="394"/>
      <c r="T358" s="380"/>
      <c r="U358" s="290">
        <f>IFERROR(VLOOKUP(E358,'[26]IS ADJ 3'!$E:$O,11,FALSE),0)</f>
        <v>0</v>
      </c>
      <c r="V358" s="380"/>
      <c r="W358" s="291">
        <f>IFERROR(VLOOKUP(E358,'[27]IS ADJ 4'!$E:$Q,13,FALSE),0)</f>
        <v>0</v>
      </c>
      <c r="X358" s="380"/>
      <c r="Y358" s="290">
        <f>IFERROR(VLOOKUP(E358,'[28]WP IS ADJ 5'!$E$17:$U$315,17,FALSE),0)</f>
        <v>0</v>
      </c>
      <c r="Z358" s="380"/>
      <c r="AA358" s="394"/>
      <c r="AB358" s="380"/>
      <c r="AC358" s="394"/>
      <c r="AD358" s="380"/>
      <c r="AE358" s="394"/>
      <c r="AF358" s="380"/>
      <c r="AG358" s="397">
        <f>IFERROR(VLOOKUP(E358,'[16]nVision Input'!$E:$Q,13,FALSE),0)</f>
        <v>0</v>
      </c>
      <c r="AH358" s="380"/>
      <c r="AI358" s="394"/>
      <c r="AJ358" s="380"/>
      <c r="AK358" s="394"/>
      <c r="AL358" s="394"/>
      <c r="AM358" s="394"/>
      <c r="AN358" s="380"/>
      <c r="AO358" s="394"/>
      <c r="AP358" s="380"/>
      <c r="AQ358" s="394"/>
      <c r="AR358" s="380"/>
      <c r="AS358" s="394"/>
      <c r="AT358" s="380"/>
      <c r="AU358" s="394"/>
      <c r="AV358" s="217"/>
      <c r="AW358" s="394"/>
      <c r="AX358" s="217"/>
      <c r="AY358" s="394"/>
      <c r="AZ358" s="380"/>
      <c r="BA358" s="394"/>
      <c r="BB358" s="380"/>
      <c r="BC358" s="394"/>
      <c r="BD358" s="394"/>
      <c r="BE358" s="394"/>
      <c r="BF358" s="394"/>
      <c r="BG358" s="394"/>
      <c r="BH358" s="380"/>
      <c r="BI358" s="286">
        <f t="shared" si="34"/>
        <v>146.87327938600151</v>
      </c>
    </row>
    <row r="359" spans="1:61" x14ac:dyDescent="0.25">
      <c r="A359" s="88">
        <f t="shared" si="35"/>
        <v>303</v>
      </c>
      <c r="B359" s="86"/>
      <c r="C359" s="88">
        <v>568</v>
      </c>
      <c r="D359" s="86"/>
      <c r="E359" s="88">
        <v>568631</v>
      </c>
      <c r="F359" s="109"/>
      <c r="G359" s="98" t="s">
        <v>459</v>
      </c>
      <c r="H359" s="86"/>
      <c r="I359" s="386"/>
      <c r="J359" s="86"/>
      <c r="K359" s="394">
        <f>'[15]WP - Expenses'!$K$360</f>
        <v>89896.14</v>
      </c>
      <c r="L359" s="376"/>
      <c r="M359" s="399">
        <v>0.83927588220572291</v>
      </c>
      <c r="N359" s="376"/>
      <c r="O359" s="394">
        <f t="shared" si="33"/>
        <v>75447.662205389177</v>
      </c>
      <c r="P359" s="217"/>
      <c r="Q359" s="394"/>
      <c r="R359" s="380"/>
      <c r="S359" s="394"/>
      <c r="T359" s="380"/>
      <c r="U359" s="290">
        <f>IFERROR(VLOOKUP(E359,'[26]IS ADJ 3'!$E:$O,11,FALSE),0)</f>
        <v>3001.8250853613135</v>
      </c>
      <c r="V359" s="380"/>
      <c r="W359" s="291">
        <f>IFERROR(VLOOKUP(E359,'[27]IS ADJ 4'!$E:$Q,13,FALSE),0)</f>
        <v>1319.1807580706898</v>
      </c>
      <c r="X359" s="380"/>
      <c r="Y359" s="290">
        <f>IFERROR(VLOOKUP(E359,'[28]WP IS ADJ 5'!$E$17:$U$315,17,FALSE),0)</f>
        <v>1658.6743345291907</v>
      </c>
      <c r="Z359" s="380"/>
      <c r="AA359" s="394"/>
      <c r="AB359" s="380"/>
      <c r="AC359" s="394"/>
      <c r="AD359" s="380"/>
      <c r="AE359" s="394"/>
      <c r="AF359" s="380"/>
      <c r="AG359" s="397">
        <f>IFERROR(VLOOKUP(E359,'[16]nVision Input'!$E:$Q,13,FALSE),0)</f>
        <v>0</v>
      </c>
      <c r="AH359" s="380"/>
      <c r="AI359" s="394"/>
      <c r="AJ359" s="380"/>
      <c r="AK359" s="394"/>
      <c r="AL359" s="394"/>
      <c r="AM359" s="394"/>
      <c r="AN359" s="380"/>
      <c r="AO359" s="394"/>
      <c r="AP359" s="380"/>
      <c r="AQ359" s="394"/>
      <c r="AR359" s="380"/>
      <c r="AS359" s="394"/>
      <c r="AT359" s="380"/>
      <c r="AU359" s="394"/>
      <c r="AV359" s="217"/>
      <c r="AW359" s="394"/>
      <c r="AX359" s="217"/>
      <c r="AY359" s="394"/>
      <c r="AZ359" s="380"/>
      <c r="BA359" s="394"/>
      <c r="BB359" s="380"/>
      <c r="BC359" s="394"/>
      <c r="BD359" s="394"/>
      <c r="BE359" s="394"/>
      <c r="BF359" s="394"/>
      <c r="BG359" s="394"/>
      <c r="BH359" s="380"/>
      <c r="BI359" s="286">
        <f t="shared" si="34"/>
        <v>81427.342383350377</v>
      </c>
    </row>
    <row r="360" spans="1:61" x14ac:dyDescent="0.25">
      <c r="A360" s="88">
        <f t="shared" si="35"/>
        <v>304</v>
      </c>
      <c r="B360" s="86"/>
      <c r="C360" s="88">
        <v>569</v>
      </c>
      <c r="D360" s="86"/>
      <c r="E360" s="88">
        <v>569037</v>
      </c>
      <c r="F360" s="109"/>
      <c r="G360" s="98" t="s">
        <v>460</v>
      </c>
      <c r="H360" s="86"/>
      <c r="I360" s="386"/>
      <c r="J360" s="86"/>
      <c r="K360" s="394">
        <f>'[15]WP - Expenses'!$K$361</f>
        <v>3142.29</v>
      </c>
      <c r="L360" s="376"/>
      <c r="M360" s="399">
        <v>0.83927588220572291</v>
      </c>
      <c r="N360" s="376"/>
      <c r="O360" s="394">
        <f t="shared" si="33"/>
        <v>2637.2482118962212</v>
      </c>
      <c r="P360" s="217"/>
      <c r="Q360" s="394"/>
      <c r="R360" s="380"/>
      <c r="S360" s="394"/>
      <c r="T360" s="380"/>
      <c r="U360" s="290">
        <f>IFERROR(VLOOKUP(E360,'[26]IS ADJ 3'!$E:$O,11,FALSE),0)</f>
        <v>71.1574665631681</v>
      </c>
      <c r="V360" s="380"/>
      <c r="W360" s="291">
        <f>IFERROR(VLOOKUP(E360,'[27]IS ADJ 4'!$E:$Q,13,FALSE),0)</f>
        <v>31.27082958329375</v>
      </c>
      <c r="X360" s="380"/>
      <c r="Y360" s="290">
        <f>IFERROR(VLOOKUP(E360,'[28]WP IS ADJ 5'!$E$17:$U$315,17,FALSE),0)</f>
        <v>39.318434666301982</v>
      </c>
      <c r="Z360" s="380"/>
      <c r="AA360" s="394"/>
      <c r="AB360" s="380"/>
      <c r="AC360" s="394"/>
      <c r="AD360" s="380"/>
      <c r="AE360" s="394"/>
      <c r="AF360" s="380"/>
      <c r="AG360" s="397">
        <f>IFERROR(VLOOKUP(E360,'[16]nVision Input'!$E:$Q,13,FALSE),0)</f>
        <v>0</v>
      </c>
      <c r="AH360" s="380"/>
      <c r="AI360" s="394"/>
      <c r="AJ360" s="380"/>
      <c r="AK360" s="394"/>
      <c r="AL360" s="394"/>
      <c r="AM360" s="394"/>
      <c r="AN360" s="380"/>
      <c r="AO360" s="394"/>
      <c r="AP360" s="380"/>
      <c r="AQ360" s="394"/>
      <c r="AR360" s="380"/>
      <c r="AS360" s="394"/>
      <c r="AT360" s="380"/>
      <c r="AU360" s="394"/>
      <c r="AV360" s="217"/>
      <c r="AW360" s="394"/>
      <c r="AX360" s="217"/>
      <c r="AY360" s="394"/>
      <c r="AZ360" s="380"/>
      <c r="BA360" s="394"/>
      <c r="BB360" s="380"/>
      <c r="BC360" s="394"/>
      <c r="BD360" s="394"/>
      <c r="BE360" s="394"/>
      <c r="BF360" s="394"/>
      <c r="BG360" s="394"/>
      <c r="BH360" s="380"/>
      <c r="BI360" s="286">
        <f t="shared" si="34"/>
        <v>2778.994942708985</v>
      </c>
    </row>
    <row r="361" spans="1:61" x14ac:dyDescent="0.25">
      <c r="A361" s="88">
        <f t="shared" si="35"/>
        <v>305</v>
      </c>
      <c r="B361" s="86"/>
      <c r="C361" s="88">
        <v>569</v>
      </c>
      <c r="D361" s="86"/>
      <c r="E361" s="88">
        <v>569203</v>
      </c>
      <c r="F361" s="109"/>
      <c r="G361" s="98" t="s">
        <v>461</v>
      </c>
      <c r="H361" s="86"/>
      <c r="I361" s="386"/>
      <c r="J361" s="86"/>
      <c r="K361" s="394">
        <f>'[15]WP - Expenses'!$K$362</f>
        <v>6142.19</v>
      </c>
      <c r="L361" s="376"/>
      <c r="M361" s="399">
        <v>0.83927588220572291</v>
      </c>
      <c r="N361" s="376"/>
      <c r="O361" s="394">
        <f t="shared" si="33"/>
        <v>5154.9919309251691</v>
      </c>
      <c r="P361" s="217"/>
      <c r="Q361" s="394"/>
      <c r="R361" s="380"/>
      <c r="S361" s="394"/>
      <c r="T361" s="380"/>
      <c r="U361" s="290">
        <f>IFERROR(VLOOKUP(E361,'[26]IS ADJ 3'!$E:$O,11,FALSE),0)</f>
        <v>0</v>
      </c>
      <c r="V361" s="380"/>
      <c r="W361" s="291">
        <f>IFERROR(VLOOKUP(E361,'[27]IS ADJ 4'!$E:$Q,13,FALSE),0)</f>
        <v>0</v>
      </c>
      <c r="X361" s="380"/>
      <c r="Y361" s="290">
        <f>IFERROR(VLOOKUP(E361,'[28]WP IS ADJ 5'!$E$17:$U$315,17,FALSE),0)</f>
        <v>0</v>
      </c>
      <c r="Z361" s="380"/>
      <c r="AA361" s="394"/>
      <c r="AB361" s="380"/>
      <c r="AC361" s="394"/>
      <c r="AD361" s="380"/>
      <c r="AE361" s="394"/>
      <c r="AF361" s="380"/>
      <c r="AG361" s="397">
        <f>IFERROR(VLOOKUP(E361,'[16]nVision Input'!$E:$Q,13,FALSE),0)</f>
        <v>0</v>
      </c>
      <c r="AH361" s="380"/>
      <c r="AI361" s="394"/>
      <c r="AJ361" s="380"/>
      <c r="AK361" s="394"/>
      <c r="AL361" s="394"/>
      <c r="AM361" s="394"/>
      <c r="AN361" s="380"/>
      <c r="AO361" s="394"/>
      <c r="AP361" s="380"/>
      <c r="AQ361" s="394"/>
      <c r="AR361" s="380"/>
      <c r="AS361" s="394"/>
      <c r="AT361" s="380"/>
      <c r="AU361" s="394"/>
      <c r="AV361" s="217"/>
      <c r="AW361" s="394"/>
      <c r="AX361" s="217"/>
      <c r="AY361" s="394"/>
      <c r="AZ361" s="380"/>
      <c r="BA361" s="394"/>
      <c r="BB361" s="380"/>
      <c r="BC361" s="394"/>
      <c r="BD361" s="394"/>
      <c r="BE361" s="394"/>
      <c r="BF361" s="394"/>
      <c r="BG361" s="394"/>
      <c r="BH361" s="380"/>
      <c r="BI361" s="286">
        <f t="shared" si="34"/>
        <v>5154.9919309251691</v>
      </c>
    </row>
    <row r="362" spans="1:61" x14ac:dyDescent="0.25">
      <c r="A362" s="88">
        <f t="shared" si="35"/>
        <v>306</v>
      </c>
      <c r="B362" s="86"/>
      <c r="C362" s="88">
        <v>570</v>
      </c>
      <c r="D362" s="86"/>
      <c r="E362" s="88">
        <v>570040</v>
      </c>
      <c r="F362" s="109"/>
      <c r="G362" s="98" t="s">
        <v>462</v>
      </c>
      <c r="H362" s="86"/>
      <c r="I362" s="386"/>
      <c r="J362" s="86"/>
      <c r="K362" s="394">
        <f>'[15]WP - Expenses'!$K$363</f>
        <v>592772.94999999995</v>
      </c>
      <c r="L362" s="376"/>
      <c r="M362" s="399">
        <v>0.83927588220572291</v>
      </c>
      <c r="N362" s="376"/>
      <c r="O362" s="394">
        <f t="shared" si="33"/>
        <v>497500.04055893881</v>
      </c>
      <c r="P362" s="217"/>
      <c r="Q362" s="394"/>
      <c r="R362" s="380"/>
      <c r="S362" s="394"/>
      <c r="T362" s="380"/>
      <c r="U362" s="290">
        <f>IFERROR(VLOOKUP(E362,'[26]IS ADJ 3'!$E:$O,11,FALSE),0)</f>
        <v>5795.5579031064499</v>
      </c>
      <c r="V362" s="380"/>
      <c r="W362" s="291">
        <f>IFERROR(VLOOKUP(E362,'[27]IS ADJ 4'!$E:$Q,13,FALSE),0)</f>
        <v>2546.9133779133267</v>
      </c>
      <c r="X362" s="380"/>
      <c r="Y362" s="290">
        <f>IFERROR(VLOOKUP(E362,'[28]WP IS ADJ 5'!$E$17:$U$315,17,FALSE),0)</f>
        <v>3202.3661855045939</v>
      </c>
      <c r="Z362" s="380"/>
      <c r="AA362" s="394"/>
      <c r="AB362" s="380"/>
      <c r="AC362" s="394"/>
      <c r="AD362" s="380"/>
      <c r="AE362" s="394"/>
      <c r="AF362" s="380"/>
      <c r="AG362" s="397">
        <f>IFERROR(VLOOKUP(E362,'[16]nVision Input'!$E:$Q,13,FALSE),0)</f>
        <v>0</v>
      </c>
      <c r="AH362" s="380"/>
      <c r="AI362" s="394"/>
      <c r="AJ362" s="380"/>
      <c r="AK362" s="394"/>
      <c r="AL362" s="394"/>
      <c r="AM362" s="394"/>
      <c r="AN362" s="380"/>
      <c r="AO362" s="394"/>
      <c r="AP362" s="380"/>
      <c r="AQ362" s="394"/>
      <c r="AR362" s="380"/>
      <c r="AS362" s="394"/>
      <c r="AT362" s="380"/>
      <c r="AU362" s="394"/>
      <c r="AV362" s="217"/>
      <c r="AW362" s="394"/>
      <c r="AX362" s="217"/>
      <c r="AY362" s="394"/>
      <c r="AZ362" s="380"/>
      <c r="BA362" s="394"/>
      <c r="BB362" s="380"/>
      <c r="BC362" s="394"/>
      <c r="BD362" s="394"/>
      <c r="BE362" s="394"/>
      <c r="BF362" s="394"/>
      <c r="BG362" s="394"/>
      <c r="BH362" s="380"/>
      <c r="BI362" s="286">
        <f t="shared" si="34"/>
        <v>509044.8780254632</v>
      </c>
    </row>
    <row r="363" spans="1:61" x14ac:dyDescent="0.25">
      <c r="A363" s="88">
        <f t="shared" si="35"/>
        <v>307</v>
      </c>
      <c r="B363" s="86"/>
      <c r="C363" s="88">
        <v>570</v>
      </c>
      <c r="D363" s="86"/>
      <c r="E363" s="88">
        <v>570043</v>
      </c>
      <c r="F363" s="109"/>
      <c r="G363" s="98" t="s">
        <v>463</v>
      </c>
      <c r="H363" s="86"/>
      <c r="I363" s="386"/>
      <c r="J363" s="86"/>
      <c r="K363" s="394">
        <f>'[15]WP - Expenses'!$K$364</f>
        <v>102738.33</v>
      </c>
      <c r="L363" s="376"/>
      <c r="M363" s="399">
        <v>0.83927588220572291</v>
      </c>
      <c r="N363" s="376"/>
      <c r="O363" s="394">
        <f t="shared" si="33"/>
        <v>86225.802547092695</v>
      </c>
      <c r="P363" s="217"/>
      <c r="Q363" s="394"/>
      <c r="R363" s="380"/>
      <c r="S363" s="394"/>
      <c r="T363" s="380"/>
      <c r="U363" s="290">
        <f>IFERROR(VLOOKUP(E363,'[26]IS ADJ 3'!$E:$O,11,FALSE),0)</f>
        <v>2094.7878664841292</v>
      </c>
      <c r="V363" s="380"/>
      <c r="W363" s="291">
        <f>IFERROR(VLOOKUP(E363,'[27]IS ADJ 4'!$E:$Q,13,FALSE),0)</f>
        <v>920.57457284297436</v>
      </c>
      <c r="X363" s="380"/>
      <c r="Y363" s="290">
        <f>IFERROR(VLOOKUP(E363,'[28]WP IS ADJ 5'!$E$17:$U$315,17,FALSE),0)</f>
        <v>1157.4861198157232</v>
      </c>
      <c r="Z363" s="380"/>
      <c r="AA363" s="394"/>
      <c r="AB363" s="380"/>
      <c r="AC363" s="394"/>
      <c r="AD363" s="380"/>
      <c r="AE363" s="394"/>
      <c r="AF363" s="380"/>
      <c r="AG363" s="397">
        <f>IFERROR(VLOOKUP(E363,'[16]nVision Input'!$E:$Q,13,FALSE),0)</f>
        <v>0</v>
      </c>
      <c r="AH363" s="380"/>
      <c r="AI363" s="394"/>
      <c r="AJ363" s="380"/>
      <c r="AK363" s="394"/>
      <c r="AL363" s="394"/>
      <c r="AM363" s="394"/>
      <c r="AN363" s="380"/>
      <c r="AO363" s="394"/>
      <c r="AP363" s="380"/>
      <c r="AQ363" s="394"/>
      <c r="AR363" s="380"/>
      <c r="AS363" s="394"/>
      <c r="AT363" s="380"/>
      <c r="AU363" s="394"/>
      <c r="AV363" s="217"/>
      <c r="AW363" s="394"/>
      <c r="AX363" s="217"/>
      <c r="AY363" s="394"/>
      <c r="AZ363" s="380"/>
      <c r="BA363" s="394"/>
      <c r="BB363" s="380"/>
      <c r="BC363" s="394"/>
      <c r="BD363" s="394"/>
      <c r="BE363" s="394"/>
      <c r="BF363" s="394"/>
      <c r="BG363" s="394"/>
      <c r="BH363" s="380"/>
      <c r="BI363" s="286">
        <f t="shared" si="34"/>
        <v>90398.651106235513</v>
      </c>
    </row>
    <row r="364" spans="1:61" x14ac:dyDescent="0.25">
      <c r="A364" s="88">
        <f t="shared" si="35"/>
        <v>308</v>
      </c>
      <c r="B364" s="86"/>
      <c r="C364" s="88">
        <v>570</v>
      </c>
      <c r="D364" s="86"/>
      <c r="E364" s="88">
        <v>570044</v>
      </c>
      <c r="F364" s="109"/>
      <c r="G364" s="98" t="s">
        <v>464</v>
      </c>
      <c r="H364" s="86"/>
      <c r="I364" s="386"/>
      <c r="J364" s="86"/>
      <c r="K364" s="394">
        <f>'[15]WP - Expenses'!$K$365</f>
        <v>114226.11000000002</v>
      </c>
      <c r="L364" s="376"/>
      <c r="M364" s="399">
        <v>0.83927588220572291</v>
      </c>
      <c r="N364" s="376"/>
      <c r="O364" s="394">
        <f t="shared" si="33"/>
        <v>95867.219241177954</v>
      </c>
      <c r="P364" s="217"/>
      <c r="Q364" s="394"/>
      <c r="R364" s="380"/>
      <c r="S364" s="394"/>
      <c r="T364" s="380"/>
      <c r="U364" s="290">
        <f>IFERROR(VLOOKUP(E364,'[26]IS ADJ 3'!$E:$O,11,FALSE),0)</f>
        <v>454.53011554195359</v>
      </c>
      <c r="V364" s="380"/>
      <c r="W364" s="291">
        <f>IFERROR(VLOOKUP(E364,'[27]IS ADJ 4'!$E:$Q,13,FALSE),0)</f>
        <v>199.74760865002935</v>
      </c>
      <c r="X364" s="380"/>
      <c r="Y364" s="290">
        <f>IFERROR(VLOOKUP(E364,'[28]WP IS ADJ 5'!$E$17:$U$315,17,FALSE),0)</f>
        <v>251.15302040634378</v>
      </c>
      <c r="Z364" s="380"/>
      <c r="AA364" s="394"/>
      <c r="AB364" s="380"/>
      <c r="AC364" s="394"/>
      <c r="AD364" s="380"/>
      <c r="AE364" s="394"/>
      <c r="AF364" s="380"/>
      <c r="AG364" s="397">
        <f>IFERROR(VLOOKUP(E364,'[16]nVision Input'!$E:$Q,13,FALSE),0)</f>
        <v>0</v>
      </c>
      <c r="AH364" s="380"/>
      <c r="AI364" s="394"/>
      <c r="AJ364" s="380"/>
      <c r="AK364" s="394"/>
      <c r="AL364" s="394"/>
      <c r="AM364" s="394"/>
      <c r="AN364" s="380"/>
      <c r="AO364" s="394"/>
      <c r="AP364" s="380"/>
      <c r="AQ364" s="394"/>
      <c r="AR364" s="380"/>
      <c r="AS364" s="394"/>
      <c r="AT364" s="380"/>
      <c r="AU364" s="394"/>
      <c r="AV364" s="217"/>
      <c r="AW364" s="394"/>
      <c r="AX364" s="217"/>
      <c r="AY364" s="394"/>
      <c r="AZ364" s="380"/>
      <c r="BA364" s="394"/>
      <c r="BB364" s="380"/>
      <c r="BC364" s="394"/>
      <c r="BD364" s="394"/>
      <c r="BE364" s="394"/>
      <c r="BF364" s="394"/>
      <c r="BG364" s="394"/>
      <c r="BH364" s="380"/>
      <c r="BI364" s="286">
        <f t="shared" si="34"/>
        <v>96772.649985776283</v>
      </c>
    </row>
    <row r="365" spans="1:61" x14ac:dyDescent="0.25">
      <c r="A365" s="88">
        <f t="shared" si="35"/>
        <v>309</v>
      </c>
      <c r="B365" s="86"/>
      <c r="C365" s="88">
        <v>570</v>
      </c>
      <c r="D365" s="86"/>
      <c r="E365" s="88">
        <v>570060</v>
      </c>
      <c r="F365" s="109"/>
      <c r="G365" s="98" t="s">
        <v>465</v>
      </c>
      <c r="H365" s="86"/>
      <c r="I365" s="386"/>
      <c r="J365" s="86"/>
      <c r="K365" s="394">
        <f>'[15]WP - Expenses'!$K$366</f>
        <v>75719.48000000001</v>
      </c>
      <c r="L365" s="376"/>
      <c r="M365" s="399">
        <v>0.83927588220572291</v>
      </c>
      <c r="N365" s="376"/>
      <c r="O365" s="394">
        <f t="shared" si="33"/>
        <v>63549.533377158601</v>
      </c>
      <c r="P365" s="217"/>
      <c r="Q365" s="394"/>
      <c r="R365" s="380"/>
      <c r="S365" s="394"/>
      <c r="T365" s="380"/>
      <c r="U365" s="290">
        <f>IFERROR(VLOOKUP(E365,'[26]IS ADJ 3'!$E:$O,11,FALSE),0)</f>
        <v>1623.6229822522494</v>
      </c>
      <c r="V365" s="380"/>
      <c r="W365" s="291">
        <f>IFERROR(VLOOKUP(E365,'[27]IS ADJ 4'!$E:$Q,13,FALSE),0)</f>
        <v>713.51665591491758</v>
      </c>
      <c r="X365" s="380"/>
      <c r="Y365" s="290">
        <f>IFERROR(VLOOKUP(E365,'[28]WP IS ADJ 5'!$E$17:$U$315,17,FALSE),0)</f>
        <v>897.14146994990733</v>
      </c>
      <c r="Z365" s="380"/>
      <c r="AA365" s="394"/>
      <c r="AB365" s="380"/>
      <c r="AC365" s="394"/>
      <c r="AD365" s="380"/>
      <c r="AE365" s="394"/>
      <c r="AF365" s="380"/>
      <c r="AG365" s="397">
        <f>IFERROR(VLOOKUP(E365,'[16]nVision Input'!$E:$Q,13,FALSE),0)</f>
        <v>0</v>
      </c>
      <c r="AH365" s="380"/>
      <c r="AI365" s="394"/>
      <c r="AJ365" s="380"/>
      <c r="AK365" s="394"/>
      <c r="AL365" s="394"/>
      <c r="AM365" s="394"/>
      <c r="AN365" s="380"/>
      <c r="AO365" s="394"/>
      <c r="AP365" s="380"/>
      <c r="AQ365" s="394"/>
      <c r="AR365" s="380"/>
      <c r="AS365" s="394"/>
      <c r="AT365" s="380"/>
      <c r="AU365" s="394"/>
      <c r="AV365" s="217"/>
      <c r="AW365" s="394"/>
      <c r="AX365" s="217"/>
      <c r="AY365" s="394"/>
      <c r="AZ365" s="380"/>
      <c r="BA365" s="394"/>
      <c r="BB365" s="380"/>
      <c r="BC365" s="394"/>
      <c r="BD365" s="394"/>
      <c r="BE365" s="394"/>
      <c r="BF365" s="394"/>
      <c r="BG365" s="394"/>
      <c r="BH365" s="380"/>
      <c r="BI365" s="286">
        <f t="shared" ref="BI365:BI396" si="36">SUM(O365:BH365)</f>
        <v>66783.814485275681</v>
      </c>
    </row>
    <row r="366" spans="1:61" x14ac:dyDescent="0.25">
      <c r="A366" s="88">
        <f t="shared" si="35"/>
        <v>310</v>
      </c>
      <c r="B366" s="86"/>
      <c r="C366" s="88">
        <v>570</v>
      </c>
      <c r="D366" s="86"/>
      <c r="E366" s="88">
        <v>570177</v>
      </c>
      <c r="F366" s="109"/>
      <c r="G366" s="98" t="s">
        <v>466</v>
      </c>
      <c r="H366" s="86"/>
      <c r="I366" s="386"/>
      <c r="J366" s="86"/>
      <c r="K366" s="394">
        <f>'[15]WP - Expenses'!$K$367</f>
        <v>3100.41</v>
      </c>
      <c r="L366" s="376"/>
      <c r="M366" s="399">
        <v>0.83927588220572291</v>
      </c>
      <c r="N366" s="376"/>
      <c r="O366" s="394">
        <f t="shared" si="33"/>
        <v>2602.0993379494453</v>
      </c>
      <c r="P366" s="217"/>
      <c r="Q366" s="394"/>
      <c r="R366" s="380"/>
      <c r="S366" s="394"/>
      <c r="T366" s="380"/>
      <c r="U366" s="290">
        <f>IFERROR(VLOOKUP(E366,'[26]IS ADJ 3'!$E:$O,11,FALSE),0)</f>
        <v>23.858251519868041</v>
      </c>
      <c r="V366" s="380"/>
      <c r="W366" s="291">
        <f>IFERROR(VLOOKUP(E366,'[27]IS ADJ 4'!$E:$Q,13,FALSE),0)</f>
        <v>10.484736928778258</v>
      </c>
      <c r="X366" s="380"/>
      <c r="Y366" s="290">
        <f>IFERROR(VLOOKUP(E366,'[28]WP IS ADJ 5'!$E$17:$U$315,17,FALSE),0)</f>
        <v>13.183003118912211</v>
      </c>
      <c r="Z366" s="380"/>
      <c r="AA366" s="394"/>
      <c r="AB366" s="380"/>
      <c r="AC366" s="394"/>
      <c r="AD366" s="380"/>
      <c r="AE366" s="394"/>
      <c r="AF366" s="380"/>
      <c r="AG366" s="397">
        <f>IFERROR(VLOOKUP(E366,'[16]nVision Input'!$E:$Q,13,FALSE),0)</f>
        <v>0</v>
      </c>
      <c r="AH366" s="380"/>
      <c r="AI366" s="394"/>
      <c r="AJ366" s="380"/>
      <c r="AK366" s="394"/>
      <c r="AL366" s="394"/>
      <c r="AM366" s="394"/>
      <c r="AN366" s="380"/>
      <c r="AO366" s="394"/>
      <c r="AP366" s="380"/>
      <c r="AQ366" s="394"/>
      <c r="AR366" s="380"/>
      <c r="AS366" s="394"/>
      <c r="AT366" s="380"/>
      <c r="AU366" s="394"/>
      <c r="AV366" s="217"/>
      <c r="AW366" s="394"/>
      <c r="AX366" s="217"/>
      <c r="AY366" s="394"/>
      <c r="AZ366" s="380"/>
      <c r="BA366" s="394"/>
      <c r="BB366" s="380"/>
      <c r="BC366" s="394"/>
      <c r="BD366" s="394"/>
      <c r="BE366" s="394"/>
      <c r="BF366" s="394"/>
      <c r="BG366" s="394"/>
      <c r="BH366" s="380"/>
      <c r="BI366" s="286">
        <f t="shared" si="36"/>
        <v>2649.6253295170036</v>
      </c>
    </row>
    <row r="367" spans="1:61" x14ac:dyDescent="0.25">
      <c r="A367" s="88">
        <f t="shared" si="35"/>
        <v>311</v>
      </c>
      <c r="B367" s="86"/>
      <c r="C367" s="88">
        <v>570</v>
      </c>
      <c r="D367" s="86"/>
      <c r="E367" s="88">
        <v>570472</v>
      </c>
      <c r="F367" s="109"/>
      <c r="G367" s="98" t="s">
        <v>467</v>
      </c>
      <c r="H367" s="86"/>
      <c r="I367" s="386"/>
      <c r="J367" s="86"/>
      <c r="K367" s="394">
        <f>'[15]WP - Expenses'!$K$368</f>
        <v>570668</v>
      </c>
      <c r="L367" s="376"/>
      <c r="M367" s="399">
        <v>0.83927588220572291</v>
      </c>
      <c r="N367" s="376"/>
      <c r="O367" s="394">
        <f t="shared" si="33"/>
        <v>478947.88914657547</v>
      </c>
      <c r="P367" s="217"/>
      <c r="Q367" s="394"/>
      <c r="R367" s="380"/>
      <c r="S367" s="394"/>
      <c r="T367" s="380"/>
      <c r="U367" s="290">
        <f>IFERROR(VLOOKUP(E367,'[26]IS ADJ 3'!$E:$O,11,FALSE),0)</f>
        <v>10515.890281019439</v>
      </c>
      <c r="V367" s="380"/>
      <c r="W367" s="291">
        <f>IFERROR(VLOOKUP(E367,'[27]IS ADJ 4'!$E:$Q,13,FALSE),0)</f>
        <v>4621.308610003065</v>
      </c>
      <c r="X367" s="380"/>
      <c r="Y367" s="290">
        <f>IFERROR(VLOOKUP(E367,'[28]WP IS ADJ 5'!$E$17:$U$315,17,FALSE),0)</f>
        <v>5810.6108177027199</v>
      </c>
      <c r="Z367" s="380"/>
      <c r="AA367" s="394"/>
      <c r="AB367" s="380"/>
      <c r="AC367" s="394"/>
      <c r="AD367" s="380"/>
      <c r="AE367" s="394"/>
      <c r="AF367" s="380"/>
      <c r="AG367" s="397">
        <f>IFERROR(VLOOKUP(E367,'[16]nVision Input'!$E:$Q,13,FALSE),0)</f>
        <v>0</v>
      </c>
      <c r="AH367" s="380"/>
      <c r="AI367" s="394"/>
      <c r="AJ367" s="380"/>
      <c r="AK367" s="394"/>
      <c r="AL367" s="394"/>
      <c r="AM367" s="394"/>
      <c r="AN367" s="380"/>
      <c r="AO367" s="394"/>
      <c r="AP367" s="380"/>
      <c r="AQ367" s="394"/>
      <c r="AR367" s="380"/>
      <c r="AS367" s="394"/>
      <c r="AT367" s="380"/>
      <c r="AU367" s="394"/>
      <c r="AV367" s="217"/>
      <c r="AW367" s="394"/>
      <c r="AX367" s="217"/>
      <c r="AY367" s="394"/>
      <c r="AZ367" s="380"/>
      <c r="BA367" s="394"/>
      <c r="BB367" s="380"/>
      <c r="BC367" s="394"/>
      <c r="BD367" s="394"/>
      <c r="BE367" s="394"/>
      <c r="BF367" s="394"/>
      <c r="BG367" s="394"/>
      <c r="BH367" s="380"/>
      <c r="BI367" s="286">
        <f t="shared" si="36"/>
        <v>499895.69885530072</v>
      </c>
    </row>
    <row r="368" spans="1:61" x14ac:dyDescent="0.25">
      <c r="A368" s="88">
        <f t="shared" si="35"/>
        <v>312</v>
      </c>
      <c r="B368" s="86"/>
      <c r="C368" s="88">
        <v>570</v>
      </c>
      <c r="D368" s="86"/>
      <c r="E368" s="88">
        <v>570475</v>
      </c>
      <c r="F368" s="109"/>
      <c r="G368" s="98" t="s">
        <v>468</v>
      </c>
      <c r="H368" s="86"/>
      <c r="I368" s="386"/>
      <c r="J368" s="86"/>
      <c r="K368" s="394">
        <f>'[15]WP - Expenses'!$K$369</f>
        <v>15266.32</v>
      </c>
      <c r="L368" s="376"/>
      <c r="M368" s="399">
        <v>0.83927588220572291</v>
      </c>
      <c r="N368" s="376"/>
      <c r="O368" s="394">
        <f t="shared" si="33"/>
        <v>12812.654186034872</v>
      </c>
      <c r="P368" s="217"/>
      <c r="Q368" s="394"/>
      <c r="R368" s="380"/>
      <c r="S368" s="394"/>
      <c r="T368" s="380"/>
      <c r="U368" s="290">
        <f>IFERROR(VLOOKUP(E368,'[26]IS ADJ 3'!$E:$O,11,FALSE),0)</f>
        <v>387.54552894314583</v>
      </c>
      <c r="V368" s="380"/>
      <c r="W368" s="291">
        <f>IFERROR(VLOOKUP(E368,'[27]IS ADJ 4'!$E:$Q,13,FALSE),0)</f>
        <v>170.31059109714585</v>
      </c>
      <c r="X368" s="380"/>
      <c r="Y368" s="290">
        <f>IFERROR(VLOOKUP(E368,'[28]WP IS ADJ 5'!$E$17:$U$315,17,FALSE),0)</f>
        <v>214.14033264438694</v>
      </c>
      <c r="Z368" s="380"/>
      <c r="AA368" s="394"/>
      <c r="AB368" s="380"/>
      <c r="AC368" s="394"/>
      <c r="AD368" s="380"/>
      <c r="AE368" s="394"/>
      <c r="AF368" s="380"/>
      <c r="AG368" s="397">
        <f>IFERROR(VLOOKUP(E368,'[16]nVision Input'!$E:$Q,13,FALSE),0)</f>
        <v>0</v>
      </c>
      <c r="AH368" s="380"/>
      <c r="AI368" s="394"/>
      <c r="AJ368" s="380"/>
      <c r="AK368" s="394"/>
      <c r="AL368" s="394"/>
      <c r="AM368" s="394"/>
      <c r="AN368" s="380"/>
      <c r="AO368" s="394"/>
      <c r="AP368" s="380"/>
      <c r="AQ368" s="394"/>
      <c r="AR368" s="380"/>
      <c r="AS368" s="394"/>
      <c r="AT368" s="380"/>
      <c r="AU368" s="394"/>
      <c r="AV368" s="217"/>
      <c r="AW368" s="394"/>
      <c r="AX368" s="217"/>
      <c r="AY368" s="394"/>
      <c r="AZ368" s="380"/>
      <c r="BA368" s="394"/>
      <c r="BB368" s="380"/>
      <c r="BC368" s="394"/>
      <c r="BD368" s="394"/>
      <c r="BE368" s="394"/>
      <c r="BF368" s="394"/>
      <c r="BG368" s="394"/>
      <c r="BH368" s="380"/>
      <c r="BI368" s="286">
        <f t="shared" si="36"/>
        <v>13584.650638719551</v>
      </c>
    </row>
    <row r="369" spans="1:61" x14ac:dyDescent="0.25">
      <c r="A369" s="88">
        <f t="shared" si="35"/>
        <v>313</v>
      </c>
      <c r="B369" s="86"/>
      <c r="C369" s="88">
        <v>570</v>
      </c>
      <c r="D369" s="86"/>
      <c r="E369" s="88">
        <v>570511</v>
      </c>
      <c r="F369" s="109"/>
      <c r="G369" s="98" t="s">
        <v>469</v>
      </c>
      <c r="H369" s="86"/>
      <c r="I369" s="386"/>
      <c r="J369" s="86"/>
      <c r="K369" s="394">
        <f>'[15]WP - Expenses'!$K$370</f>
        <v>8477.9</v>
      </c>
      <c r="L369" s="376"/>
      <c r="M369" s="399">
        <v>0.83927588220572291</v>
      </c>
      <c r="N369" s="376"/>
      <c r="O369" s="394">
        <f t="shared" si="33"/>
        <v>7115.2970017518983</v>
      </c>
      <c r="P369" s="217"/>
      <c r="Q369" s="394"/>
      <c r="R369" s="380"/>
      <c r="S369" s="394"/>
      <c r="T369" s="380"/>
      <c r="U369" s="290">
        <f>IFERROR(VLOOKUP(E369,'[26]IS ADJ 3'!$E:$O,11,FALSE),0)</f>
        <v>145.09543685240669</v>
      </c>
      <c r="V369" s="380"/>
      <c r="W369" s="291">
        <f>IFERROR(VLOOKUP(E369,'[27]IS ADJ 4'!$E:$Q,13,FALSE),0)</f>
        <v>63.76357813550522</v>
      </c>
      <c r="X369" s="380"/>
      <c r="Y369" s="290">
        <f>IFERROR(VLOOKUP(E369,'[28]WP IS ADJ 5'!$E$17:$U$315,17,FALSE),0)</f>
        <v>80.173251378975692</v>
      </c>
      <c r="Z369" s="380"/>
      <c r="AA369" s="394"/>
      <c r="AB369" s="380"/>
      <c r="AC369" s="394"/>
      <c r="AD369" s="380"/>
      <c r="AE369" s="394"/>
      <c r="AF369" s="380"/>
      <c r="AG369" s="397">
        <f>IFERROR(VLOOKUP(E369,'[16]nVision Input'!$E:$Q,13,FALSE),0)</f>
        <v>0</v>
      </c>
      <c r="AH369" s="380"/>
      <c r="AI369" s="394"/>
      <c r="AJ369" s="380"/>
      <c r="AK369" s="394"/>
      <c r="AL369" s="394"/>
      <c r="AM369" s="394"/>
      <c r="AN369" s="380"/>
      <c r="AO369" s="394"/>
      <c r="AP369" s="380"/>
      <c r="AQ369" s="394"/>
      <c r="AR369" s="380"/>
      <c r="AS369" s="394"/>
      <c r="AT369" s="380"/>
      <c r="AU369" s="394"/>
      <c r="AV369" s="217"/>
      <c r="AW369" s="394"/>
      <c r="AX369" s="217"/>
      <c r="AY369" s="394"/>
      <c r="AZ369" s="380"/>
      <c r="BA369" s="394"/>
      <c r="BB369" s="380"/>
      <c r="BC369" s="394"/>
      <c r="BD369" s="394"/>
      <c r="BE369" s="394"/>
      <c r="BF369" s="394"/>
      <c r="BG369" s="394"/>
      <c r="BH369" s="380"/>
      <c r="BI369" s="286">
        <f t="shared" si="36"/>
        <v>7404.3292681187868</v>
      </c>
    </row>
    <row r="370" spans="1:61" x14ac:dyDescent="0.25">
      <c r="A370" s="88">
        <f t="shared" si="35"/>
        <v>314</v>
      </c>
      <c r="B370" s="86"/>
      <c r="C370" s="88">
        <v>570</v>
      </c>
      <c r="D370" s="86"/>
      <c r="E370" s="88">
        <v>570517</v>
      </c>
      <c r="F370" s="109"/>
      <c r="G370" s="98" t="s">
        <v>470</v>
      </c>
      <c r="H370" s="86"/>
      <c r="I370" s="386"/>
      <c r="J370" s="86"/>
      <c r="K370" s="394">
        <f>'[15]WP - Expenses'!$K$371</f>
        <v>303314.29000000004</v>
      </c>
      <c r="L370" s="376"/>
      <c r="M370" s="399">
        <v>0.83927588220572291</v>
      </c>
      <c r="N370" s="376"/>
      <c r="O370" s="394">
        <f t="shared" si="33"/>
        <v>254564.36832535252</v>
      </c>
      <c r="P370" s="217"/>
      <c r="Q370" s="394"/>
      <c r="R370" s="380"/>
      <c r="S370" s="394"/>
      <c r="T370" s="380"/>
      <c r="U370" s="290">
        <f>IFERROR(VLOOKUP(E370,'[26]IS ADJ 3'!$E:$O,11,FALSE),0)</f>
        <v>7496.1470008322522</v>
      </c>
      <c r="V370" s="380"/>
      <c r="W370" s="291">
        <f>IFERROR(VLOOKUP(E370,'[27]IS ADJ 4'!$E:$Q,13,FALSE),0)</f>
        <v>3294.253529757867</v>
      </c>
      <c r="X370" s="380"/>
      <c r="Y370" s="290">
        <f>IFERROR(VLOOKUP(E370,'[28]WP IS ADJ 5'!$E$17:$U$315,17,FALSE),0)</f>
        <v>4142.0356898116297</v>
      </c>
      <c r="Z370" s="380"/>
      <c r="AA370" s="394"/>
      <c r="AB370" s="380"/>
      <c r="AC370" s="394"/>
      <c r="AD370" s="380"/>
      <c r="AE370" s="394"/>
      <c r="AF370" s="380"/>
      <c r="AG370" s="397">
        <f>IFERROR(VLOOKUP(E370,'[16]nVision Input'!$E:$Q,13,FALSE),0)</f>
        <v>0</v>
      </c>
      <c r="AH370" s="380"/>
      <c r="AI370" s="394"/>
      <c r="AJ370" s="380"/>
      <c r="AK370" s="394"/>
      <c r="AL370" s="394"/>
      <c r="AM370" s="394"/>
      <c r="AN370" s="380"/>
      <c r="AO370" s="394"/>
      <c r="AP370" s="380"/>
      <c r="AQ370" s="394"/>
      <c r="AR370" s="380"/>
      <c r="AS370" s="394"/>
      <c r="AT370" s="380"/>
      <c r="AU370" s="394"/>
      <c r="AV370" s="217"/>
      <c r="AW370" s="394"/>
      <c r="AX370" s="217"/>
      <c r="AY370" s="394"/>
      <c r="AZ370" s="380"/>
      <c r="BA370" s="394"/>
      <c r="BB370" s="380"/>
      <c r="BC370" s="394"/>
      <c r="BD370" s="394"/>
      <c r="BE370" s="394"/>
      <c r="BF370" s="394"/>
      <c r="BG370" s="394"/>
      <c r="BH370" s="380"/>
      <c r="BI370" s="286">
        <f t="shared" si="36"/>
        <v>269496.80454575428</v>
      </c>
    </row>
    <row r="371" spans="1:61" x14ac:dyDescent="0.25">
      <c r="A371" s="88">
        <f t="shared" si="35"/>
        <v>315</v>
      </c>
      <c r="B371" s="86"/>
      <c r="C371" s="88">
        <v>571</v>
      </c>
      <c r="D371" s="86"/>
      <c r="E371" s="88">
        <v>571001</v>
      </c>
      <c r="F371" s="109"/>
      <c r="G371" s="98" t="s">
        <v>471</v>
      </c>
      <c r="H371" s="86"/>
      <c r="I371" s="386"/>
      <c r="J371" s="86"/>
      <c r="K371" s="394">
        <f>'[15]WP - Expenses'!$K$372</f>
        <v>262816.75</v>
      </c>
      <c r="L371" s="376"/>
      <c r="M371" s="399">
        <v>0.83927588220572291</v>
      </c>
      <c r="N371" s="376"/>
      <c r="O371" s="394">
        <f t="shared" si="33"/>
        <v>220575.75971469094</v>
      </c>
      <c r="P371" s="217"/>
      <c r="Q371" s="394"/>
      <c r="R371" s="380"/>
      <c r="S371" s="394"/>
      <c r="T371" s="380"/>
      <c r="U371" s="290">
        <f>IFERROR(VLOOKUP(E371,'[26]IS ADJ 3'!$E:$O,11,FALSE),0)</f>
        <v>3875.1712301117036</v>
      </c>
      <c r="V371" s="380"/>
      <c r="W371" s="291">
        <f>IFERROR(VLOOKUP(E371,'[27]IS ADJ 4'!$E:$Q,13,FALSE),0)</f>
        <v>1702.9810783852431</v>
      </c>
      <c r="X371" s="380"/>
      <c r="Y371" s="290">
        <f>IFERROR(VLOOKUP(E371,'[28]WP IS ADJ 5'!$E$17:$U$315,17,FALSE),0)</f>
        <v>2141.2463679636858</v>
      </c>
      <c r="Z371" s="380"/>
      <c r="AA371" s="394"/>
      <c r="AB371" s="380"/>
      <c r="AC371" s="394"/>
      <c r="AD371" s="380"/>
      <c r="AE371" s="394"/>
      <c r="AF371" s="380"/>
      <c r="AG371" s="397">
        <f>IFERROR(VLOOKUP(E371,'[16]nVision Input'!$E:$Q,13,FALSE),0)</f>
        <v>0</v>
      </c>
      <c r="AH371" s="380"/>
      <c r="AI371" s="394"/>
      <c r="AJ371" s="380"/>
      <c r="AK371" s="394"/>
      <c r="AL371" s="394"/>
      <c r="AM371" s="394"/>
      <c r="AN371" s="380"/>
      <c r="AO371" s="394"/>
      <c r="AP371" s="380"/>
      <c r="AQ371" s="394"/>
      <c r="AR371" s="380"/>
      <c r="AS371" s="394"/>
      <c r="AT371" s="380"/>
      <c r="AU371" s="394"/>
      <c r="AV371" s="217"/>
      <c r="AW371" s="394"/>
      <c r="AX371" s="217"/>
      <c r="AY371" s="394"/>
      <c r="AZ371" s="380"/>
      <c r="BA371" s="394"/>
      <c r="BB371" s="380"/>
      <c r="BC371" s="394"/>
      <c r="BD371" s="394"/>
      <c r="BE371" s="394"/>
      <c r="BF371" s="394"/>
      <c r="BG371" s="394"/>
      <c r="BH371" s="380"/>
      <c r="BI371" s="286">
        <f t="shared" si="36"/>
        <v>228295.15839115158</v>
      </c>
    </row>
    <row r="372" spans="1:61" x14ac:dyDescent="0.25">
      <c r="A372" s="88">
        <f t="shared" si="35"/>
        <v>316</v>
      </c>
      <c r="B372" s="86"/>
      <c r="C372" s="88">
        <v>571</v>
      </c>
      <c r="D372" s="86"/>
      <c r="E372" s="88">
        <v>571041</v>
      </c>
      <c r="F372" s="109"/>
      <c r="G372" s="98" t="s">
        <v>472</v>
      </c>
      <c r="H372" s="86"/>
      <c r="I372" s="386"/>
      <c r="J372" s="86"/>
      <c r="K372" s="394">
        <f>'[15]WP - Expenses'!$K$373</f>
        <v>6832.1</v>
      </c>
      <c r="L372" s="376"/>
      <c r="M372" s="399">
        <v>0.83927588220572291</v>
      </c>
      <c r="N372" s="376"/>
      <c r="O372" s="394">
        <f t="shared" si="33"/>
        <v>5734.0167548177196</v>
      </c>
      <c r="P372" s="217"/>
      <c r="Q372" s="394"/>
      <c r="R372" s="380"/>
      <c r="S372" s="394"/>
      <c r="T372" s="380"/>
      <c r="U372" s="290">
        <f>IFERROR(VLOOKUP(E372,'[26]IS ADJ 3'!$E:$O,11,FALSE),0)</f>
        <v>64.036864191983668</v>
      </c>
      <c r="V372" s="380"/>
      <c r="W372" s="291">
        <f>IFERROR(VLOOKUP(E372,'[27]IS ADJ 4'!$E:$Q,13,FALSE),0)</f>
        <v>28.141612734601718</v>
      </c>
      <c r="X372" s="380"/>
      <c r="Y372" s="290">
        <f>IFERROR(VLOOKUP(E372,'[28]WP IS ADJ 5'!$E$17:$U$315,17,FALSE),0)</f>
        <v>35.383908148728551</v>
      </c>
      <c r="Z372" s="380"/>
      <c r="AA372" s="394"/>
      <c r="AB372" s="380"/>
      <c r="AC372" s="394"/>
      <c r="AD372" s="380"/>
      <c r="AE372" s="394"/>
      <c r="AF372" s="380"/>
      <c r="AG372" s="397">
        <f>IFERROR(VLOOKUP(E372,'[16]nVision Input'!$E:$Q,13,FALSE),0)</f>
        <v>0</v>
      </c>
      <c r="AH372" s="380"/>
      <c r="AI372" s="394"/>
      <c r="AJ372" s="380"/>
      <c r="AK372" s="394"/>
      <c r="AL372" s="394"/>
      <c r="AM372" s="394"/>
      <c r="AN372" s="380"/>
      <c r="AO372" s="394"/>
      <c r="AP372" s="380"/>
      <c r="AQ372" s="394"/>
      <c r="AR372" s="380"/>
      <c r="AS372" s="394"/>
      <c r="AT372" s="380"/>
      <c r="AU372" s="394"/>
      <c r="AV372" s="217"/>
      <c r="AW372" s="394"/>
      <c r="AX372" s="217"/>
      <c r="AY372" s="394"/>
      <c r="AZ372" s="380"/>
      <c r="BA372" s="394"/>
      <c r="BB372" s="380"/>
      <c r="BC372" s="394"/>
      <c r="BD372" s="394"/>
      <c r="BE372" s="394"/>
      <c r="BF372" s="394"/>
      <c r="BG372" s="394"/>
      <c r="BH372" s="380"/>
      <c r="BI372" s="286">
        <f t="shared" si="36"/>
        <v>5861.5791398930342</v>
      </c>
    </row>
    <row r="373" spans="1:61" x14ac:dyDescent="0.25">
      <c r="A373" s="88">
        <f t="shared" si="35"/>
        <v>317</v>
      </c>
      <c r="B373" s="86"/>
      <c r="C373" s="88">
        <v>571</v>
      </c>
      <c r="D373" s="86"/>
      <c r="E373" s="88">
        <v>571042</v>
      </c>
      <c r="F373" s="109"/>
      <c r="G373" s="98" t="s">
        <v>473</v>
      </c>
      <c r="H373" s="86"/>
      <c r="I373" s="386"/>
      <c r="J373" s="86"/>
      <c r="K373" s="394">
        <f>'[15]WP - Expenses'!$K$374</f>
        <v>40515.919999999998</v>
      </c>
      <c r="L373" s="376"/>
      <c r="M373" s="399">
        <v>0.83927588220572291</v>
      </c>
      <c r="N373" s="376"/>
      <c r="O373" s="394">
        <f t="shared" si="33"/>
        <v>34004.034501376489</v>
      </c>
      <c r="P373" s="217"/>
      <c r="Q373" s="394"/>
      <c r="R373" s="380"/>
      <c r="S373" s="394"/>
      <c r="T373" s="380"/>
      <c r="U373" s="290">
        <f>IFERROR(VLOOKUP(E373,'[26]IS ADJ 3'!$E:$O,11,FALSE),0)</f>
        <v>182.60553072258631</v>
      </c>
      <c r="V373" s="380"/>
      <c r="W373" s="291">
        <f>IFERROR(VLOOKUP(E373,'[27]IS ADJ 4'!$E:$Q,13,FALSE),0)</f>
        <v>80.247747818899796</v>
      </c>
      <c r="X373" s="380"/>
      <c r="Y373" s="290">
        <f>IFERROR(VLOOKUP(E373,'[28]WP IS ADJ 5'!$E$17:$U$315,17,FALSE),0)</f>
        <v>100.89965222479896</v>
      </c>
      <c r="Z373" s="380"/>
      <c r="AA373" s="394"/>
      <c r="AB373" s="380"/>
      <c r="AC373" s="394"/>
      <c r="AD373" s="380"/>
      <c r="AE373" s="394"/>
      <c r="AF373" s="380"/>
      <c r="AG373" s="397">
        <f>IFERROR(VLOOKUP(E373,'[16]nVision Input'!$E:$Q,13,FALSE),0)</f>
        <v>0</v>
      </c>
      <c r="AH373" s="380"/>
      <c r="AI373" s="394"/>
      <c r="AJ373" s="380"/>
      <c r="AK373" s="394"/>
      <c r="AL373" s="394"/>
      <c r="AM373" s="394"/>
      <c r="AN373" s="380"/>
      <c r="AO373" s="394"/>
      <c r="AP373" s="380"/>
      <c r="AQ373" s="394"/>
      <c r="AR373" s="380"/>
      <c r="AS373" s="394"/>
      <c r="AT373" s="380"/>
      <c r="AU373" s="394"/>
      <c r="AV373" s="217"/>
      <c r="AW373" s="394"/>
      <c r="AX373" s="217"/>
      <c r="AY373" s="394"/>
      <c r="AZ373" s="380"/>
      <c r="BA373" s="394"/>
      <c r="BB373" s="380"/>
      <c r="BC373" s="394"/>
      <c r="BD373" s="394"/>
      <c r="BE373" s="394"/>
      <c r="BF373" s="394"/>
      <c r="BG373" s="394"/>
      <c r="BH373" s="380"/>
      <c r="BI373" s="286">
        <f t="shared" si="36"/>
        <v>34367.787432142773</v>
      </c>
    </row>
    <row r="374" spans="1:61" x14ac:dyDescent="0.25">
      <c r="A374" s="88">
        <f t="shared" si="35"/>
        <v>318</v>
      </c>
      <c r="B374" s="86"/>
      <c r="C374" s="88">
        <v>571</v>
      </c>
      <c r="D374" s="86"/>
      <c r="E374" s="88">
        <v>571043</v>
      </c>
      <c r="F374" s="109"/>
      <c r="G374" s="98" t="s">
        <v>474</v>
      </c>
      <c r="H374" s="86"/>
      <c r="I374" s="386"/>
      <c r="J374" s="86"/>
      <c r="K374" s="394">
        <f>'[15]WP - Expenses'!$K$375</f>
        <v>0</v>
      </c>
      <c r="L374" s="376"/>
      <c r="M374" s="399">
        <v>0.83927588220572291</v>
      </c>
      <c r="N374" s="376"/>
      <c r="O374" s="394">
        <f t="shared" si="33"/>
        <v>0</v>
      </c>
      <c r="P374" s="217"/>
      <c r="Q374" s="394"/>
      <c r="R374" s="380"/>
      <c r="S374" s="394"/>
      <c r="T374" s="380"/>
      <c r="U374" s="290">
        <f>IFERROR(VLOOKUP(E374,'[26]IS ADJ 3'!$E:$O,11,FALSE),0)</f>
        <v>0</v>
      </c>
      <c r="V374" s="380"/>
      <c r="W374" s="291">
        <f>IFERROR(VLOOKUP(E374,'[27]IS ADJ 4'!$E:$Q,13,FALSE),0)</f>
        <v>0</v>
      </c>
      <c r="X374" s="380"/>
      <c r="Y374" s="290">
        <f>IFERROR(VLOOKUP(E374,'[28]WP IS ADJ 5'!$E$17:$U$315,17,FALSE),0)</f>
        <v>0</v>
      </c>
      <c r="Z374" s="380"/>
      <c r="AA374" s="394"/>
      <c r="AB374" s="380"/>
      <c r="AC374" s="394"/>
      <c r="AD374" s="380"/>
      <c r="AE374" s="394"/>
      <c r="AF374" s="380"/>
      <c r="AG374" s="397">
        <f>IFERROR(VLOOKUP(E374,'[16]nVision Input'!$E:$Q,13,FALSE),0)</f>
        <v>0</v>
      </c>
      <c r="AH374" s="380"/>
      <c r="AI374" s="394"/>
      <c r="AJ374" s="380"/>
      <c r="AK374" s="394"/>
      <c r="AL374" s="394"/>
      <c r="AM374" s="394"/>
      <c r="AN374" s="380"/>
      <c r="AO374" s="394"/>
      <c r="AP374" s="380"/>
      <c r="AQ374" s="394"/>
      <c r="AR374" s="380"/>
      <c r="AS374" s="394"/>
      <c r="AT374" s="380"/>
      <c r="AU374" s="394"/>
      <c r="AV374" s="217"/>
      <c r="AW374" s="394"/>
      <c r="AX374" s="217"/>
      <c r="AY374" s="394"/>
      <c r="AZ374" s="380"/>
      <c r="BA374" s="394"/>
      <c r="BB374" s="380"/>
      <c r="BC374" s="394"/>
      <c r="BD374" s="394"/>
      <c r="BE374" s="394"/>
      <c r="BF374" s="394"/>
      <c r="BG374" s="394"/>
      <c r="BH374" s="380"/>
      <c r="BI374" s="286">
        <f t="shared" si="36"/>
        <v>0</v>
      </c>
    </row>
    <row r="375" spans="1:61" x14ac:dyDescent="0.25">
      <c r="A375" s="88">
        <f t="shared" si="35"/>
        <v>319</v>
      </c>
      <c r="B375" s="86"/>
      <c r="C375" s="88">
        <v>571</v>
      </c>
      <c r="D375" s="86"/>
      <c r="E375" s="88">
        <v>571044</v>
      </c>
      <c r="F375" s="109"/>
      <c r="G375" s="98" t="s">
        <v>475</v>
      </c>
      <c r="H375" s="86"/>
      <c r="I375" s="386"/>
      <c r="J375" s="86"/>
      <c r="K375" s="394">
        <f>'[15]WP - Expenses'!$K$376</f>
        <v>919.15</v>
      </c>
      <c r="L375" s="376"/>
      <c r="M375" s="399">
        <v>0.83927588220572291</v>
      </c>
      <c r="N375" s="376"/>
      <c r="O375" s="394">
        <f t="shared" si="33"/>
        <v>771.42042712939019</v>
      </c>
      <c r="P375" s="217"/>
      <c r="Q375" s="394"/>
      <c r="R375" s="380"/>
      <c r="S375" s="394"/>
      <c r="T375" s="380"/>
      <c r="U375" s="290">
        <f>IFERROR(VLOOKUP(E375,'[26]IS ADJ 3'!$E:$O,11,FALSE),0)</f>
        <v>1.3580827520372638</v>
      </c>
      <c r="V375" s="380"/>
      <c r="W375" s="291">
        <f>IFERROR(VLOOKUP(E375,'[27]IS ADJ 4'!$E:$Q,13,FALSE),0)</f>
        <v>0.59682246080624191</v>
      </c>
      <c r="X375" s="380"/>
      <c r="Y375" s="290">
        <f>IFERROR(VLOOKUP(E375,'[28]WP IS ADJ 5'!$E$17:$U$315,17,FALSE),0)</f>
        <v>0.75041581068666119</v>
      </c>
      <c r="Z375" s="380"/>
      <c r="AA375" s="394"/>
      <c r="AB375" s="380"/>
      <c r="AC375" s="394"/>
      <c r="AD375" s="380"/>
      <c r="AE375" s="394"/>
      <c r="AF375" s="380"/>
      <c r="AG375" s="397">
        <f>IFERROR(VLOOKUP(E375,'[16]nVision Input'!$E:$Q,13,FALSE),0)</f>
        <v>0</v>
      </c>
      <c r="AH375" s="380"/>
      <c r="AI375" s="394"/>
      <c r="AJ375" s="380"/>
      <c r="AK375" s="394"/>
      <c r="AL375" s="394"/>
      <c r="AM375" s="394"/>
      <c r="AN375" s="380"/>
      <c r="AO375" s="394"/>
      <c r="AP375" s="380"/>
      <c r="AQ375" s="394"/>
      <c r="AR375" s="380"/>
      <c r="AS375" s="394"/>
      <c r="AT375" s="380"/>
      <c r="AU375" s="394"/>
      <c r="AV375" s="217"/>
      <c r="AW375" s="394"/>
      <c r="AX375" s="217"/>
      <c r="AY375" s="394"/>
      <c r="AZ375" s="380"/>
      <c r="BA375" s="394"/>
      <c r="BB375" s="380"/>
      <c r="BC375" s="394"/>
      <c r="BD375" s="394"/>
      <c r="BE375" s="394"/>
      <c r="BF375" s="394"/>
      <c r="BG375" s="394"/>
      <c r="BH375" s="380"/>
      <c r="BI375" s="286">
        <f t="shared" si="36"/>
        <v>774.12574815292032</v>
      </c>
    </row>
    <row r="376" spans="1:61" x14ac:dyDescent="0.25">
      <c r="A376" s="88">
        <f t="shared" si="35"/>
        <v>320</v>
      </c>
      <c r="B376" s="86"/>
      <c r="C376" s="88">
        <v>571</v>
      </c>
      <c r="D376" s="86"/>
      <c r="E376" s="88">
        <v>571045</v>
      </c>
      <c r="F376" s="109"/>
      <c r="G376" s="98" t="s">
        <v>476</v>
      </c>
      <c r="H376" s="86"/>
      <c r="I376" s="386"/>
      <c r="J376" s="86"/>
      <c r="K376" s="394">
        <f>'[15]WP - Expenses'!$K$377</f>
        <v>54052.450000000004</v>
      </c>
      <c r="L376" s="376"/>
      <c r="M376" s="399">
        <v>0.83927588220572291</v>
      </c>
      <c r="N376" s="376"/>
      <c r="O376" s="394">
        <f t="shared" si="33"/>
        <v>45364.917659130733</v>
      </c>
      <c r="P376" s="217"/>
      <c r="Q376" s="394"/>
      <c r="R376" s="380"/>
      <c r="S376" s="394"/>
      <c r="T376" s="380"/>
      <c r="U376" s="290">
        <f>IFERROR(VLOOKUP(E376,'[26]IS ADJ 3'!$E:$O,11,FALSE),0)</f>
        <v>0</v>
      </c>
      <c r="V376" s="380"/>
      <c r="W376" s="291">
        <f>IFERROR(VLOOKUP(E376,'[27]IS ADJ 4'!$E:$Q,13,FALSE),0)</f>
        <v>0</v>
      </c>
      <c r="X376" s="380"/>
      <c r="Y376" s="290">
        <f>IFERROR(VLOOKUP(E376,'[28]WP IS ADJ 5'!$E$17:$U$315,17,FALSE),0)</f>
        <v>0</v>
      </c>
      <c r="Z376" s="380"/>
      <c r="AA376" s="394"/>
      <c r="AB376" s="380"/>
      <c r="AC376" s="394"/>
      <c r="AD376" s="380"/>
      <c r="AE376" s="394"/>
      <c r="AF376" s="380"/>
      <c r="AG376" s="397">
        <f>IFERROR(VLOOKUP(E376,'[16]nVision Input'!$E:$Q,13,FALSE),0)</f>
        <v>0</v>
      </c>
      <c r="AH376" s="380"/>
      <c r="AI376" s="394"/>
      <c r="AJ376" s="380"/>
      <c r="AK376" s="394"/>
      <c r="AL376" s="394"/>
      <c r="AM376" s="394"/>
      <c r="AN376" s="380"/>
      <c r="AO376" s="394"/>
      <c r="AP376" s="380"/>
      <c r="AQ376" s="394"/>
      <c r="AR376" s="380"/>
      <c r="AS376" s="394"/>
      <c r="AT376" s="380"/>
      <c r="AU376" s="394"/>
      <c r="AV376" s="217"/>
      <c r="AW376" s="394"/>
      <c r="AX376" s="217"/>
      <c r="AY376" s="394"/>
      <c r="AZ376" s="380"/>
      <c r="BA376" s="394"/>
      <c r="BB376" s="380"/>
      <c r="BC376" s="394"/>
      <c r="BD376" s="394"/>
      <c r="BE376" s="394"/>
      <c r="BF376" s="394"/>
      <c r="BG376" s="394"/>
      <c r="BH376" s="380"/>
      <c r="BI376" s="286">
        <f t="shared" si="36"/>
        <v>45364.917659130733</v>
      </c>
    </row>
    <row r="377" spans="1:61" x14ac:dyDescent="0.25">
      <c r="A377" s="88">
        <f t="shared" si="35"/>
        <v>321</v>
      </c>
      <c r="B377" s="86"/>
      <c r="C377" s="88">
        <v>571</v>
      </c>
      <c r="D377" s="86"/>
      <c r="E377" s="88">
        <v>571046</v>
      </c>
      <c r="F377" s="109"/>
      <c r="G377" s="98" t="s">
        <v>477</v>
      </c>
      <c r="H377" s="86"/>
      <c r="I377" s="386"/>
      <c r="J377" s="86"/>
      <c r="K377" s="394">
        <f>'[15]WP - Expenses'!$K$378</f>
        <v>5477.66</v>
      </c>
      <c r="L377" s="376"/>
      <c r="M377" s="399">
        <v>0.83927588220572291</v>
      </c>
      <c r="N377" s="376"/>
      <c r="O377" s="394">
        <f t="shared" si="33"/>
        <v>4597.267928923</v>
      </c>
      <c r="P377" s="217"/>
      <c r="Q377" s="394"/>
      <c r="R377" s="380"/>
      <c r="S377" s="394"/>
      <c r="T377" s="380"/>
      <c r="U377" s="290">
        <f>IFERROR(VLOOKUP(E377,'[26]IS ADJ 3'!$E:$O,11,FALSE),0)</f>
        <v>0</v>
      </c>
      <c r="V377" s="380"/>
      <c r="W377" s="291">
        <f>IFERROR(VLOOKUP(E377,'[27]IS ADJ 4'!$E:$Q,13,FALSE),0)</f>
        <v>0</v>
      </c>
      <c r="X377" s="380"/>
      <c r="Y377" s="290">
        <f>IFERROR(VLOOKUP(E377,'[28]WP IS ADJ 5'!$E$17:$U$315,17,FALSE),0)</f>
        <v>0</v>
      </c>
      <c r="Z377" s="380"/>
      <c r="AA377" s="394"/>
      <c r="AB377" s="380"/>
      <c r="AC377" s="394"/>
      <c r="AD377" s="380"/>
      <c r="AE377" s="394"/>
      <c r="AF377" s="380"/>
      <c r="AG377" s="397">
        <f>IFERROR(VLOOKUP(E377,'[16]nVision Input'!$E:$Q,13,FALSE),0)</f>
        <v>0</v>
      </c>
      <c r="AH377" s="380"/>
      <c r="AI377" s="394"/>
      <c r="AJ377" s="380"/>
      <c r="AK377" s="394"/>
      <c r="AL377" s="394"/>
      <c r="AM377" s="394"/>
      <c r="AN377" s="380"/>
      <c r="AO377" s="394"/>
      <c r="AP377" s="380"/>
      <c r="AQ377" s="394"/>
      <c r="AR377" s="380"/>
      <c r="AS377" s="394"/>
      <c r="AT377" s="380"/>
      <c r="AU377" s="394"/>
      <c r="AV377" s="217"/>
      <c r="AW377" s="394"/>
      <c r="AX377" s="217"/>
      <c r="AY377" s="394"/>
      <c r="AZ377" s="380"/>
      <c r="BA377" s="394"/>
      <c r="BB377" s="380"/>
      <c r="BC377" s="394"/>
      <c r="BD377" s="394"/>
      <c r="BE377" s="394"/>
      <c r="BF377" s="394"/>
      <c r="BG377" s="394"/>
      <c r="BH377" s="380"/>
      <c r="BI377" s="286">
        <f t="shared" si="36"/>
        <v>4597.267928923</v>
      </c>
    </row>
    <row r="378" spans="1:61" x14ac:dyDescent="0.25">
      <c r="A378" s="88">
        <f t="shared" si="35"/>
        <v>322</v>
      </c>
      <c r="B378" s="86"/>
      <c r="C378" s="88">
        <v>571</v>
      </c>
      <c r="D378" s="86"/>
      <c r="E378" s="88">
        <v>571047</v>
      </c>
      <c r="F378" s="109"/>
      <c r="G378" s="98" t="s">
        <v>478</v>
      </c>
      <c r="H378" s="86"/>
      <c r="I378" s="386"/>
      <c r="J378" s="86"/>
      <c r="K378" s="394">
        <f>'[15]WP - Expenses'!$K$379</f>
        <v>6312.8600000000006</v>
      </c>
      <c r="L378" s="376"/>
      <c r="M378" s="399">
        <v>0.83927588220572291</v>
      </c>
      <c r="N378" s="376"/>
      <c r="O378" s="394">
        <f t="shared" si="33"/>
        <v>5298.2311457412206</v>
      </c>
      <c r="P378" s="217"/>
      <c r="Q378" s="394"/>
      <c r="R378" s="380"/>
      <c r="S378" s="394"/>
      <c r="T378" s="380"/>
      <c r="U378" s="290">
        <f>IFERROR(VLOOKUP(E378,'[26]IS ADJ 3'!$E:$O,11,FALSE),0)</f>
        <v>0</v>
      </c>
      <c r="V378" s="380"/>
      <c r="W378" s="291">
        <f>IFERROR(VLOOKUP(E378,'[27]IS ADJ 4'!$E:$Q,13,FALSE),0)</f>
        <v>0</v>
      </c>
      <c r="X378" s="380"/>
      <c r="Y378" s="290">
        <f>IFERROR(VLOOKUP(E378,'[28]WP IS ADJ 5'!$E$17:$U$315,17,FALSE),0)</f>
        <v>0</v>
      </c>
      <c r="Z378" s="380"/>
      <c r="AA378" s="394"/>
      <c r="AB378" s="380"/>
      <c r="AC378" s="394"/>
      <c r="AD378" s="380"/>
      <c r="AE378" s="394"/>
      <c r="AF378" s="380"/>
      <c r="AG378" s="397">
        <f>IFERROR(VLOOKUP(E378,'[16]nVision Input'!$E:$Q,13,FALSE),0)</f>
        <v>0</v>
      </c>
      <c r="AH378" s="380"/>
      <c r="AI378" s="394"/>
      <c r="AJ378" s="380"/>
      <c r="AK378" s="394"/>
      <c r="AL378" s="394"/>
      <c r="AM378" s="394"/>
      <c r="AN378" s="380"/>
      <c r="AO378" s="394"/>
      <c r="AP378" s="380"/>
      <c r="AQ378" s="394"/>
      <c r="AR378" s="380"/>
      <c r="AS378" s="394"/>
      <c r="AT378" s="380"/>
      <c r="AU378" s="394"/>
      <c r="AV378" s="217"/>
      <c r="AW378" s="394"/>
      <c r="AX378" s="217"/>
      <c r="AY378" s="394"/>
      <c r="AZ378" s="380"/>
      <c r="BA378" s="394"/>
      <c r="BB378" s="380"/>
      <c r="BC378" s="394"/>
      <c r="BD378" s="394"/>
      <c r="BE378" s="394"/>
      <c r="BF378" s="394"/>
      <c r="BG378" s="394"/>
      <c r="BH378" s="380"/>
      <c r="BI378" s="286">
        <f t="shared" si="36"/>
        <v>5298.2311457412206</v>
      </c>
    </row>
    <row r="379" spans="1:61" x14ac:dyDescent="0.25">
      <c r="A379" s="88">
        <f t="shared" si="35"/>
        <v>323</v>
      </c>
      <c r="B379" s="86"/>
      <c r="C379" s="88">
        <v>571</v>
      </c>
      <c r="D379" s="86"/>
      <c r="E379" s="88">
        <v>571048</v>
      </c>
      <c r="F379" s="109"/>
      <c r="G379" s="98" t="s">
        <v>479</v>
      </c>
      <c r="H379" s="86"/>
      <c r="I379" s="386"/>
      <c r="J379" s="86"/>
      <c r="K379" s="394">
        <f>'[15]WP - Expenses'!$K$380</f>
        <v>295704.64</v>
      </c>
      <c r="L379" s="376"/>
      <c r="M379" s="399">
        <v>0.83927588220572291</v>
      </c>
      <c r="N379" s="376"/>
      <c r="O379" s="394">
        <f t="shared" si="33"/>
        <v>248177.7726083257</v>
      </c>
      <c r="P379" s="217"/>
      <c r="Q379" s="394"/>
      <c r="R379" s="380"/>
      <c r="S379" s="394"/>
      <c r="T379" s="380"/>
      <c r="U379" s="290">
        <f>IFERROR(VLOOKUP(E379,'[26]IS ADJ 3'!$E:$O,11,FALSE),0)</f>
        <v>0</v>
      </c>
      <c r="V379" s="380"/>
      <c r="W379" s="291">
        <f>IFERROR(VLOOKUP(E379,'[27]IS ADJ 4'!$E:$Q,13,FALSE),0)</f>
        <v>0</v>
      </c>
      <c r="X379" s="380"/>
      <c r="Y379" s="290">
        <f>IFERROR(VLOOKUP(E379,'[28]WP IS ADJ 5'!$E$17:$U$315,17,FALSE),0)</f>
        <v>0</v>
      </c>
      <c r="Z379" s="380"/>
      <c r="AA379" s="394"/>
      <c r="AB379" s="380"/>
      <c r="AC379" s="394"/>
      <c r="AD379" s="380"/>
      <c r="AE379" s="394"/>
      <c r="AF379" s="380"/>
      <c r="AG379" s="397">
        <f>IFERROR(VLOOKUP(E379,'[16]nVision Input'!$E:$Q,13,FALSE),0)</f>
        <v>0</v>
      </c>
      <c r="AH379" s="380"/>
      <c r="AI379" s="394"/>
      <c r="AJ379" s="380"/>
      <c r="AK379" s="394"/>
      <c r="AL379" s="394"/>
      <c r="AM379" s="394"/>
      <c r="AN379" s="380"/>
      <c r="AO379" s="394"/>
      <c r="AP379" s="380"/>
      <c r="AQ379" s="394"/>
      <c r="AR379" s="380"/>
      <c r="AS379" s="394"/>
      <c r="AT379" s="380"/>
      <c r="AU379" s="394"/>
      <c r="AV379" s="217"/>
      <c r="AW379" s="394"/>
      <c r="AX379" s="217"/>
      <c r="AY379" s="394"/>
      <c r="AZ379" s="380"/>
      <c r="BA379" s="394"/>
      <c r="BB379" s="380"/>
      <c r="BC379" s="394"/>
      <c r="BD379" s="394"/>
      <c r="BE379" s="394"/>
      <c r="BF379" s="394"/>
      <c r="BG379" s="394"/>
      <c r="BH379" s="380"/>
      <c r="BI379" s="286">
        <f t="shared" si="36"/>
        <v>248177.7726083257</v>
      </c>
    </row>
    <row r="380" spans="1:61" x14ac:dyDescent="0.25">
      <c r="A380" s="88">
        <f t="shared" si="35"/>
        <v>324</v>
      </c>
      <c r="B380" s="86"/>
      <c r="C380" s="88">
        <v>571</v>
      </c>
      <c r="D380" s="86"/>
      <c r="E380" s="88">
        <v>571050</v>
      </c>
      <c r="F380" s="109"/>
      <c r="G380" s="98" t="s">
        <v>480</v>
      </c>
      <c r="H380" s="86"/>
      <c r="I380" s="386"/>
      <c r="J380" s="86"/>
      <c r="K380" s="394">
        <f>'[15]WP - Expenses'!$K$381</f>
        <v>0</v>
      </c>
      <c r="L380" s="376"/>
      <c r="M380" s="399">
        <v>0.83927588220572291</v>
      </c>
      <c r="N380" s="376"/>
      <c r="O380" s="394">
        <f t="shared" si="33"/>
        <v>0</v>
      </c>
      <c r="P380" s="217"/>
      <c r="Q380" s="394"/>
      <c r="R380" s="380"/>
      <c r="S380" s="394"/>
      <c r="T380" s="380"/>
      <c r="U380" s="290">
        <f>IFERROR(VLOOKUP(E380,'[26]IS ADJ 3'!$E:$O,11,FALSE),0)</f>
        <v>0</v>
      </c>
      <c r="V380" s="380"/>
      <c r="W380" s="291">
        <f>IFERROR(VLOOKUP(E380,'[27]IS ADJ 4'!$E:$Q,13,FALSE),0)</f>
        <v>0</v>
      </c>
      <c r="X380" s="380"/>
      <c r="Y380" s="290">
        <f>IFERROR(VLOOKUP(E380,'[28]WP IS ADJ 5'!$E$17:$U$315,17,FALSE),0)</f>
        <v>0</v>
      </c>
      <c r="Z380" s="380"/>
      <c r="AA380" s="394"/>
      <c r="AB380" s="380"/>
      <c r="AC380" s="394"/>
      <c r="AD380" s="380"/>
      <c r="AE380" s="394"/>
      <c r="AF380" s="380"/>
      <c r="AG380" s="397">
        <f>IFERROR(VLOOKUP(E380,'[16]nVision Input'!$E:$Q,13,FALSE),0)</f>
        <v>0</v>
      </c>
      <c r="AH380" s="380"/>
      <c r="AI380" s="394"/>
      <c r="AJ380" s="380"/>
      <c r="AK380" s="394"/>
      <c r="AL380" s="394"/>
      <c r="AM380" s="394"/>
      <c r="AN380" s="380"/>
      <c r="AO380" s="394"/>
      <c r="AP380" s="380"/>
      <c r="AQ380" s="394"/>
      <c r="AR380" s="380"/>
      <c r="AS380" s="394"/>
      <c r="AT380" s="380"/>
      <c r="AU380" s="394"/>
      <c r="AV380" s="217"/>
      <c r="AW380" s="394"/>
      <c r="AX380" s="217"/>
      <c r="AY380" s="394"/>
      <c r="AZ380" s="380"/>
      <c r="BA380" s="394"/>
      <c r="BB380" s="380"/>
      <c r="BC380" s="394"/>
      <c r="BD380" s="394"/>
      <c r="BE380" s="394"/>
      <c r="BF380" s="394"/>
      <c r="BG380" s="394"/>
      <c r="BH380" s="380"/>
      <c r="BI380" s="286">
        <f t="shared" si="36"/>
        <v>0</v>
      </c>
    </row>
    <row r="381" spans="1:61" x14ac:dyDescent="0.25">
      <c r="A381" s="88">
        <f t="shared" si="35"/>
        <v>325</v>
      </c>
      <c r="B381" s="86"/>
      <c r="C381" s="88">
        <v>571</v>
      </c>
      <c r="D381" s="86"/>
      <c r="E381" s="88">
        <v>571062</v>
      </c>
      <c r="F381" s="109"/>
      <c r="G381" s="98" t="s">
        <v>481</v>
      </c>
      <c r="H381" s="86"/>
      <c r="I381" s="386"/>
      <c r="J381" s="86"/>
      <c r="K381" s="394">
        <f>'[15]WP - Expenses'!$K$382</f>
        <v>27290.68</v>
      </c>
      <c r="L381" s="376"/>
      <c r="M381" s="399">
        <v>0.83927588220572291</v>
      </c>
      <c r="N381" s="376"/>
      <c r="O381" s="394">
        <f t="shared" si="33"/>
        <v>22904.409532994079</v>
      </c>
      <c r="P381" s="217"/>
      <c r="Q381" s="394"/>
      <c r="R381" s="380"/>
      <c r="S381" s="394"/>
      <c r="T381" s="380"/>
      <c r="U381" s="290">
        <f>IFERROR(VLOOKUP(E381,'[26]IS ADJ 3'!$E:$O,11,FALSE),0)</f>
        <v>751.96753672233069</v>
      </c>
      <c r="V381" s="380"/>
      <c r="W381" s="291">
        <f>IFERROR(VLOOKUP(E381,'[27]IS ADJ 4'!$E:$Q,13,FALSE),0)</f>
        <v>330.45932955101347</v>
      </c>
      <c r="X381" s="380"/>
      <c r="Y381" s="290">
        <f>IFERROR(VLOOKUP(E381,'[28]WP IS ADJ 5'!$E$17:$U$315,17,FALSE),0)</f>
        <v>415.50364131571041</v>
      </c>
      <c r="Z381" s="380"/>
      <c r="AA381" s="394"/>
      <c r="AB381" s="380"/>
      <c r="AC381" s="394"/>
      <c r="AD381" s="380"/>
      <c r="AE381" s="394"/>
      <c r="AF381" s="380"/>
      <c r="AG381" s="397">
        <f>IFERROR(VLOOKUP(E381,'[16]nVision Input'!$E:$Q,13,FALSE),0)</f>
        <v>0</v>
      </c>
      <c r="AH381" s="380"/>
      <c r="AI381" s="394"/>
      <c r="AJ381" s="380"/>
      <c r="AK381" s="394"/>
      <c r="AL381" s="394"/>
      <c r="AM381" s="394"/>
      <c r="AN381" s="380"/>
      <c r="AO381" s="394"/>
      <c r="AP381" s="380"/>
      <c r="AQ381" s="394"/>
      <c r="AR381" s="380"/>
      <c r="AS381" s="394"/>
      <c r="AT381" s="380"/>
      <c r="AU381" s="394"/>
      <c r="AV381" s="217"/>
      <c r="AW381" s="394"/>
      <c r="AX381" s="217"/>
      <c r="AY381" s="394"/>
      <c r="AZ381" s="380"/>
      <c r="BA381" s="394"/>
      <c r="BB381" s="380"/>
      <c r="BC381" s="394"/>
      <c r="BD381" s="394"/>
      <c r="BE381" s="394"/>
      <c r="BF381" s="394"/>
      <c r="BG381" s="394"/>
      <c r="BH381" s="380"/>
      <c r="BI381" s="286">
        <f t="shared" si="36"/>
        <v>24402.340040583134</v>
      </c>
    </row>
    <row r="382" spans="1:61" x14ac:dyDescent="0.25">
      <c r="A382" s="88">
        <f t="shared" si="35"/>
        <v>326</v>
      </c>
      <c r="B382" s="86"/>
      <c r="C382" s="88">
        <v>571</v>
      </c>
      <c r="D382" s="86"/>
      <c r="E382" s="88">
        <v>571146</v>
      </c>
      <c r="F382" s="109"/>
      <c r="G382" s="98" t="s">
        <v>482</v>
      </c>
      <c r="H382" s="86"/>
      <c r="I382" s="386"/>
      <c r="J382" s="86"/>
      <c r="K382" s="394">
        <f>'[15]WP - Expenses'!$K$383</f>
        <v>18158.78</v>
      </c>
      <c r="L382" s="376"/>
      <c r="M382" s="399">
        <v>0.83927588220572291</v>
      </c>
      <c r="N382" s="376"/>
      <c r="O382" s="394">
        <f t="shared" si="33"/>
        <v>15240.226104279636</v>
      </c>
      <c r="P382" s="217"/>
      <c r="Q382" s="394"/>
      <c r="R382" s="380"/>
      <c r="S382" s="394"/>
      <c r="T382" s="380"/>
      <c r="U382" s="290">
        <f>IFERROR(VLOOKUP(E382,'[26]IS ADJ 3'!$E:$O,11,FALSE),0)</f>
        <v>0</v>
      </c>
      <c r="V382" s="380"/>
      <c r="W382" s="291">
        <f>IFERROR(VLOOKUP(E382,'[27]IS ADJ 4'!$E:$Q,13,FALSE),0)</f>
        <v>0</v>
      </c>
      <c r="X382" s="380"/>
      <c r="Y382" s="290">
        <f>IFERROR(VLOOKUP(E382,'[28]WP IS ADJ 5'!$E$17:$U$315,17,FALSE),0)</f>
        <v>0</v>
      </c>
      <c r="Z382" s="380"/>
      <c r="AA382" s="394"/>
      <c r="AB382" s="380"/>
      <c r="AC382" s="394"/>
      <c r="AD382" s="380"/>
      <c r="AE382" s="394"/>
      <c r="AF382" s="380"/>
      <c r="AG382" s="397">
        <f>IFERROR(VLOOKUP(E382,'[16]nVision Input'!$E:$Q,13,FALSE),0)</f>
        <v>0</v>
      </c>
      <c r="AH382" s="380"/>
      <c r="AI382" s="394"/>
      <c r="AJ382" s="380"/>
      <c r="AK382" s="394"/>
      <c r="AL382" s="394"/>
      <c r="AM382" s="394"/>
      <c r="AN382" s="380"/>
      <c r="AO382" s="394"/>
      <c r="AP382" s="380"/>
      <c r="AQ382" s="394"/>
      <c r="AR382" s="380"/>
      <c r="AS382" s="394"/>
      <c r="AT382" s="380"/>
      <c r="AU382" s="394"/>
      <c r="AV382" s="217"/>
      <c r="AW382" s="394"/>
      <c r="AX382" s="217"/>
      <c r="AY382" s="394"/>
      <c r="AZ382" s="380"/>
      <c r="BA382" s="394"/>
      <c r="BB382" s="380"/>
      <c r="BC382" s="394"/>
      <c r="BD382" s="394"/>
      <c r="BE382" s="394"/>
      <c r="BF382" s="394"/>
      <c r="BG382" s="394"/>
      <c r="BH382" s="380"/>
      <c r="BI382" s="286">
        <f t="shared" si="36"/>
        <v>15240.226104279636</v>
      </c>
    </row>
    <row r="383" spans="1:61" x14ac:dyDescent="0.25">
      <c r="A383" s="88">
        <f t="shared" si="35"/>
        <v>327</v>
      </c>
      <c r="B383" s="86"/>
      <c r="C383" s="88">
        <v>571</v>
      </c>
      <c r="D383" s="86"/>
      <c r="E383" s="88">
        <v>571147</v>
      </c>
      <c r="F383" s="109"/>
      <c r="G383" s="98" t="s">
        <v>483</v>
      </c>
      <c r="H383" s="86"/>
      <c r="I383" s="386"/>
      <c r="J383" s="86"/>
      <c r="K383" s="394">
        <f>'[15]WP - Expenses'!$K$384</f>
        <v>613105.09000000008</v>
      </c>
      <c r="L383" s="376"/>
      <c r="M383" s="399">
        <v>0.83927588220572291</v>
      </c>
      <c r="N383" s="376"/>
      <c r="O383" s="394">
        <f t="shared" si="33"/>
        <v>514564.31529456924</v>
      </c>
      <c r="P383" s="217"/>
      <c r="Q383" s="394"/>
      <c r="R383" s="380"/>
      <c r="S383" s="394"/>
      <c r="T383" s="380"/>
      <c r="U383" s="290">
        <f>IFERROR(VLOOKUP(E383,'[26]IS ADJ 3'!$E:$O,11,FALSE),0)</f>
        <v>0</v>
      </c>
      <c r="V383" s="380"/>
      <c r="W383" s="291">
        <f>IFERROR(VLOOKUP(E383,'[27]IS ADJ 4'!$E:$Q,13,FALSE),0)</f>
        <v>0</v>
      </c>
      <c r="X383" s="380"/>
      <c r="Y383" s="290">
        <f>IFERROR(VLOOKUP(E383,'[28]WP IS ADJ 5'!$E$17:$U$315,17,FALSE),0)</f>
        <v>0</v>
      </c>
      <c r="Z383" s="380"/>
      <c r="AA383" s="394"/>
      <c r="AB383" s="380"/>
      <c r="AC383" s="394"/>
      <c r="AD383" s="380"/>
      <c r="AE383" s="394"/>
      <c r="AF383" s="380"/>
      <c r="AG383" s="397">
        <f>IFERROR(VLOOKUP(E383,'[16]nVision Input'!$E:$Q,13,FALSE),0)</f>
        <v>0</v>
      </c>
      <c r="AH383" s="380"/>
      <c r="AI383" s="394"/>
      <c r="AJ383" s="380"/>
      <c r="AK383" s="394"/>
      <c r="AL383" s="394"/>
      <c r="AM383" s="394"/>
      <c r="AN383" s="380"/>
      <c r="AO383" s="394"/>
      <c r="AP383" s="380"/>
      <c r="AQ383" s="394"/>
      <c r="AR383" s="380"/>
      <c r="AS383" s="394"/>
      <c r="AT383" s="380"/>
      <c r="AU383" s="394"/>
      <c r="AV383" s="217"/>
      <c r="AW383" s="394"/>
      <c r="AX383" s="217"/>
      <c r="AY383" s="394"/>
      <c r="AZ383" s="380"/>
      <c r="BA383" s="394"/>
      <c r="BB383" s="380"/>
      <c r="BC383" s="394"/>
      <c r="BD383" s="394"/>
      <c r="BE383" s="394"/>
      <c r="BF383" s="394"/>
      <c r="BG383" s="394"/>
      <c r="BH383" s="380"/>
      <c r="BI383" s="286">
        <f t="shared" si="36"/>
        <v>514564.31529456924</v>
      </c>
    </row>
    <row r="384" spans="1:61" x14ac:dyDescent="0.25">
      <c r="A384" s="88">
        <f t="shared" si="35"/>
        <v>328</v>
      </c>
      <c r="B384" s="86"/>
      <c r="C384" s="88">
        <v>571</v>
      </c>
      <c r="D384" s="86"/>
      <c r="E384" s="88">
        <v>571148</v>
      </c>
      <c r="F384" s="109"/>
      <c r="G384" s="98" t="s">
        <v>484</v>
      </c>
      <c r="H384" s="86"/>
      <c r="I384" s="385" t="str">
        <f>+I16</f>
        <v>TB 03-19</v>
      </c>
      <c r="J384" s="86"/>
      <c r="K384" s="394">
        <f>'[15]WP - Expenses'!$K$385</f>
        <v>662091.87</v>
      </c>
      <c r="L384" s="376"/>
      <c r="M384" s="399">
        <v>0.83927588220572291</v>
      </c>
      <c r="N384" s="376"/>
      <c r="O384" s="394">
        <f t="shared" si="33"/>
        <v>555677.73829548678</v>
      </c>
      <c r="P384" s="217"/>
      <c r="Q384" s="394"/>
      <c r="R384" s="380"/>
      <c r="S384" s="394"/>
      <c r="T384" s="380"/>
      <c r="U384" s="290">
        <f>IFERROR(VLOOKUP(E384,'[26]IS ADJ 3'!$E:$O,11,FALSE),0)</f>
        <v>0</v>
      </c>
      <c r="V384" s="380"/>
      <c r="W384" s="291">
        <f>IFERROR(VLOOKUP(E384,'[27]IS ADJ 4'!$E:$Q,13,FALSE),0)</f>
        <v>0</v>
      </c>
      <c r="X384" s="380"/>
      <c r="Y384" s="290">
        <f>IFERROR(VLOOKUP(E384,'[28]WP IS ADJ 5'!$E$17:$U$315,17,FALSE),0)</f>
        <v>0</v>
      </c>
      <c r="Z384" s="380"/>
      <c r="AA384" s="394"/>
      <c r="AB384" s="380"/>
      <c r="AC384" s="394"/>
      <c r="AD384" s="380"/>
      <c r="AE384" s="394"/>
      <c r="AF384" s="380"/>
      <c r="AG384" s="397">
        <f>IFERROR(VLOOKUP(E384,'[16]nVision Input'!$E:$Q,13,FALSE),0)</f>
        <v>0</v>
      </c>
      <c r="AH384" s="380"/>
      <c r="AI384" s="394"/>
      <c r="AJ384" s="380"/>
      <c r="AK384" s="394"/>
      <c r="AL384" s="394"/>
      <c r="AM384" s="394"/>
      <c r="AN384" s="380"/>
      <c r="AO384" s="394"/>
      <c r="AP384" s="380"/>
      <c r="AQ384" s="394"/>
      <c r="AR384" s="380"/>
      <c r="AS384" s="394"/>
      <c r="AT384" s="380"/>
      <c r="AU384" s="394"/>
      <c r="AV384" s="217"/>
      <c r="AW384" s="394"/>
      <c r="AX384" s="217"/>
      <c r="AY384" s="394"/>
      <c r="AZ384" s="380"/>
      <c r="BA384" s="394"/>
      <c r="BB384" s="380"/>
      <c r="BC384" s="394"/>
      <c r="BD384" s="394"/>
      <c r="BE384" s="394"/>
      <c r="BF384" s="394"/>
      <c r="BG384" s="394"/>
      <c r="BH384" s="380"/>
      <c r="BI384" s="286">
        <f t="shared" si="36"/>
        <v>555677.73829548678</v>
      </c>
    </row>
    <row r="385" spans="1:61" x14ac:dyDescent="0.25">
      <c r="A385" s="88">
        <f t="shared" si="35"/>
        <v>329</v>
      </c>
      <c r="B385" s="86"/>
      <c r="C385" s="88">
        <v>571</v>
      </c>
      <c r="D385" s="86"/>
      <c r="E385" s="88">
        <v>571150</v>
      </c>
      <c r="F385" s="109"/>
      <c r="G385" s="106" t="s">
        <v>485</v>
      </c>
      <c r="H385" s="86"/>
      <c r="I385" s="385"/>
      <c r="J385" s="86"/>
      <c r="K385" s="394">
        <f>'[15]WP - Expenses'!$K$386</f>
        <v>21393.82</v>
      </c>
      <c r="L385" s="376"/>
      <c r="M385" s="399">
        <v>0.83927588220572291</v>
      </c>
      <c r="N385" s="376"/>
      <c r="O385" s="394">
        <f t="shared" si="33"/>
        <v>17955.317154250439</v>
      </c>
      <c r="P385" s="217"/>
      <c r="Q385" s="394"/>
      <c r="R385" s="380"/>
      <c r="S385" s="394"/>
      <c r="T385" s="380"/>
      <c r="U385" s="290">
        <f>IFERROR(VLOOKUP(E385,'[26]IS ADJ 3'!$E:$O,11,FALSE),0)</f>
        <v>0</v>
      </c>
      <c r="V385" s="380"/>
      <c r="W385" s="291">
        <f>IFERROR(VLOOKUP(E385,'[27]IS ADJ 4'!$E:$Q,13,FALSE),0)</f>
        <v>0</v>
      </c>
      <c r="X385" s="380"/>
      <c r="Y385" s="290">
        <f>IFERROR(VLOOKUP(E385,'[28]WP IS ADJ 5'!$E$17:$U$315,17,FALSE),0)</f>
        <v>0</v>
      </c>
      <c r="Z385" s="380"/>
      <c r="AA385" s="394"/>
      <c r="AB385" s="380"/>
      <c r="AC385" s="394"/>
      <c r="AD385" s="380"/>
      <c r="AE385" s="394"/>
      <c r="AF385" s="380"/>
      <c r="AG385" s="397">
        <f>IFERROR(VLOOKUP(E385,'[16]nVision Input'!$E:$Q,13,FALSE),0)</f>
        <v>0</v>
      </c>
      <c r="AH385" s="380"/>
      <c r="AI385" s="394"/>
      <c r="AJ385" s="380"/>
      <c r="AK385" s="394"/>
      <c r="AL385" s="394"/>
      <c r="AM385" s="394"/>
      <c r="AN385" s="380"/>
      <c r="AO385" s="394"/>
      <c r="AP385" s="380"/>
      <c r="AQ385" s="394"/>
      <c r="AR385" s="380"/>
      <c r="AS385" s="394"/>
      <c r="AT385" s="380"/>
      <c r="AU385" s="394"/>
      <c r="AV385" s="217"/>
      <c r="AW385" s="394"/>
      <c r="AX385" s="217"/>
      <c r="AY385" s="394"/>
      <c r="AZ385" s="380"/>
      <c r="BA385" s="394"/>
      <c r="BB385" s="380"/>
      <c r="BC385" s="394"/>
      <c r="BD385" s="394"/>
      <c r="BE385" s="394"/>
      <c r="BF385" s="394"/>
      <c r="BG385" s="394"/>
      <c r="BH385" s="380"/>
      <c r="BI385" s="286">
        <f t="shared" si="36"/>
        <v>17955.317154250439</v>
      </c>
    </row>
    <row r="386" spans="1:61" x14ac:dyDescent="0.25">
      <c r="A386" s="88">
        <f t="shared" si="35"/>
        <v>330</v>
      </c>
      <c r="B386" s="86"/>
      <c r="C386" s="88">
        <v>571</v>
      </c>
      <c r="D386" s="86"/>
      <c r="E386" s="88">
        <v>571248</v>
      </c>
      <c r="F386" s="109"/>
      <c r="G386" s="98" t="s">
        <v>486</v>
      </c>
      <c r="H386" s="86"/>
      <c r="I386" s="386"/>
      <c r="J386" s="86"/>
      <c r="K386" s="394">
        <f>'[15]WP - Expenses'!$K$387</f>
        <v>44584.03</v>
      </c>
      <c r="L386" s="376"/>
      <c r="M386" s="399">
        <v>0.83927588220572291</v>
      </c>
      <c r="N386" s="376"/>
      <c r="O386" s="394">
        <f t="shared" si="33"/>
        <v>37418.301110536413</v>
      </c>
      <c r="P386" s="217"/>
      <c r="Q386" s="394"/>
      <c r="R386" s="380"/>
      <c r="S386" s="394"/>
      <c r="T386" s="380"/>
      <c r="U386" s="290">
        <f>IFERROR(VLOOKUP(E386,'[26]IS ADJ 3'!$E:$O,11,FALSE),0)</f>
        <v>0</v>
      </c>
      <c r="V386" s="380"/>
      <c r="W386" s="291">
        <f>IFERROR(VLOOKUP(E386,'[27]IS ADJ 4'!$E:$Q,13,FALSE),0)</f>
        <v>0</v>
      </c>
      <c r="X386" s="380"/>
      <c r="Y386" s="290">
        <f>IFERROR(VLOOKUP(E386,'[28]WP IS ADJ 5'!$E$17:$U$315,17,FALSE),0)</f>
        <v>0</v>
      </c>
      <c r="Z386" s="380"/>
      <c r="AA386" s="394"/>
      <c r="AB386" s="380"/>
      <c r="AC386" s="394"/>
      <c r="AD386" s="380"/>
      <c r="AE386" s="394"/>
      <c r="AF386" s="380"/>
      <c r="AG386" s="397">
        <f>IFERROR(VLOOKUP(E386,'[16]nVision Input'!$E:$Q,13,FALSE),0)</f>
        <v>0</v>
      </c>
      <c r="AH386" s="380"/>
      <c r="AI386" s="394"/>
      <c r="AJ386" s="380"/>
      <c r="AK386" s="394"/>
      <c r="AL386" s="394"/>
      <c r="AM386" s="394"/>
      <c r="AN386" s="380"/>
      <c r="AO386" s="394"/>
      <c r="AP386" s="380"/>
      <c r="AQ386" s="394"/>
      <c r="AR386" s="380"/>
      <c r="AS386" s="394"/>
      <c r="AT386" s="380"/>
      <c r="AU386" s="394"/>
      <c r="AV386" s="217"/>
      <c r="AW386" s="394"/>
      <c r="AX386" s="217"/>
      <c r="AY386" s="394"/>
      <c r="AZ386" s="380"/>
      <c r="BA386" s="394"/>
      <c r="BB386" s="380"/>
      <c r="BC386" s="394"/>
      <c r="BD386" s="394"/>
      <c r="BE386" s="394"/>
      <c r="BF386" s="394"/>
      <c r="BG386" s="394"/>
      <c r="BH386" s="380"/>
      <c r="BI386" s="286">
        <f t="shared" si="36"/>
        <v>37418.301110536413</v>
      </c>
    </row>
    <row r="387" spans="1:61" x14ac:dyDescent="0.25">
      <c r="A387" s="88">
        <f t="shared" si="35"/>
        <v>331</v>
      </c>
      <c r="B387" s="86"/>
      <c r="C387" s="88">
        <v>571</v>
      </c>
      <c r="D387" s="86"/>
      <c r="E387" s="88">
        <v>571347</v>
      </c>
      <c r="F387" s="109"/>
      <c r="G387" s="98" t="s">
        <v>487</v>
      </c>
      <c r="H387" s="86"/>
      <c r="I387" s="386"/>
      <c r="J387" s="86"/>
      <c r="K387" s="394">
        <f>'[15]WP - Expenses'!$K$388</f>
        <v>1721.3899999999999</v>
      </c>
      <c r="L387" s="376"/>
      <c r="M387" s="399">
        <v>0.83927588220572291</v>
      </c>
      <c r="N387" s="376"/>
      <c r="O387" s="394">
        <f t="shared" si="33"/>
        <v>1444.7211108701092</v>
      </c>
      <c r="P387" s="217"/>
      <c r="Q387" s="394"/>
      <c r="R387" s="380"/>
      <c r="S387" s="394"/>
      <c r="T387" s="380"/>
      <c r="U387" s="290">
        <f>IFERROR(VLOOKUP(E387,'[26]IS ADJ 3'!$E:$O,11,FALSE),0)</f>
        <v>0</v>
      </c>
      <c r="V387" s="380"/>
      <c r="W387" s="291">
        <f>IFERROR(VLOOKUP(E387,'[27]IS ADJ 4'!$E:$Q,13,FALSE),0)</f>
        <v>0</v>
      </c>
      <c r="X387" s="380"/>
      <c r="Y387" s="290">
        <f>IFERROR(VLOOKUP(E387,'[28]WP IS ADJ 5'!$E$17:$U$315,17,FALSE),0)</f>
        <v>0</v>
      </c>
      <c r="Z387" s="380"/>
      <c r="AA387" s="394"/>
      <c r="AB387" s="380"/>
      <c r="AC387" s="394"/>
      <c r="AD387" s="380"/>
      <c r="AE387" s="394"/>
      <c r="AF387" s="380"/>
      <c r="AG387" s="397">
        <f>IFERROR(VLOOKUP(E387,'[16]nVision Input'!$E:$Q,13,FALSE),0)</f>
        <v>0</v>
      </c>
      <c r="AH387" s="380"/>
      <c r="AI387" s="394"/>
      <c r="AJ387" s="380"/>
      <c r="AK387" s="394"/>
      <c r="AL387" s="394"/>
      <c r="AM387" s="394"/>
      <c r="AN387" s="380"/>
      <c r="AO387" s="394"/>
      <c r="AP387" s="380"/>
      <c r="AQ387" s="394"/>
      <c r="AR387" s="380"/>
      <c r="AS387" s="394"/>
      <c r="AT387" s="380"/>
      <c r="AU387" s="394"/>
      <c r="AV387" s="217"/>
      <c r="AW387" s="394"/>
      <c r="AX387" s="217"/>
      <c r="AY387" s="394"/>
      <c r="AZ387" s="380"/>
      <c r="BA387" s="394"/>
      <c r="BB387" s="380"/>
      <c r="BC387" s="394"/>
      <c r="BD387" s="394"/>
      <c r="BE387" s="394"/>
      <c r="BF387" s="394"/>
      <c r="BG387" s="394"/>
      <c r="BH387" s="380"/>
      <c r="BI387" s="286">
        <f t="shared" si="36"/>
        <v>1444.7211108701092</v>
      </c>
    </row>
    <row r="388" spans="1:61" x14ac:dyDescent="0.25">
      <c r="A388" s="88">
        <f t="shared" si="35"/>
        <v>332</v>
      </c>
      <c r="B388" s="86"/>
      <c r="C388" s="88">
        <v>571</v>
      </c>
      <c r="D388" s="86"/>
      <c r="E388" s="88">
        <v>571348</v>
      </c>
      <c r="F388" s="109"/>
      <c r="G388" s="98" t="s">
        <v>488</v>
      </c>
      <c r="H388" s="86"/>
      <c r="I388" s="386"/>
      <c r="J388" s="86"/>
      <c r="K388" s="394">
        <f>'[15]WP - Expenses'!$K$389</f>
        <v>50.92</v>
      </c>
      <c r="L388" s="376"/>
      <c r="M388" s="399">
        <v>0.83927588220572291</v>
      </c>
      <c r="N388" s="376"/>
      <c r="O388" s="394">
        <f t="shared" si="33"/>
        <v>42.735927921915412</v>
      </c>
      <c r="P388" s="217"/>
      <c r="Q388" s="394"/>
      <c r="R388" s="380"/>
      <c r="S388" s="394"/>
      <c r="T388" s="380"/>
      <c r="U388" s="290">
        <f>IFERROR(VLOOKUP(E388,'[26]IS ADJ 3'!$E:$O,11,FALSE),0)</f>
        <v>0</v>
      </c>
      <c r="V388" s="380"/>
      <c r="W388" s="291">
        <f>IFERROR(VLOOKUP(E388,'[27]IS ADJ 4'!$E:$Q,13,FALSE),0)</f>
        <v>0</v>
      </c>
      <c r="X388" s="380"/>
      <c r="Y388" s="290">
        <f>IFERROR(VLOOKUP(E388,'[28]WP IS ADJ 5'!$E$17:$U$315,17,FALSE),0)</f>
        <v>0</v>
      </c>
      <c r="Z388" s="380"/>
      <c r="AA388" s="394"/>
      <c r="AB388" s="380"/>
      <c r="AC388" s="394"/>
      <c r="AD388" s="380"/>
      <c r="AE388" s="394"/>
      <c r="AF388" s="380"/>
      <c r="AG388" s="397">
        <f>IFERROR(VLOOKUP(E388,'[16]nVision Input'!$E:$Q,13,FALSE),0)</f>
        <v>0</v>
      </c>
      <c r="AH388" s="380"/>
      <c r="AI388" s="394"/>
      <c r="AJ388" s="380"/>
      <c r="AK388" s="394"/>
      <c r="AL388" s="394"/>
      <c r="AM388" s="394"/>
      <c r="AN388" s="380"/>
      <c r="AO388" s="394"/>
      <c r="AP388" s="380"/>
      <c r="AQ388" s="394"/>
      <c r="AR388" s="380"/>
      <c r="AS388" s="394"/>
      <c r="AT388" s="380"/>
      <c r="AU388" s="394"/>
      <c r="AV388" s="217"/>
      <c r="AW388" s="394"/>
      <c r="AX388" s="217"/>
      <c r="AY388" s="394"/>
      <c r="AZ388" s="380"/>
      <c r="BA388" s="394"/>
      <c r="BB388" s="380"/>
      <c r="BC388" s="394"/>
      <c r="BD388" s="394"/>
      <c r="BE388" s="394"/>
      <c r="BF388" s="394"/>
      <c r="BG388" s="394"/>
      <c r="BH388" s="380"/>
      <c r="BI388" s="286">
        <f t="shared" si="36"/>
        <v>42.735927921915412</v>
      </c>
    </row>
    <row r="389" spans="1:61" x14ac:dyDescent="0.25">
      <c r="A389" s="88">
        <f t="shared" si="35"/>
        <v>333</v>
      </c>
      <c r="B389" s="86"/>
      <c r="C389" s="88">
        <v>571</v>
      </c>
      <c r="D389" s="86"/>
      <c r="E389" s="88">
        <v>571447</v>
      </c>
      <c r="F389" s="109"/>
      <c r="G389" s="58" t="s">
        <v>489</v>
      </c>
      <c r="H389" s="86"/>
      <c r="I389" s="386"/>
      <c r="J389" s="86"/>
      <c r="K389" s="394">
        <f>'[15]WP - Expenses'!$K$390</f>
        <v>120927.08</v>
      </c>
      <c r="L389" s="376"/>
      <c r="M389" s="399">
        <v>0.83927588220572291</v>
      </c>
      <c r="N389" s="376"/>
      <c r="O389" s="394">
        <f t="shared" si="33"/>
        <v>101491.18174956203</v>
      </c>
      <c r="P389" s="217"/>
      <c r="Q389" s="394"/>
      <c r="R389" s="380"/>
      <c r="S389" s="394"/>
      <c r="T389" s="380"/>
      <c r="U389" s="290">
        <f>IFERROR(VLOOKUP(E389,'[26]IS ADJ 3'!$E:$O,11,FALSE),0)</f>
        <v>0</v>
      </c>
      <c r="V389" s="380"/>
      <c r="W389" s="291">
        <f>IFERROR(VLOOKUP(E389,'[27]IS ADJ 4'!$E:$Q,13,FALSE),0)</f>
        <v>0</v>
      </c>
      <c r="X389" s="380"/>
      <c r="Y389" s="290">
        <f>IFERROR(VLOOKUP(E389,'[28]WP IS ADJ 5'!$E$17:$U$315,17,FALSE),0)</f>
        <v>0</v>
      </c>
      <c r="Z389" s="380"/>
      <c r="AA389" s="394"/>
      <c r="AB389" s="380"/>
      <c r="AC389" s="394"/>
      <c r="AD389" s="380"/>
      <c r="AE389" s="394"/>
      <c r="AF389" s="380"/>
      <c r="AG389" s="397">
        <f>IFERROR(VLOOKUP(E389,'[16]nVision Input'!$E:$Q,13,FALSE),0)</f>
        <v>0</v>
      </c>
      <c r="AH389" s="380"/>
      <c r="AI389" s="394"/>
      <c r="AJ389" s="380"/>
      <c r="AK389" s="394"/>
      <c r="AL389" s="394"/>
      <c r="AM389" s="394"/>
      <c r="AN389" s="380"/>
      <c r="AO389" s="394"/>
      <c r="AP389" s="380"/>
      <c r="AQ389" s="394"/>
      <c r="AR389" s="380"/>
      <c r="AS389" s="394"/>
      <c r="AT389" s="380"/>
      <c r="AU389" s="394"/>
      <c r="AV389" s="217"/>
      <c r="AW389" s="394"/>
      <c r="AX389" s="217"/>
      <c r="AY389" s="394"/>
      <c r="AZ389" s="380"/>
      <c r="BA389" s="394"/>
      <c r="BB389" s="380"/>
      <c r="BC389" s="394"/>
      <c r="BD389" s="394"/>
      <c r="BE389" s="394"/>
      <c r="BF389" s="394"/>
      <c r="BG389" s="394"/>
      <c r="BH389" s="380"/>
      <c r="BI389" s="286">
        <f t="shared" si="36"/>
        <v>101491.18174956203</v>
      </c>
    </row>
    <row r="390" spans="1:61" x14ac:dyDescent="0.25">
      <c r="A390" s="88">
        <f t="shared" si="35"/>
        <v>334</v>
      </c>
      <c r="B390" s="86"/>
      <c r="C390" s="88">
        <v>571</v>
      </c>
      <c r="D390" s="86"/>
      <c r="E390" s="88">
        <v>571448</v>
      </c>
      <c r="F390" s="109"/>
      <c r="G390" s="98" t="s">
        <v>490</v>
      </c>
      <c r="H390" s="86"/>
      <c r="I390" s="386"/>
      <c r="J390" s="86"/>
      <c r="K390" s="394">
        <f>'[15]WP - Expenses'!$K$391</f>
        <v>179825.52000000002</v>
      </c>
      <c r="L390" s="376"/>
      <c r="M390" s="399">
        <v>0.83927588220572291</v>
      </c>
      <c r="N390" s="376"/>
      <c r="O390" s="394">
        <f t="shared" si="33"/>
        <v>150923.22194110288</v>
      </c>
      <c r="P390" s="217"/>
      <c r="Q390" s="394"/>
      <c r="R390" s="380"/>
      <c r="S390" s="394"/>
      <c r="T390" s="380"/>
      <c r="U390" s="290">
        <f>IFERROR(VLOOKUP(E390,'[26]IS ADJ 3'!$E:$O,11,FALSE),0)</f>
        <v>0</v>
      </c>
      <c r="V390" s="380"/>
      <c r="W390" s="291">
        <f>IFERROR(VLOOKUP(E390,'[27]IS ADJ 4'!$E:$Q,13,FALSE),0)</f>
        <v>0</v>
      </c>
      <c r="X390" s="380"/>
      <c r="Y390" s="290">
        <f>IFERROR(VLOOKUP(E390,'[28]WP IS ADJ 5'!$E$17:$U$315,17,FALSE),0)</f>
        <v>0</v>
      </c>
      <c r="Z390" s="380"/>
      <c r="AA390" s="394"/>
      <c r="AB390" s="380"/>
      <c r="AC390" s="394"/>
      <c r="AD390" s="380"/>
      <c r="AE390" s="394"/>
      <c r="AF390" s="380"/>
      <c r="AG390" s="397">
        <f>IFERROR(VLOOKUP(E390,'[16]nVision Input'!$E:$Q,13,FALSE),0)</f>
        <v>0</v>
      </c>
      <c r="AH390" s="380"/>
      <c r="AI390" s="394"/>
      <c r="AJ390" s="380"/>
      <c r="AK390" s="394"/>
      <c r="AL390" s="394"/>
      <c r="AM390" s="394"/>
      <c r="AN390" s="380"/>
      <c r="AO390" s="394"/>
      <c r="AP390" s="380"/>
      <c r="AQ390" s="394"/>
      <c r="AR390" s="380"/>
      <c r="AS390" s="394"/>
      <c r="AT390" s="380"/>
      <c r="AU390" s="394"/>
      <c r="AV390" s="217"/>
      <c r="AW390" s="394"/>
      <c r="AX390" s="217"/>
      <c r="AY390" s="394"/>
      <c r="AZ390" s="380"/>
      <c r="BA390" s="394"/>
      <c r="BB390" s="380"/>
      <c r="BC390" s="394"/>
      <c r="BD390" s="394"/>
      <c r="BE390" s="394"/>
      <c r="BF390" s="394"/>
      <c r="BG390" s="394"/>
      <c r="BH390" s="380"/>
      <c r="BI390" s="286">
        <f t="shared" si="36"/>
        <v>150923.22194110288</v>
      </c>
    </row>
    <row r="391" spans="1:61" x14ac:dyDescent="0.25">
      <c r="A391" s="88">
        <f t="shared" si="35"/>
        <v>335</v>
      </c>
      <c r="B391" s="86"/>
      <c r="C391" s="88">
        <v>571</v>
      </c>
      <c r="D391" s="86"/>
      <c r="E391" s="88">
        <v>571450</v>
      </c>
      <c r="F391" s="109"/>
      <c r="G391" s="98" t="s">
        <v>491</v>
      </c>
      <c r="H391" s="86"/>
      <c r="I391" s="386"/>
      <c r="J391" s="86"/>
      <c r="K391" s="394">
        <f>'[15]WP - Expenses'!$K$392</f>
        <v>10362.700000000001</v>
      </c>
      <c r="L391" s="376"/>
      <c r="M391" s="399">
        <v>0.83927588220572291</v>
      </c>
      <c r="N391" s="376"/>
      <c r="O391" s="394">
        <f t="shared" si="33"/>
        <v>8697.1641845332451</v>
      </c>
      <c r="P391" s="217"/>
      <c r="Q391" s="394"/>
      <c r="R391" s="380"/>
      <c r="S391" s="394"/>
      <c r="T391" s="380"/>
      <c r="U391" s="290">
        <f>IFERROR(VLOOKUP(E391,'[26]IS ADJ 3'!$E:$O,11,FALSE),0)</f>
        <v>0</v>
      </c>
      <c r="V391" s="380"/>
      <c r="W391" s="291">
        <f>IFERROR(VLOOKUP(E391,'[27]IS ADJ 4'!$E:$Q,13,FALSE),0)</f>
        <v>0</v>
      </c>
      <c r="X391" s="380"/>
      <c r="Y391" s="290">
        <f>IFERROR(VLOOKUP(E391,'[28]WP IS ADJ 5'!$E$17:$U$315,17,FALSE),0)</f>
        <v>0</v>
      </c>
      <c r="Z391" s="380"/>
      <c r="AA391" s="394"/>
      <c r="AB391" s="380"/>
      <c r="AC391" s="394"/>
      <c r="AD391" s="380"/>
      <c r="AE391" s="394"/>
      <c r="AF391" s="380"/>
      <c r="AG391" s="397">
        <f>IFERROR(VLOOKUP(E391,'[16]nVision Input'!$E:$Q,13,FALSE),0)</f>
        <v>0</v>
      </c>
      <c r="AH391" s="380"/>
      <c r="AI391" s="394"/>
      <c r="AJ391" s="380"/>
      <c r="AK391" s="394"/>
      <c r="AL391" s="394"/>
      <c r="AM391" s="394"/>
      <c r="AN391" s="380"/>
      <c r="AO391" s="394"/>
      <c r="AP391" s="380"/>
      <c r="AQ391" s="394"/>
      <c r="AR391" s="380"/>
      <c r="AS391" s="394"/>
      <c r="AT391" s="380"/>
      <c r="AU391" s="394"/>
      <c r="AV391" s="217"/>
      <c r="AW391" s="394"/>
      <c r="AX391" s="217"/>
      <c r="AY391" s="394"/>
      <c r="AZ391" s="380"/>
      <c r="BA391" s="394"/>
      <c r="BB391" s="380"/>
      <c r="BC391" s="394"/>
      <c r="BD391" s="394"/>
      <c r="BE391" s="394"/>
      <c r="BF391" s="394"/>
      <c r="BG391" s="394"/>
      <c r="BH391" s="380"/>
      <c r="BI391" s="286">
        <f t="shared" si="36"/>
        <v>8697.1641845332451</v>
      </c>
    </row>
    <row r="392" spans="1:61" x14ac:dyDescent="0.25">
      <c r="A392" s="88">
        <f t="shared" si="35"/>
        <v>336</v>
      </c>
      <c r="B392" s="86"/>
      <c r="C392" s="88">
        <v>571</v>
      </c>
      <c r="D392" s="86"/>
      <c r="E392" s="88">
        <v>571547</v>
      </c>
      <c r="F392" s="109"/>
      <c r="G392" s="98" t="s">
        <v>492</v>
      </c>
      <c r="H392" s="86"/>
      <c r="I392" s="386"/>
      <c r="J392" s="86"/>
      <c r="K392" s="394">
        <f>'[15]WP - Expenses'!$K$393</f>
        <v>10625.4</v>
      </c>
      <c r="L392" s="376"/>
      <c r="M392" s="399">
        <v>0.83927588220572291</v>
      </c>
      <c r="N392" s="376"/>
      <c r="O392" s="394">
        <f t="shared" si="33"/>
        <v>8917.6419587886885</v>
      </c>
      <c r="P392" s="217"/>
      <c r="Q392" s="394"/>
      <c r="R392" s="380"/>
      <c r="S392" s="394"/>
      <c r="T392" s="380"/>
      <c r="U392" s="290">
        <f>IFERROR(VLOOKUP(E392,'[26]IS ADJ 3'!$E:$O,11,FALSE),0)</f>
        <v>0</v>
      </c>
      <c r="V392" s="380"/>
      <c r="W392" s="291">
        <f>IFERROR(VLOOKUP(E392,'[27]IS ADJ 4'!$E:$Q,13,FALSE),0)</f>
        <v>0</v>
      </c>
      <c r="X392" s="380"/>
      <c r="Y392" s="290">
        <f>IFERROR(VLOOKUP(E392,'[28]WP IS ADJ 5'!$E$17:$U$315,17,FALSE),0)</f>
        <v>0</v>
      </c>
      <c r="Z392" s="380"/>
      <c r="AA392" s="394"/>
      <c r="AB392" s="380"/>
      <c r="AC392" s="394"/>
      <c r="AD392" s="380"/>
      <c r="AE392" s="394"/>
      <c r="AF392" s="380"/>
      <c r="AG392" s="397">
        <f>IFERROR(VLOOKUP(E392,'[16]nVision Input'!$E:$Q,13,FALSE),0)</f>
        <v>0</v>
      </c>
      <c r="AH392" s="380"/>
      <c r="AI392" s="394"/>
      <c r="AJ392" s="380"/>
      <c r="AK392" s="394"/>
      <c r="AL392" s="394"/>
      <c r="AM392" s="394"/>
      <c r="AN392" s="380"/>
      <c r="AO392" s="394"/>
      <c r="AP392" s="380"/>
      <c r="AQ392" s="394"/>
      <c r="AR392" s="380"/>
      <c r="AS392" s="394"/>
      <c r="AT392" s="380"/>
      <c r="AU392" s="394"/>
      <c r="AV392" s="217"/>
      <c r="AW392" s="394"/>
      <c r="AX392" s="217"/>
      <c r="AY392" s="394"/>
      <c r="AZ392" s="380"/>
      <c r="BA392" s="394"/>
      <c r="BB392" s="380"/>
      <c r="BC392" s="394"/>
      <c r="BD392" s="394"/>
      <c r="BE392" s="394"/>
      <c r="BF392" s="394"/>
      <c r="BG392" s="394"/>
      <c r="BH392" s="380"/>
      <c r="BI392" s="286">
        <f t="shared" si="36"/>
        <v>8917.6419587886885</v>
      </c>
    </row>
    <row r="393" spans="1:61" x14ac:dyDescent="0.25">
      <c r="A393" s="88">
        <f t="shared" si="35"/>
        <v>337</v>
      </c>
      <c r="B393" s="86"/>
      <c r="C393" s="88">
        <v>571</v>
      </c>
      <c r="D393" s="86"/>
      <c r="E393" s="88">
        <v>571548</v>
      </c>
      <c r="F393" s="109"/>
      <c r="G393" s="98" t="s">
        <v>493</v>
      </c>
      <c r="H393" s="86"/>
      <c r="I393" s="386"/>
      <c r="J393" s="86"/>
      <c r="K393" s="394">
        <f>'[15]WP - Expenses'!$K$394</f>
        <v>115242.11</v>
      </c>
      <c r="L393" s="376"/>
      <c r="M393" s="399">
        <v>0.83927588220572291</v>
      </c>
      <c r="N393" s="376"/>
      <c r="O393" s="394">
        <f t="shared" si="33"/>
        <v>96719.923537498966</v>
      </c>
      <c r="P393" s="217"/>
      <c r="Q393" s="394"/>
      <c r="R393" s="380"/>
      <c r="S393" s="394"/>
      <c r="T393" s="380"/>
      <c r="U393" s="290">
        <f>IFERROR(VLOOKUP(E393,'[26]IS ADJ 3'!$E:$O,11,FALSE),0)</f>
        <v>0</v>
      </c>
      <c r="V393" s="380"/>
      <c r="W393" s="291">
        <f>IFERROR(VLOOKUP(E393,'[27]IS ADJ 4'!$E:$Q,13,FALSE),0)</f>
        <v>0</v>
      </c>
      <c r="X393" s="380"/>
      <c r="Y393" s="290">
        <f>IFERROR(VLOOKUP(E393,'[28]WP IS ADJ 5'!$E$17:$U$315,17,FALSE),0)</f>
        <v>0</v>
      </c>
      <c r="Z393" s="380"/>
      <c r="AA393" s="394"/>
      <c r="AB393" s="380"/>
      <c r="AC393" s="394"/>
      <c r="AD393" s="380"/>
      <c r="AE393" s="394"/>
      <c r="AF393" s="380"/>
      <c r="AG393" s="397">
        <f>IFERROR(VLOOKUP(E393,'[16]nVision Input'!$E:$Q,13,FALSE),0)</f>
        <v>0</v>
      </c>
      <c r="AH393" s="380"/>
      <c r="AI393" s="394"/>
      <c r="AJ393" s="380"/>
      <c r="AK393" s="394"/>
      <c r="AL393" s="394"/>
      <c r="AM393" s="394"/>
      <c r="AN393" s="380"/>
      <c r="AO393" s="394"/>
      <c r="AP393" s="380"/>
      <c r="AQ393" s="394"/>
      <c r="AR393" s="380"/>
      <c r="AS393" s="394"/>
      <c r="AT393" s="380"/>
      <c r="AU393" s="394"/>
      <c r="AV393" s="217"/>
      <c r="AW393" s="394"/>
      <c r="AX393" s="217"/>
      <c r="AY393" s="394"/>
      <c r="AZ393" s="380"/>
      <c r="BA393" s="394"/>
      <c r="BB393" s="380"/>
      <c r="BC393" s="394"/>
      <c r="BD393" s="394"/>
      <c r="BE393" s="394"/>
      <c r="BF393" s="394"/>
      <c r="BG393" s="394"/>
      <c r="BH393" s="380"/>
      <c r="BI393" s="286">
        <f t="shared" si="36"/>
        <v>96719.923537498966</v>
      </c>
    </row>
    <row r="394" spans="1:61" x14ac:dyDescent="0.25">
      <c r="A394" s="88">
        <f t="shared" si="35"/>
        <v>338</v>
      </c>
      <c r="B394" s="86"/>
      <c r="C394" s="88">
        <v>571</v>
      </c>
      <c r="D394" s="86"/>
      <c r="E394" s="88">
        <v>571646</v>
      </c>
      <c r="F394" s="109"/>
      <c r="G394" s="98" t="s">
        <v>494</v>
      </c>
      <c r="H394" s="86"/>
      <c r="I394" s="386"/>
      <c r="J394" s="86"/>
      <c r="K394" s="394">
        <f>'[15]WP - Expenses'!$K$395</f>
        <v>0</v>
      </c>
      <c r="L394" s="376"/>
      <c r="M394" s="399">
        <v>0.83927588220572291</v>
      </c>
      <c r="N394" s="376"/>
      <c r="O394" s="394">
        <f t="shared" si="33"/>
        <v>0</v>
      </c>
      <c r="P394" s="217"/>
      <c r="Q394" s="394"/>
      <c r="R394" s="380"/>
      <c r="S394" s="394"/>
      <c r="T394" s="380"/>
      <c r="U394" s="290">
        <f>IFERROR(VLOOKUP(E394,'[26]IS ADJ 3'!$E:$O,11,FALSE),0)</f>
        <v>0</v>
      </c>
      <c r="V394" s="380"/>
      <c r="W394" s="291">
        <f>IFERROR(VLOOKUP(E394,'[27]IS ADJ 4'!$E:$Q,13,FALSE),0)</f>
        <v>0</v>
      </c>
      <c r="X394" s="380"/>
      <c r="Y394" s="290">
        <f>IFERROR(VLOOKUP(E394,'[28]WP IS ADJ 5'!$E$17:$U$315,17,FALSE),0)</f>
        <v>0</v>
      </c>
      <c r="Z394" s="380"/>
      <c r="AA394" s="394"/>
      <c r="AB394" s="380"/>
      <c r="AC394" s="394"/>
      <c r="AD394" s="380"/>
      <c r="AE394" s="394"/>
      <c r="AF394" s="380"/>
      <c r="AG394" s="397">
        <f>IFERROR(VLOOKUP(E394,'[16]nVision Input'!$E:$Q,13,FALSE),0)</f>
        <v>0</v>
      </c>
      <c r="AH394" s="380"/>
      <c r="AI394" s="394"/>
      <c r="AJ394" s="380"/>
      <c r="AK394" s="394"/>
      <c r="AL394" s="394"/>
      <c r="AM394" s="394"/>
      <c r="AN394" s="380"/>
      <c r="AO394" s="394"/>
      <c r="AP394" s="380"/>
      <c r="AQ394" s="394"/>
      <c r="AR394" s="380"/>
      <c r="AS394" s="394"/>
      <c r="AT394" s="380"/>
      <c r="AU394" s="394"/>
      <c r="AV394" s="217"/>
      <c r="AW394" s="394"/>
      <c r="AX394" s="217"/>
      <c r="AY394" s="394"/>
      <c r="AZ394" s="380"/>
      <c r="BA394" s="394"/>
      <c r="BB394" s="380"/>
      <c r="BC394" s="394"/>
      <c r="BD394" s="394"/>
      <c r="BE394" s="394"/>
      <c r="BF394" s="394"/>
      <c r="BG394" s="394"/>
      <c r="BH394" s="380"/>
      <c r="BI394" s="286">
        <f t="shared" si="36"/>
        <v>0</v>
      </c>
    </row>
    <row r="395" spans="1:61" x14ac:dyDescent="0.25">
      <c r="A395" s="88">
        <f t="shared" si="35"/>
        <v>339</v>
      </c>
      <c r="B395" s="86"/>
      <c r="C395" s="88">
        <v>571</v>
      </c>
      <c r="D395" s="86"/>
      <c r="E395" s="88">
        <v>571647</v>
      </c>
      <c r="F395" s="109"/>
      <c r="G395" s="98" t="s">
        <v>495</v>
      </c>
      <c r="H395" s="86"/>
      <c r="I395" s="386"/>
      <c r="J395" s="86"/>
      <c r="K395" s="394">
        <f>'[15]WP - Expenses'!$K$396</f>
        <v>886.96</v>
      </c>
      <c r="L395" s="376"/>
      <c r="M395" s="399">
        <v>0.83927588220572291</v>
      </c>
      <c r="N395" s="376"/>
      <c r="O395" s="394">
        <f t="shared" si="33"/>
        <v>744.40413648118806</v>
      </c>
      <c r="P395" s="217"/>
      <c r="Q395" s="394"/>
      <c r="R395" s="380"/>
      <c r="S395" s="394"/>
      <c r="T395" s="380"/>
      <c r="U395" s="290">
        <f>IFERROR(VLOOKUP(E395,'[26]IS ADJ 3'!$E:$O,11,FALSE),0)</f>
        <v>0</v>
      </c>
      <c r="V395" s="380"/>
      <c r="W395" s="291">
        <f>IFERROR(VLOOKUP(E395,'[27]IS ADJ 4'!$E:$Q,13,FALSE),0)</f>
        <v>0</v>
      </c>
      <c r="X395" s="380"/>
      <c r="Y395" s="290">
        <f>IFERROR(VLOOKUP(E395,'[28]WP IS ADJ 5'!$E$17:$U$315,17,FALSE),0)</f>
        <v>0</v>
      </c>
      <c r="Z395" s="380"/>
      <c r="AA395" s="394"/>
      <c r="AB395" s="380"/>
      <c r="AC395" s="394"/>
      <c r="AD395" s="380"/>
      <c r="AE395" s="394"/>
      <c r="AF395" s="380"/>
      <c r="AG395" s="397">
        <f>IFERROR(VLOOKUP(E395,'[16]nVision Input'!$E:$Q,13,FALSE),0)</f>
        <v>0</v>
      </c>
      <c r="AH395" s="380"/>
      <c r="AI395" s="394"/>
      <c r="AJ395" s="380"/>
      <c r="AK395" s="394"/>
      <c r="AL395" s="394"/>
      <c r="AM395" s="394"/>
      <c r="AN395" s="380"/>
      <c r="AO395" s="394"/>
      <c r="AP395" s="380"/>
      <c r="AQ395" s="394"/>
      <c r="AR395" s="380"/>
      <c r="AS395" s="394"/>
      <c r="AT395" s="380"/>
      <c r="AU395" s="394"/>
      <c r="AV395" s="217"/>
      <c r="AW395" s="394"/>
      <c r="AX395" s="217"/>
      <c r="AY395" s="394"/>
      <c r="AZ395" s="380"/>
      <c r="BA395" s="394"/>
      <c r="BB395" s="380"/>
      <c r="BC395" s="394"/>
      <c r="BD395" s="394"/>
      <c r="BE395" s="394"/>
      <c r="BF395" s="394"/>
      <c r="BG395" s="394"/>
      <c r="BH395" s="380"/>
      <c r="BI395" s="286">
        <f t="shared" si="36"/>
        <v>744.40413648118806</v>
      </c>
    </row>
    <row r="396" spans="1:61" x14ac:dyDescent="0.25">
      <c r="A396" s="88">
        <f t="shared" si="35"/>
        <v>340</v>
      </c>
      <c r="B396" s="86"/>
      <c r="C396" s="88">
        <v>571</v>
      </c>
      <c r="D396" s="86"/>
      <c r="E396" s="88">
        <v>571648</v>
      </c>
      <c r="F396" s="109"/>
      <c r="G396" s="98" t="s">
        <v>496</v>
      </c>
      <c r="H396" s="86"/>
      <c r="I396" s="386"/>
      <c r="J396" s="86"/>
      <c r="K396" s="394">
        <f>'[15]WP - Expenses'!$K$397</f>
        <v>20849.89</v>
      </c>
      <c r="L396" s="376"/>
      <c r="M396" s="399">
        <v>0.83927588220572291</v>
      </c>
      <c r="N396" s="376"/>
      <c r="O396" s="394">
        <f t="shared" si="33"/>
        <v>17498.809823642281</v>
      </c>
      <c r="P396" s="217"/>
      <c r="Q396" s="394"/>
      <c r="R396" s="380"/>
      <c r="S396" s="394"/>
      <c r="T396" s="380"/>
      <c r="U396" s="290">
        <f>IFERROR(VLOOKUP(E396,'[26]IS ADJ 3'!$E:$O,11,FALSE),0)</f>
        <v>0</v>
      </c>
      <c r="V396" s="380"/>
      <c r="W396" s="291">
        <f>IFERROR(VLOOKUP(E396,'[27]IS ADJ 4'!$E:$Q,13,FALSE),0)</f>
        <v>0</v>
      </c>
      <c r="X396" s="380"/>
      <c r="Y396" s="290">
        <f>IFERROR(VLOOKUP(E396,'[28]WP IS ADJ 5'!$E$17:$U$315,17,FALSE),0)</f>
        <v>0</v>
      </c>
      <c r="Z396" s="380"/>
      <c r="AA396" s="394"/>
      <c r="AB396" s="380"/>
      <c r="AC396" s="394"/>
      <c r="AD396" s="380"/>
      <c r="AE396" s="394"/>
      <c r="AF396" s="380"/>
      <c r="AG396" s="397">
        <f>IFERROR(VLOOKUP(E396,'[16]nVision Input'!$E:$Q,13,FALSE),0)</f>
        <v>0</v>
      </c>
      <c r="AH396" s="380"/>
      <c r="AI396" s="394"/>
      <c r="AJ396" s="380"/>
      <c r="AK396" s="394"/>
      <c r="AL396" s="394"/>
      <c r="AM396" s="394"/>
      <c r="AN396" s="380"/>
      <c r="AO396" s="394"/>
      <c r="AP396" s="380"/>
      <c r="AQ396" s="394"/>
      <c r="AR396" s="380"/>
      <c r="AS396" s="394"/>
      <c r="AT396" s="380"/>
      <c r="AU396" s="394"/>
      <c r="AV396" s="217"/>
      <c r="AW396" s="394"/>
      <c r="AX396" s="217"/>
      <c r="AY396" s="394"/>
      <c r="AZ396" s="380"/>
      <c r="BA396" s="394"/>
      <c r="BB396" s="380"/>
      <c r="BC396" s="394"/>
      <c r="BD396" s="394"/>
      <c r="BE396" s="394"/>
      <c r="BF396" s="394"/>
      <c r="BG396" s="394"/>
      <c r="BH396" s="380"/>
      <c r="BI396" s="286">
        <f t="shared" si="36"/>
        <v>17498.809823642281</v>
      </c>
    </row>
    <row r="397" spans="1:61" x14ac:dyDescent="0.25">
      <c r="A397" s="88">
        <f t="shared" si="35"/>
        <v>341</v>
      </c>
      <c r="B397" s="86"/>
      <c r="C397" s="88">
        <v>571</v>
      </c>
      <c r="D397" s="86"/>
      <c r="E397" s="88">
        <v>571652</v>
      </c>
      <c r="F397" s="109"/>
      <c r="G397" s="367" t="s">
        <v>497</v>
      </c>
      <c r="H397" s="86"/>
      <c r="I397" s="367"/>
      <c r="J397" s="86"/>
      <c r="K397" s="394">
        <f>'[15]WP - Expenses'!$K$398</f>
        <v>119815.6</v>
      </c>
      <c r="L397" s="395"/>
      <c r="M397" s="399">
        <v>0.83927588220572291</v>
      </c>
      <c r="N397" s="395"/>
      <c r="O397" s="394">
        <f t="shared" ref="O397:O407" si="37">K397*M397</f>
        <v>100558.34339200801</v>
      </c>
      <c r="P397" s="217"/>
      <c r="Q397" s="394"/>
      <c r="R397" s="380"/>
      <c r="S397" s="394"/>
      <c r="T397" s="380"/>
      <c r="U397" s="290">
        <f>IFERROR(VLOOKUP(E397,'[26]IS ADJ 3'!$E:$O,11,FALSE),0)</f>
        <v>0</v>
      </c>
      <c r="V397" s="380"/>
      <c r="W397" s="291">
        <f>IFERROR(VLOOKUP(E397,'[27]IS ADJ 4'!$E:$Q,13,FALSE),0)</f>
        <v>0</v>
      </c>
      <c r="X397" s="380"/>
      <c r="Y397" s="290">
        <f>IFERROR(VLOOKUP(E397,'[28]WP IS ADJ 5'!$E$17:$U$315,17,FALSE),0)</f>
        <v>0</v>
      </c>
      <c r="Z397" s="380"/>
      <c r="AA397" s="394"/>
      <c r="AB397" s="380"/>
      <c r="AC397" s="394"/>
      <c r="AD397" s="380"/>
      <c r="AE397" s="394"/>
      <c r="AF397" s="380"/>
      <c r="AG397" s="397">
        <f>IFERROR(VLOOKUP(E397,'[16]nVision Input'!$E:$Q,13,FALSE),0)</f>
        <v>0</v>
      </c>
      <c r="AH397" s="380"/>
      <c r="AI397" s="394"/>
      <c r="AJ397" s="380"/>
      <c r="AK397" s="394"/>
      <c r="AL397" s="394"/>
      <c r="AM397" s="394"/>
      <c r="AN397" s="380"/>
      <c r="AO397" s="394"/>
      <c r="AP397" s="380"/>
      <c r="AQ397" s="394"/>
      <c r="AR397" s="380"/>
      <c r="AS397" s="394"/>
      <c r="AT397" s="380"/>
      <c r="AU397" s="394"/>
      <c r="AV397" s="217"/>
      <c r="AW397" s="394"/>
      <c r="AX397" s="217"/>
      <c r="AY397" s="394"/>
      <c r="AZ397" s="380"/>
      <c r="BA397" s="394"/>
      <c r="BB397" s="380"/>
      <c r="BC397" s="394"/>
      <c r="BD397" s="394"/>
      <c r="BE397" s="394"/>
      <c r="BF397" s="394"/>
      <c r="BG397" s="394"/>
      <c r="BH397" s="380"/>
      <c r="BI397" s="286">
        <f t="shared" ref="BI397:BI407" si="38">SUM(O397:BH397)</f>
        <v>100558.34339200801</v>
      </c>
    </row>
    <row r="398" spans="1:61" x14ac:dyDescent="0.25">
      <c r="A398" s="88">
        <f t="shared" si="35"/>
        <v>342</v>
      </c>
      <c r="B398" s="86"/>
      <c r="C398" s="88">
        <v>571</v>
      </c>
      <c r="D398" s="86"/>
      <c r="E398" s="88">
        <v>571656</v>
      </c>
      <c r="F398" s="109"/>
      <c r="G398" s="367" t="s">
        <v>498</v>
      </c>
      <c r="H398" s="86"/>
      <c r="I398" s="367"/>
      <c r="J398" s="86"/>
      <c r="K398" s="394">
        <f>'[15]WP - Expenses'!$K$399</f>
        <v>0</v>
      </c>
      <c r="L398" s="395"/>
      <c r="M398" s="399">
        <v>0.83927588220572291</v>
      </c>
      <c r="N398" s="395"/>
      <c r="O398" s="394">
        <f t="shared" si="37"/>
        <v>0</v>
      </c>
      <c r="P398" s="217"/>
      <c r="Q398" s="394"/>
      <c r="R398" s="380"/>
      <c r="S398" s="394"/>
      <c r="T398" s="380"/>
      <c r="U398" s="290">
        <f>IFERROR(VLOOKUP(E398,'[26]IS ADJ 3'!$E:$O,11,FALSE),0)</f>
        <v>0</v>
      </c>
      <c r="V398" s="380"/>
      <c r="W398" s="291">
        <f>IFERROR(VLOOKUP(E398,'[27]IS ADJ 4'!$E:$Q,13,FALSE),0)</f>
        <v>0</v>
      </c>
      <c r="X398" s="380"/>
      <c r="Y398" s="290">
        <f>IFERROR(VLOOKUP(E398,'[28]WP IS ADJ 5'!$E$17:$U$315,17,FALSE),0)</f>
        <v>0</v>
      </c>
      <c r="Z398" s="380"/>
      <c r="AA398" s="394"/>
      <c r="AB398" s="380"/>
      <c r="AC398" s="394"/>
      <c r="AD398" s="380"/>
      <c r="AE398" s="394"/>
      <c r="AF398" s="380"/>
      <c r="AG398" s="397">
        <f>IFERROR(VLOOKUP(E398,'[16]nVision Input'!$E:$Q,13,FALSE),0)</f>
        <v>0</v>
      </c>
      <c r="AH398" s="380"/>
      <c r="AI398" s="394"/>
      <c r="AJ398" s="380"/>
      <c r="AK398" s="394"/>
      <c r="AL398" s="394"/>
      <c r="AM398" s="394"/>
      <c r="AN398" s="380"/>
      <c r="AO398" s="394"/>
      <c r="AP398" s="380"/>
      <c r="AQ398" s="394"/>
      <c r="AR398" s="380"/>
      <c r="AS398" s="394"/>
      <c r="AT398" s="380"/>
      <c r="AU398" s="394"/>
      <c r="AV398" s="217"/>
      <c r="AW398" s="394"/>
      <c r="AX398" s="217"/>
      <c r="AY398" s="394"/>
      <c r="AZ398" s="380"/>
      <c r="BA398" s="394"/>
      <c r="BB398" s="380"/>
      <c r="BC398" s="394"/>
      <c r="BD398" s="394"/>
      <c r="BE398" s="394"/>
      <c r="BF398" s="394"/>
      <c r="BG398" s="394"/>
      <c r="BH398" s="380"/>
      <c r="BI398" s="286">
        <f t="shared" si="38"/>
        <v>0</v>
      </c>
    </row>
    <row r="399" spans="1:61" x14ac:dyDescent="0.25">
      <c r="A399" s="88">
        <f t="shared" ref="A399:A407" si="39">+A398+1</f>
        <v>343</v>
      </c>
      <c r="B399" s="86"/>
      <c r="C399" s="88">
        <v>571</v>
      </c>
      <c r="D399" s="86"/>
      <c r="E399" s="88">
        <v>571658</v>
      </c>
      <c r="F399" s="109"/>
      <c r="G399" s="367" t="s">
        <v>499</v>
      </c>
      <c r="H399" s="86"/>
      <c r="I399" s="367"/>
      <c r="J399" s="86"/>
      <c r="K399" s="394">
        <f>'[15]WP - Expenses'!$K$400</f>
        <v>11447.36</v>
      </c>
      <c r="L399" s="395"/>
      <c r="M399" s="399">
        <v>0.83927588220572291</v>
      </c>
      <c r="N399" s="395"/>
      <c r="O399" s="394">
        <f t="shared" si="37"/>
        <v>9607.4931629265047</v>
      </c>
      <c r="P399" s="217"/>
      <c r="Q399" s="394"/>
      <c r="R399" s="380"/>
      <c r="S399" s="394"/>
      <c r="T399" s="380"/>
      <c r="U399" s="290">
        <f>IFERROR(VLOOKUP(E399,'[26]IS ADJ 3'!$E:$O,11,FALSE),0)</f>
        <v>0</v>
      </c>
      <c r="V399" s="380"/>
      <c r="W399" s="291">
        <f>IFERROR(VLOOKUP(E399,'[27]IS ADJ 4'!$E:$Q,13,FALSE),0)</f>
        <v>0</v>
      </c>
      <c r="X399" s="380"/>
      <c r="Y399" s="290">
        <f>IFERROR(VLOOKUP(E399,'[28]WP IS ADJ 5'!$E$17:$U$315,17,FALSE),0)</f>
        <v>0</v>
      </c>
      <c r="Z399" s="380"/>
      <c r="AA399" s="394"/>
      <c r="AB399" s="380"/>
      <c r="AC399" s="394"/>
      <c r="AD399" s="380"/>
      <c r="AE399" s="394"/>
      <c r="AF399" s="380"/>
      <c r="AG399" s="397">
        <f>IFERROR(VLOOKUP(E399,'[16]nVision Input'!$E:$Q,13,FALSE),0)</f>
        <v>0</v>
      </c>
      <c r="AH399" s="380"/>
      <c r="AI399" s="394"/>
      <c r="AJ399" s="380"/>
      <c r="AK399" s="394"/>
      <c r="AL399" s="394"/>
      <c r="AM399" s="394"/>
      <c r="AN399" s="380"/>
      <c r="AO399" s="394"/>
      <c r="AP399" s="380"/>
      <c r="AQ399" s="394"/>
      <c r="AR399" s="380"/>
      <c r="AS399" s="394"/>
      <c r="AT399" s="380"/>
      <c r="AU399" s="394"/>
      <c r="AV399" s="217"/>
      <c r="AW399" s="394"/>
      <c r="AX399" s="217"/>
      <c r="AY399" s="394"/>
      <c r="AZ399" s="380"/>
      <c r="BA399" s="394"/>
      <c r="BB399" s="380"/>
      <c r="BC399" s="394"/>
      <c r="BD399" s="394"/>
      <c r="BE399" s="394"/>
      <c r="BF399" s="394"/>
      <c r="BG399" s="394"/>
      <c r="BH399" s="380"/>
      <c r="BI399" s="286">
        <f t="shared" si="38"/>
        <v>9607.4931629265047</v>
      </c>
    </row>
    <row r="400" spans="1:61" x14ac:dyDescent="0.25">
      <c r="A400" s="88">
        <f t="shared" si="39"/>
        <v>344</v>
      </c>
      <c r="B400" s="86"/>
      <c r="C400" s="88">
        <v>571</v>
      </c>
      <c r="D400" s="86"/>
      <c r="E400" s="88">
        <v>571740</v>
      </c>
      <c r="F400" s="109"/>
      <c r="G400" s="367" t="s">
        <v>500</v>
      </c>
      <c r="H400" s="86"/>
      <c r="I400" s="367"/>
      <c r="J400" s="86"/>
      <c r="K400" s="394">
        <f>'[15]WP - Expenses'!$K$401</f>
        <v>38468</v>
      </c>
      <c r="L400" s="376"/>
      <c r="M400" s="399">
        <v>0.83927588220572291</v>
      </c>
      <c r="N400" s="376"/>
      <c r="O400" s="394">
        <f t="shared" si="37"/>
        <v>32285.26463668975</v>
      </c>
      <c r="P400" s="217"/>
      <c r="Q400" s="394"/>
      <c r="R400" s="380"/>
      <c r="S400" s="394"/>
      <c r="T400" s="380"/>
      <c r="U400" s="290">
        <f>IFERROR(VLOOKUP(E400,'[26]IS ADJ 3'!$E:$O,11,FALSE),0)</f>
        <v>0</v>
      </c>
      <c r="V400" s="380"/>
      <c r="W400" s="291">
        <f>IFERROR(VLOOKUP(E400,'[27]IS ADJ 4'!$E:$Q,13,FALSE),0)</f>
        <v>0</v>
      </c>
      <c r="X400" s="380"/>
      <c r="Y400" s="290">
        <f>IFERROR(VLOOKUP(E400,'[28]WP IS ADJ 5'!$E$17:$U$315,17,FALSE),0)</f>
        <v>0</v>
      </c>
      <c r="Z400" s="380"/>
      <c r="AA400" s="394"/>
      <c r="AB400" s="380"/>
      <c r="AC400" s="394"/>
      <c r="AD400" s="380"/>
      <c r="AE400" s="394"/>
      <c r="AF400" s="380"/>
      <c r="AG400" s="397">
        <f>IFERROR(VLOOKUP(E400,'[16]nVision Input'!$E:$Q,13,FALSE),0)</f>
        <v>0</v>
      </c>
      <c r="AH400" s="380"/>
      <c r="AI400" s="394"/>
      <c r="AJ400" s="380"/>
      <c r="AK400" s="394"/>
      <c r="AL400" s="394"/>
      <c r="AM400" s="394"/>
      <c r="AN400" s="380"/>
      <c r="AO400" s="394"/>
      <c r="AP400" s="380"/>
      <c r="AQ400" s="394"/>
      <c r="AR400" s="380"/>
      <c r="AS400" s="394"/>
      <c r="AT400" s="380"/>
      <c r="AU400" s="394"/>
      <c r="AV400" s="217"/>
      <c r="AW400" s="394"/>
      <c r="AX400" s="217"/>
      <c r="AY400" s="394"/>
      <c r="AZ400" s="380"/>
      <c r="BA400" s="394"/>
      <c r="BB400" s="380"/>
      <c r="BC400" s="394"/>
      <c r="BD400" s="394"/>
      <c r="BE400" s="394"/>
      <c r="BF400" s="394"/>
      <c r="BG400" s="394"/>
      <c r="BH400" s="380"/>
      <c r="BI400" s="286">
        <f t="shared" si="38"/>
        <v>32285.26463668975</v>
      </c>
    </row>
    <row r="401" spans="1:61" x14ac:dyDescent="0.25">
      <c r="A401" s="88">
        <f t="shared" si="39"/>
        <v>345</v>
      </c>
      <c r="B401" s="86"/>
      <c r="C401" s="88">
        <v>571</v>
      </c>
      <c r="D401" s="86"/>
      <c r="E401" s="88">
        <v>571910</v>
      </c>
      <c r="F401" s="109"/>
      <c r="G401" s="367" t="s">
        <v>501</v>
      </c>
      <c r="H401" s="86"/>
      <c r="I401" s="367"/>
      <c r="J401" s="86"/>
      <c r="K401" s="394">
        <f>'[15]WP - Expenses'!$K$402</f>
        <v>53612.22</v>
      </c>
      <c r="L401" s="395"/>
      <c r="M401" s="399">
        <v>0.83927588220572291</v>
      </c>
      <c r="N401" s="395"/>
      <c r="O401" s="394">
        <f t="shared" si="37"/>
        <v>44995.443237507301</v>
      </c>
      <c r="P401" s="217"/>
      <c r="Q401" s="394"/>
      <c r="R401" s="380"/>
      <c r="S401" s="394"/>
      <c r="T401" s="380"/>
      <c r="U401" s="290">
        <f>IFERROR(VLOOKUP(E401,'[26]IS ADJ 3'!$E:$O,11,FALSE),0)</f>
        <v>0</v>
      </c>
      <c r="V401" s="380"/>
      <c r="W401" s="291">
        <f>IFERROR(VLOOKUP(E401,'[27]IS ADJ 4'!$E:$Q,13,FALSE),0)</f>
        <v>0</v>
      </c>
      <c r="X401" s="380"/>
      <c r="Y401" s="290">
        <f>IFERROR(VLOOKUP(E401,'[28]WP IS ADJ 5'!$E$17:$U$315,17,FALSE),0)</f>
        <v>0</v>
      </c>
      <c r="Z401" s="380"/>
      <c r="AA401" s="394"/>
      <c r="AB401" s="380"/>
      <c r="AC401" s="394"/>
      <c r="AD401" s="380"/>
      <c r="AE401" s="394"/>
      <c r="AF401" s="380"/>
      <c r="AG401" s="397">
        <f>IFERROR(VLOOKUP(E401,'[16]nVision Input'!$E:$Q,13,FALSE),0)</f>
        <v>0</v>
      </c>
      <c r="AH401" s="380"/>
      <c r="AI401" s="394"/>
      <c r="AJ401" s="380"/>
      <c r="AK401" s="394"/>
      <c r="AL401" s="394"/>
      <c r="AM401" s="394"/>
      <c r="AN401" s="380"/>
      <c r="AO401" s="394"/>
      <c r="AP401" s="380"/>
      <c r="AQ401" s="394"/>
      <c r="AR401" s="380"/>
      <c r="AS401" s="394"/>
      <c r="AT401" s="380"/>
      <c r="AU401" s="394"/>
      <c r="AV401" s="217"/>
      <c r="AW401" s="394"/>
      <c r="AX401" s="217"/>
      <c r="AY401" s="394"/>
      <c r="AZ401" s="380"/>
      <c r="BA401" s="394"/>
      <c r="BB401" s="380"/>
      <c r="BC401" s="394"/>
      <c r="BD401" s="394"/>
      <c r="BE401" s="394"/>
      <c r="BF401" s="394"/>
      <c r="BG401" s="394"/>
      <c r="BH401" s="380"/>
      <c r="BI401" s="286">
        <f t="shared" si="38"/>
        <v>44995.443237507301</v>
      </c>
    </row>
    <row r="402" spans="1:61" x14ac:dyDescent="0.25">
      <c r="A402" s="88">
        <f t="shared" si="39"/>
        <v>346</v>
      </c>
      <c r="B402" s="86"/>
      <c r="C402" s="88">
        <v>571</v>
      </c>
      <c r="D402" s="86"/>
      <c r="E402" s="88">
        <v>571911</v>
      </c>
      <c r="F402" s="109"/>
      <c r="G402" s="367" t="s">
        <v>502</v>
      </c>
      <c r="H402" s="86"/>
      <c r="I402" s="367"/>
      <c r="J402" s="86"/>
      <c r="K402" s="394">
        <f>'[15]WP - Expenses'!$K$403</f>
        <v>43987.199999999997</v>
      </c>
      <c r="L402" s="395"/>
      <c r="M402" s="399">
        <v>0.83927588220572291</v>
      </c>
      <c r="N402" s="395"/>
      <c r="O402" s="394">
        <f t="shared" si="37"/>
        <v>36917.396085759574</v>
      </c>
      <c r="P402" s="217"/>
      <c r="Q402" s="394"/>
      <c r="R402" s="380"/>
      <c r="S402" s="394"/>
      <c r="T402" s="380"/>
      <c r="U402" s="290">
        <f>IFERROR(VLOOKUP(E402,'[26]IS ADJ 3'!$E:$O,11,FALSE),0)</f>
        <v>151.01212541860073</v>
      </c>
      <c r="V402" s="380"/>
      <c r="W402" s="291">
        <f>IFERROR(VLOOKUP(E402,'[27]IS ADJ 4'!$E:$Q,13,FALSE),0)</f>
        <v>66.363723542405438</v>
      </c>
      <c r="X402" s="380"/>
      <c r="Y402" s="290">
        <f>IFERROR(VLOOKUP(E402,'[28]WP IS ADJ 5'!$E$17:$U$315,17,FALSE),0)</f>
        <v>83.442548953310506</v>
      </c>
      <c r="Z402" s="380"/>
      <c r="AA402" s="394"/>
      <c r="AB402" s="380"/>
      <c r="AC402" s="394"/>
      <c r="AD402" s="380"/>
      <c r="AE402" s="394"/>
      <c r="AF402" s="380"/>
      <c r="AG402" s="397">
        <f>IFERROR(VLOOKUP(E402,'[16]nVision Input'!$E:$Q,13,FALSE),0)</f>
        <v>0</v>
      </c>
      <c r="AH402" s="380"/>
      <c r="AI402" s="394"/>
      <c r="AJ402" s="380"/>
      <c r="AK402" s="394"/>
      <c r="AL402" s="394"/>
      <c r="AM402" s="394"/>
      <c r="AN402" s="380"/>
      <c r="AO402" s="394"/>
      <c r="AP402" s="380"/>
      <c r="AQ402" s="394"/>
      <c r="AR402" s="380"/>
      <c r="AS402" s="394"/>
      <c r="AT402" s="380"/>
      <c r="AU402" s="394"/>
      <c r="AV402" s="217"/>
      <c r="AW402" s="394"/>
      <c r="AX402" s="217"/>
      <c r="AY402" s="394"/>
      <c r="AZ402" s="380"/>
      <c r="BA402" s="394"/>
      <c r="BB402" s="380"/>
      <c r="BC402" s="394"/>
      <c r="BD402" s="394"/>
      <c r="BE402" s="394"/>
      <c r="BF402" s="394"/>
      <c r="BG402" s="394"/>
      <c r="BH402" s="380"/>
      <c r="BI402" s="286">
        <f t="shared" si="38"/>
        <v>37218.214483673888</v>
      </c>
    </row>
    <row r="403" spans="1:61" x14ac:dyDescent="0.25">
      <c r="A403" s="88">
        <f t="shared" si="39"/>
        <v>347</v>
      </c>
      <c r="B403" s="86"/>
      <c r="C403" s="88">
        <v>571</v>
      </c>
      <c r="D403" s="86"/>
      <c r="E403" s="88">
        <v>571912</v>
      </c>
      <c r="F403" s="109"/>
      <c r="G403" s="367" t="s">
        <v>503</v>
      </c>
      <c r="H403" s="86"/>
      <c r="I403" s="367"/>
      <c r="J403" s="86"/>
      <c r="K403" s="394">
        <f>'[15]WP - Expenses'!$K$404</f>
        <v>5456.35</v>
      </c>
      <c r="L403" s="395"/>
      <c r="M403" s="399">
        <v>0.83927588220572291</v>
      </c>
      <c r="N403" s="395"/>
      <c r="O403" s="394">
        <f t="shared" si="37"/>
        <v>4579.3829598731963</v>
      </c>
      <c r="P403" s="217"/>
      <c r="Q403" s="394"/>
      <c r="R403" s="380"/>
      <c r="S403" s="394"/>
      <c r="T403" s="380"/>
      <c r="U403" s="290">
        <f>IFERROR(VLOOKUP(E403,'[26]IS ADJ 3'!$E:$O,11,FALSE),0)</f>
        <v>0</v>
      </c>
      <c r="V403" s="380"/>
      <c r="W403" s="291">
        <f>IFERROR(VLOOKUP(E403,'[27]IS ADJ 4'!$E:$Q,13,FALSE),0)</f>
        <v>0</v>
      </c>
      <c r="X403" s="380"/>
      <c r="Y403" s="290">
        <f>IFERROR(VLOOKUP(E403,'[28]WP IS ADJ 5'!$E$17:$U$315,17,FALSE),0)</f>
        <v>0</v>
      </c>
      <c r="Z403" s="380"/>
      <c r="AA403" s="394"/>
      <c r="AB403" s="380"/>
      <c r="AC403" s="394"/>
      <c r="AD403" s="380"/>
      <c r="AE403" s="394"/>
      <c r="AF403" s="380"/>
      <c r="AG403" s="397">
        <f>IFERROR(VLOOKUP(E403,'[16]nVision Input'!$E:$Q,13,FALSE),0)</f>
        <v>0</v>
      </c>
      <c r="AH403" s="380"/>
      <c r="AI403" s="394"/>
      <c r="AJ403" s="380"/>
      <c r="AK403" s="394"/>
      <c r="AL403" s="394"/>
      <c r="AM403" s="394"/>
      <c r="AN403" s="380"/>
      <c r="AO403" s="394"/>
      <c r="AP403" s="380"/>
      <c r="AQ403" s="394"/>
      <c r="AR403" s="380"/>
      <c r="AS403" s="394"/>
      <c r="AT403" s="380"/>
      <c r="AU403" s="394"/>
      <c r="AV403" s="217"/>
      <c r="AW403" s="394"/>
      <c r="AX403" s="217"/>
      <c r="AY403" s="394"/>
      <c r="AZ403" s="380"/>
      <c r="BA403" s="394"/>
      <c r="BB403" s="380"/>
      <c r="BC403" s="394"/>
      <c r="BD403" s="394"/>
      <c r="BE403" s="394"/>
      <c r="BF403" s="394"/>
      <c r="BG403" s="394"/>
      <c r="BH403" s="380"/>
      <c r="BI403" s="286">
        <f t="shared" si="38"/>
        <v>4579.3829598731963</v>
      </c>
    </row>
    <row r="404" spans="1:61" x14ac:dyDescent="0.25">
      <c r="A404" s="88">
        <f t="shared" si="39"/>
        <v>348</v>
      </c>
      <c r="B404" s="86"/>
      <c r="C404" s="88">
        <v>571</v>
      </c>
      <c r="D404" s="86"/>
      <c r="E404" s="88">
        <v>571913</v>
      </c>
      <c r="F404" s="109"/>
      <c r="G404" s="367" t="s">
        <v>504</v>
      </c>
      <c r="H404" s="86"/>
      <c r="I404" s="367"/>
      <c r="J404" s="86"/>
      <c r="K404" s="394">
        <f>'[15]WP - Expenses'!$K$405</f>
        <v>2768.65</v>
      </c>
      <c r="L404" s="395"/>
      <c r="M404" s="399">
        <v>0.83927588220572291</v>
      </c>
      <c r="N404" s="395"/>
      <c r="O404" s="394">
        <f t="shared" si="37"/>
        <v>2323.661171268875</v>
      </c>
      <c r="P404" s="217"/>
      <c r="Q404" s="394"/>
      <c r="R404" s="380"/>
      <c r="S404" s="394"/>
      <c r="T404" s="380"/>
      <c r="U404" s="290">
        <f>IFERROR(VLOOKUP(E404,'[26]IS ADJ 3'!$E:$O,11,FALSE),0)</f>
        <v>0</v>
      </c>
      <c r="V404" s="380"/>
      <c r="W404" s="291">
        <f>IFERROR(VLOOKUP(E404,'[27]IS ADJ 4'!$E:$Q,13,FALSE),0)</f>
        <v>0</v>
      </c>
      <c r="X404" s="380"/>
      <c r="Y404" s="290">
        <f>IFERROR(VLOOKUP(E404,'[28]WP IS ADJ 5'!$E$17:$U$315,17,FALSE),0)</f>
        <v>0</v>
      </c>
      <c r="Z404" s="380"/>
      <c r="AA404" s="394"/>
      <c r="AB404" s="380"/>
      <c r="AC404" s="394"/>
      <c r="AD404" s="380"/>
      <c r="AE404" s="394"/>
      <c r="AF404" s="380"/>
      <c r="AG404" s="397">
        <f>IFERROR(VLOOKUP(E404,'[16]nVision Input'!$E:$Q,13,FALSE),0)</f>
        <v>0</v>
      </c>
      <c r="AH404" s="380"/>
      <c r="AI404" s="394"/>
      <c r="AJ404" s="380"/>
      <c r="AK404" s="394"/>
      <c r="AL404" s="394"/>
      <c r="AM404" s="394"/>
      <c r="AN404" s="380"/>
      <c r="AO404" s="394"/>
      <c r="AP404" s="380"/>
      <c r="AQ404" s="394"/>
      <c r="AR404" s="380"/>
      <c r="AS404" s="394"/>
      <c r="AT404" s="380"/>
      <c r="AU404" s="394"/>
      <c r="AV404" s="217"/>
      <c r="AW404" s="394"/>
      <c r="AX404" s="217"/>
      <c r="AY404" s="394"/>
      <c r="AZ404" s="380"/>
      <c r="BA404" s="394"/>
      <c r="BB404" s="380"/>
      <c r="BC404" s="394"/>
      <c r="BD404" s="394"/>
      <c r="BE404" s="394"/>
      <c r="BF404" s="394"/>
      <c r="BG404" s="394"/>
      <c r="BH404" s="380"/>
      <c r="BI404" s="286">
        <f t="shared" si="38"/>
        <v>2323.661171268875</v>
      </c>
    </row>
    <row r="405" spans="1:61" x14ac:dyDescent="0.25">
      <c r="A405" s="88">
        <f t="shared" si="39"/>
        <v>349</v>
      </c>
      <c r="B405" s="86"/>
      <c r="C405" s="88">
        <v>571</v>
      </c>
      <c r="D405" s="86"/>
      <c r="E405" s="88">
        <v>571920</v>
      </c>
      <c r="F405" s="109"/>
      <c r="G405" s="367" t="s">
        <v>505</v>
      </c>
      <c r="H405" s="86"/>
      <c r="I405" s="367"/>
      <c r="J405" s="86"/>
      <c r="K405" s="394">
        <f>'[15]WP - Expenses'!$K$406</f>
        <v>151553.4</v>
      </c>
      <c r="L405" s="395"/>
      <c r="M405" s="399">
        <v>0.83927588220572291</v>
      </c>
      <c r="N405" s="395"/>
      <c r="O405" s="394">
        <f t="shared" si="37"/>
        <v>127195.11348627681</v>
      </c>
      <c r="P405" s="217"/>
      <c r="Q405" s="394"/>
      <c r="R405" s="380"/>
      <c r="S405" s="394"/>
      <c r="T405" s="380"/>
      <c r="U405" s="290">
        <f>IFERROR(VLOOKUP(E405,'[26]IS ADJ 3'!$E:$O,11,FALSE),0)</f>
        <v>0</v>
      </c>
      <c r="V405" s="380"/>
      <c r="W405" s="291">
        <f>IFERROR(VLOOKUP(E405,'[27]IS ADJ 4'!$E:$Q,13,FALSE),0)</f>
        <v>0</v>
      </c>
      <c r="X405" s="380"/>
      <c r="Y405" s="290">
        <f>IFERROR(VLOOKUP(E405,'[28]WP IS ADJ 5'!$E$17:$U$315,17,FALSE),0)</f>
        <v>0</v>
      </c>
      <c r="Z405" s="380"/>
      <c r="AA405" s="394"/>
      <c r="AB405" s="380"/>
      <c r="AC405" s="394"/>
      <c r="AD405" s="380"/>
      <c r="AE405" s="394"/>
      <c r="AF405" s="380"/>
      <c r="AG405" s="397">
        <f>IFERROR(VLOOKUP(E405,'[16]nVision Input'!$E:$Q,13,FALSE),0)</f>
        <v>0</v>
      </c>
      <c r="AH405" s="380"/>
      <c r="AI405" s="394"/>
      <c r="AJ405" s="380"/>
      <c r="AK405" s="394"/>
      <c r="AL405" s="394"/>
      <c r="AM405" s="394"/>
      <c r="AN405" s="380"/>
      <c r="AO405" s="394"/>
      <c r="AP405" s="380"/>
      <c r="AQ405" s="394"/>
      <c r="AR405" s="380"/>
      <c r="AS405" s="394"/>
      <c r="AT405" s="380"/>
      <c r="AU405" s="394"/>
      <c r="AV405" s="217"/>
      <c r="AW405" s="394"/>
      <c r="AX405" s="217"/>
      <c r="AY405" s="394"/>
      <c r="AZ405" s="380"/>
      <c r="BA405" s="394"/>
      <c r="BB405" s="380"/>
      <c r="BC405" s="394"/>
      <c r="BD405" s="394"/>
      <c r="BE405" s="394"/>
      <c r="BF405" s="394"/>
      <c r="BG405" s="394"/>
      <c r="BH405" s="380"/>
      <c r="BI405" s="286">
        <f t="shared" si="38"/>
        <v>127195.11348627681</v>
      </c>
    </row>
    <row r="406" spans="1:61" x14ac:dyDescent="0.25">
      <c r="A406" s="88">
        <f t="shared" si="39"/>
        <v>350</v>
      </c>
      <c r="B406" s="86"/>
      <c r="C406" s="88">
        <v>571</v>
      </c>
      <c r="D406" s="86"/>
      <c r="E406" s="88">
        <v>571921</v>
      </c>
      <c r="F406" s="109"/>
      <c r="G406" s="58" t="s">
        <v>1175</v>
      </c>
      <c r="H406" s="86"/>
      <c r="I406" s="367"/>
      <c r="J406" s="86"/>
      <c r="K406" s="394">
        <v>0</v>
      </c>
      <c r="L406" s="395"/>
      <c r="M406" s="399">
        <v>0.83927588220572291</v>
      </c>
      <c r="N406" s="395"/>
      <c r="O406" s="394">
        <f t="shared" si="37"/>
        <v>0</v>
      </c>
      <c r="P406" s="217"/>
      <c r="Q406" s="394"/>
      <c r="R406" s="380"/>
      <c r="S406" s="394"/>
      <c r="T406" s="380"/>
      <c r="U406" s="290">
        <f>IFERROR(VLOOKUP(E406,'[26]IS ADJ 3'!$E:$O,11,FALSE),0)</f>
        <v>0</v>
      </c>
      <c r="V406" s="380"/>
      <c r="W406" s="291">
        <f>IFERROR(VLOOKUP(E406,'[27]IS ADJ 4'!$E:$Q,13,FALSE),0)</f>
        <v>0</v>
      </c>
      <c r="X406" s="380"/>
      <c r="Y406" s="290"/>
      <c r="Z406" s="380"/>
      <c r="AA406" s="394"/>
      <c r="AB406" s="380"/>
      <c r="AC406" s="394"/>
      <c r="AD406" s="380"/>
      <c r="AE406" s="394"/>
      <c r="AF406" s="380"/>
      <c r="AG406" s="397">
        <f>IFERROR(VLOOKUP(E406,'[16]nVision Input'!$E:$Q,13,FALSE),0)</f>
        <v>0</v>
      </c>
      <c r="AH406" s="380"/>
      <c r="AI406" s="394"/>
      <c r="AJ406" s="380"/>
      <c r="AK406" s="394"/>
      <c r="AL406" s="394"/>
      <c r="AM406" s="394"/>
      <c r="AN406" s="380"/>
      <c r="AO406" s="394"/>
      <c r="AP406" s="380"/>
      <c r="AQ406" s="394"/>
      <c r="AR406" s="380"/>
      <c r="AS406" s="394"/>
      <c r="AT406" s="380"/>
      <c r="AU406" s="394"/>
      <c r="AV406" s="217"/>
      <c r="AW406" s="394"/>
      <c r="AX406" s="217"/>
      <c r="AY406" s="394"/>
      <c r="AZ406" s="380"/>
      <c r="BA406" s="394"/>
      <c r="BB406" s="380"/>
      <c r="BC406" s="394"/>
      <c r="BD406" s="394"/>
      <c r="BE406" s="394"/>
      <c r="BF406" s="394"/>
      <c r="BG406" s="394"/>
      <c r="BH406" s="380"/>
      <c r="BI406" s="286">
        <f t="shared" si="38"/>
        <v>0</v>
      </c>
    </row>
    <row r="407" spans="1:61" x14ac:dyDescent="0.25">
      <c r="A407" s="88">
        <f t="shared" si="39"/>
        <v>351</v>
      </c>
      <c r="B407" s="86"/>
      <c r="C407" s="88">
        <v>571</v>
      </c>
      <c r="D407" s="86"/>
      <c r="E407" s="88">
        <v>571998</v>
      </c>
      <c r="F407" s="109"/>
      <c r="G407" s="367" t="s">
        <v>506</v>
      </c>
      <c r="H407" s="86"/>
      <c r="I407" s="367"/>
      <c r="J407" s="86"/>
      <c r="K407" s="394">
        <f>'[15]WP - Expenses'!$K$407</f>
        <v>61980.36</v>
      </c>
      <c r="L407" s="395"/>
      <c r="M407" s="399">
        <v>1</v>
      </c>
      <c r="N407" s="395"/>
      <c r="O407" s="394">
        <f t="shared" si="37"/>
        <v>61980.36</v>
      </c>
      <c r="P407" s="217"/>
      <c r="Q407" s="394"/>
      <c r="R407" s="380"/>
      <c r="S407" s="394"/>
      <c r="T407" s="380"/>
      <c r="U407" s="290">
        <f>IFERROR(VLOOKUP(E407,'[26]IS ADJ 3'!$E:$O,11,FALSE),0)</f>
        <v>0</v>
      </c>
      <c r="V407" s="380"/>
      <c r="W407" s="291">
        <f>IFERROR(VLOOKUP(E407,'[27]IS ADJ 4'!$E:$Q,13,FALSE),0)</f>
        <v>0</v>
      </c>
      <c r="X407" s="380"/>
      <c r="Y407" s="290">
        <f>IFERROR(VLOOKUP(E407,'[28]WP IS ADJ 5'!$E$17:$U$315,17,FALSE),0)</f>
        <v>0</v>
      </c>
      <c r="Z407" s="380"/>
      <c r="AA407" s="394"/>
      <c r="AB407" s="380"/>
      <c r="AC407" s="394"/>
      <c r="AD407" s="380"/>
      <c r="AE407" s="394"/>
      <c r="AF407" s="380"/>
      <c r="AG407" s="397">
        <f>IFERROR(VLOOKUP(E407,'[16]nVision Input'!$E:$Q,13,FALSE),0)</f>
        <v>0</v>
      </c>
      <c r="AH407" s="380"/>
      <c r="AI407" s="394"/>
      <c r="AJ407" s="380"/>
      <c r="AK407" s="394"/>
      <c r="AL407" s="394"/>
      <c r="AM407" s="394"/>
      <c r="AN407" s="380"/>
      <c r="AO407" s="394"/>
      <c r="AP407" s="380"/>
      <c r="AQ407" s="394"/>
      <c r="AR407" s="380"/>
      <c r="AS407" s="394"/>
      <c r="AT407" s="380"/>
      <c r="AU407" s="394"/>
      <c r="AV407" s="217"/>
      <c r="AW407" s="394"/>
      <c r="AX407" s="217"/>
      <c r="AY407" s="394"/>
      <c r="AZ407" s="380"/>
      <c r="BA407" s="394"/>
      <c r="BB407" s="380"/>
      <c r="BC407" s="394"/>
      <c r="BD407" s="394"/>
      <c r="BE407" s="394"/>
      <c r="BF407" s="394"/>
      <c r="BG407" s="394"/>
      <c r="BH407" s="380"/>
      <c r="BI407" s="275">
        <f t="shared" si="38"/>
        <v>61980.36</v>
      </c>
    </row>
    <row r="408" spans="1:61" ht="15.75" thickBot="1" x14ac:dyDescent="0.3">
      <c r="A408" s="88">
        <f>+A407+1</f>
        <v>352</v>
      </c>
      <c r="B408" s="117"/>
      <c r="C408" s="118"/>
      <c r="D408" s="117"/>
      <c r="E408" s="118"/>
      <c r="F408" s="109"/>
      <c r="G408" s="98" t="s">
        <v>507</v>
      </c>
      <c r="H408" s="86"/>
      <c r="I408" s="386"/>
      <c r="J408" s="86"/>
      <c r="K408" s="379">
        <f>SUM(K333:K407)</f>
        <v>25718541.739999995</v>
      </c>
      <c r="L408" s="376"/>
      <c r="M408" s="377"/>
      <c r="N408" s="376"/>
      <c r="O408" s="379">
        <f>SUM(O333:O407)</f>
        <v>22316119.732460752</v>
      </c>
      <c r="P408" s="217"/>
      <c r="Q408" s="379">
        <f>SUM(Q333:Q407)</f>
        <v>0</v>
      </c>
      <c r="R408" s="380"/>
      <c r="S408" s="379">
        <f>SUM(S333:S407)</f>
        <v>0</v>
      </c>
      <c r="T408" s="380"/>
      <c r="U408" s="379">
        <f>SUM(U333:U407)</f>
        <v>59417.807155582414</v>
      </c>
      <c r="V408" s="380"/>
      <c r="W408" s="379">
        <f>SUM(W333:W407)</f>
        <v>26111.72392043782</v>
      </c>
      <c r="X408" s="380"/>
      <c r="Y408" s="379">
        <f>SUM(Y333:Y407)</f>
        <v>32831.623742363015</v>
      </c>
      <c r="Z408" s="380"/>
      <c r="AA408" s="379">
        <f>SUM(AA333:AA407)</f>
        <v>0</v>
      </c>
      <c r="AB408" s="380"/>
      <c r="AC408" s="379">
        <f>SUM(AC333:AC407)</f>
        <v>0</v>
      </c>
      <c r="AD408" s="380"/>
      <c r="AE408" s="379">
        <f>SUM(AE333:AE407)</f>
        <v>0</v>
      </c>
      <c r="AF408" s="380"/>
      <c r="AG408" s="379">
        <f>SUM(AG333:AG407)</f>
        <v>-1608141.8633666176</v>
      </c>
      <c r="AH408" s="380"/>
      <c r="AI408" s="379">
        <f>SUM(AI333:AI407)</f>
        <v>0</v>
      </c>
      <c r="AJ408" s="380"/>
      <c r="AK408" s="379">
        <f>SUM(AK333:AK407)</f>
        <v>0</v>
      </c>
      <c r="AL408" s="400"/>
      <c r="AM408" s="379">
        <f>SUM(AM333:AM407)</f>
        <v>0</v>
      </c>
      <c r="AN408" s="380"/>
      <c r="AO408" s="379">
        <f>SUM(AO333:AO407)</f>
        <v>0</v>
      </c>
      <c r="AP408" s="380"/>
      <c r="AQ408" s="379">
        <f>SUM(AQ333:AQ407)</f>
        <v>0</v>
      </c>
      <c r="AR408" s="380"/>
      <c r="AS408" s="379">
        <f>SUM(AS333:AS407)</f>
        <v>0</v>
      </c>
      <c r="AT408" s="380"/>
      <c r="AU408" s="379">
        <f>SUM(AU333:AU407)</f>
        <v>0</v>
      </c>
      <c r="AV408" s="380"/>
      <c r="AW408" s="379">
        <f>SUM(AW333:AW407)</f>
        <v>0</v>
      </c>
      <c r="AX408" s="380"/>
      <c r="AY408" s="379">
        <f>SUM(AY333:AY407)</f>
        <v>0</v>
      </c>
      <c r="AZ408" s="380"/>
      <c r="BA408" s="379">
        <f>SUM(BA333:BA407)</f>
        <v>0</v>
      </c>
      <c r="BB408" s="380"/>
      <c r="BC408" s="379">
        <f>SUM(BC333:BC407)</f>
        <v>0</v>
      </c>
      <c r="BD408" s="400"/>
      <c r="BE408" s="379">
        <f>SUM(BE333:BE407)</f>
        <v>0</v>
      </c>
      <c r="BF408" s="400"/>
      <c r="BG408" s="379">
        <f>SUM(BG333:BG407)</f>
        <v>0</v>
      </c>
      <c r="BH408" s="380"/>
      <c r="BI408" s="379">
        <f>SUM(BI333:BI407)</f>
        <v>20826339.023912508</v>
      </c>
    </row>
    <row r="409" spans="1:61" ht="15" customHeight="1" thickTop="1" x14ac:dyDescent="0.25">
      <c r="A409" s="119"/>
      <c r="B409" s="86"/>
      <c r="C409" s="88"/>
      <c r="D409" s="86"/>
      <c r="E409" s="88"/>
      <c r="F409" s="109"/>
      <c r="G409" s="367"/>
      <c r="H409" s="86"/>
      <c r="I409" s="367"/>
      <c r="J409" s="86"/>
      <c r="K409" s="394"/>
      <c r="L409" s="367"/>
      <c r="M409" s="399"/>
      <c r="N409" s="367"/>
      <c r="O409" s="394"/>
      <c r="P409" s="217"/>
      <c r="Q409" s="394"/>
      <c r="R409" s="380"/>
      <c r="S409" s="394"/>
      <c r="T409" s="380"/>
      <c r="U409" s="394"/>
      <c r="V409" s="380"/>
      <c r="W409" s="394"/>
      <c r="X409" s="380"/>
      <c r="Y409" s="394"/>
      <c r="Z409" s="380"/>
      <c r="AA409" s="394"/>
      <c r="AB409" s="380"/>
      <c r="AC409" s="394"/>
      <c r="AD409" s="380"/>
      <c r="AE409" s="394"/>
      <c r="AF409" s="380"/>
      <c r="AG409" s="394"/>
      <c r="AH409" s="380"/>
      <c r="AI409" s="394"/>
      <c r="AJ409" s="380"/>
      <c r="AK409" s="394"/>
      <c r="AL409" s="394"/>
      <c r="AM409" s="394"/>
      <c r="AN409" s="380"/>
      <c r="AO409" s="394"/>
      <c r="AP409" s="380"/>
      <c r="AQ409" s="394"/>
      <c r="AR409" s="380"/>
      <c r="AS409" s="394"/>
      <c r="AT409" s="380"/>
      <c r="AU409" s="394"/>
      <c r="AV409" s="217"/>
      <c r="AW409" s="394"/>
      <c r="AX409" s="217"/>
      <c r="AY409" s="394"/>
      <c r="AZ409" s="380"/>
      <c r="BA409" s="394"/>
      <c r="BB409" s="380"/>
      <c r="BC409" s="394"/>
      <c r="BD409" s="394"/>
      <c r="BE409" s="394"/>
      <c r="BF409" s="394"/>
      <c r="BG409" s="394"/>
      <c r="BH409" s="380"/>
      <c r="BI409" s="252"/>
    </row>
    <row r="410" spans="1:61" ht="15" customHeight="1" x14ac:dyDescent="0.25">
      <c r="B410" s="86"/>
      <c r="C410" s="88"/>
      <c r="D410" s="86"/>
      <c r="E410" s="88"/>
      <c r="F410" s="86"/>
      <c r="G410" s="371" t="s">
        <v>508</v>
      </c>
      <c r="H410" s="86"/>
      <c r="I410" s="367"/>
      <c r="J410" s="86"/>
      <c r="K410" s="394"/>
      <c r="L410" s="367"/>
      <c r="M410" s="399"/>
      <c r="N410" s="367"/>
      <c r="O410" s="394"/>
      <c r="P410" s="217"/>
      <c r="Q410" s="394"/>
      <c r="R410" s="380"/>
      <c r="S410" s="394"/>
      <c r="T410" s="380"/>
      <c r="U410" s="394"/>
      <c r="V410" s="380"/>
      <c r="W410" s="394"/>
      <c r="X410" s="380"/>
      <c r="Y410" s="394"/>
      <c r="Z410" s="380"/>
      <c r="AA410" s="394"/>
      <c r="AB410" s="380"/>
      <c r="AC410" s="394"/>
      <c r="AD410" s="380"/>
      <c r="AE410" s="394"/>
      <c r="AF410" s="380"/>
      <c r="AG410" s="394"/>
      <c r="AH410" s="380"/>
      <c r="AI410" s="394"/>
      <c r="AJ410" s="380"/>
      <c r="AK410" s="394"/>
      <c r="AL410" s="394"/>
      <c r="AM410" s="394"/>
      <c r="AN410" s="380"/>
      <c r="AO410" s="394"/>
      <c r="AP410" s="380"/>
      <c r="AQ410" s="394"/>
      <c r="AR410" s="380"/>
      <c r="AS410" s="394"/>
      <c r="AT410" s="380"/>
      <c r="AU410" s="394"/>
      <c r="AV410" s="217"/>
      <c r="AW410" s="394"/>
      <c r="AX410" s="217"/>
      <c r="AY410" s="394"/>
      <c r="AZ410" s="380"/>
      <c r="BA410" s="394"/>
      <c r="BB410" s="380"/>
      <c r="BC410" s="394"/>
      <c r="BD410" s="394"/>
      <c r="BE410" s="394"/>
      <c r="BF410" s="394"/>
      <c r="BG410" s="394"/>
      <c r="BH410" s="380"/>
      <c r="BI410" s="252"/>
    </row>
    <row r="411" spans="1:61" ht="15" customHeight="1" x14ac:dyDescent="0.25">
      <c r="A411" s="83">
        <f>+A408+1</f>
        <v>353</v>
      </c>
      <c r="C411" s="83">
        <v>580</v>
      </c>
      <c r="E411" s="120">
        <v>580001</v>
      </c>
      <c r="F411" s="98"/>
      <c r="G411" s="98" t="s">
        <v>509</v>
      </c>
      <c r="I411" s="385" t="str">
        <f>+I16</f>
        <v>TB 03-19</v>
      </c>
      <c r="K411" s="394">
        <f>'[15]WP - Expenses'!$K$411</f>
        <v>819415.12</v>
      </c>
      <c r="M411" s="168">
        <v>0.88033905054461314</v>
      </c>
      <c r="O411" s="394">
        <f t="shared" ref="O411:O474" si="40">K411*M411</f>
        <v>721363.12874270021</v>
      </c>
      <c r="P411" s="217"/>
      <c r="Q411" s="394"/>
      <c r="R411" s="380"/>
      <c r="S411" s="394"/>
      <c r="T411" s="380"/>
      <c r="U411" s="290">
        <f>IFERROR(VLOOKUP(E411,'[26]IS ADJ 3'!$E:$O,11,FALSE),0)</f>
        <v>19940.560919035852</v>
      </c>
      <c r="V411" s="380"/>
      <c r="W411" s="291">
        <f>IFERROR(VLOOKUP(E411,'[27]IS ADJ 4'!$E:$Q,13,FALSE),0)</f>
        <v>9191.8201829196842</v>
      </c>
      <c r="X411" s="380"/>
      <c r="Y411" s="290">
        <f>IFERROR(VLOOKUP(E411,'[28]WP IS ADJ 5'!$E$17:$U$315,17,FALSE),0)</f>
        <v>11557.351888086996</v>
      </c>
      <c r="Z411" s="380"/>
      <c r="AA411" s="394"/>
      <c r="AB411" s="380"/>
      <c r="AC411" s="394"/>
      <c r="AD411" s="380"/>
      <c r="AE411" s="394"/>
      <c r="AF411" s="380"/>
      <c r="AG411" s="397">
        <f>IFERROR(VLOOKUP(E411,'[16]nVision Input'!$E:$Q,13,FALSE),0)</f>
        <v>0</v>
      </c>
      <c r="AH411" s="380"/>
      <c r="AI411" s="394"/>
      <c r="AJ411" s="380"/>
      <c r="AK411" s="394"/>
      <c r="AL411" s="394"/>
      <c r="AM411" s="394"/>
      <c r="AN411" s="380"/>
      <c r="AO411" s="394"/>
      <c r="AP411" s="380"/>
      <c r="AQ411" s="394"/>
      <c r="AR411" s="380"/>
      <c r="AS411" s="394"/>
      <c r="AT411" s="380"/>
      <c r="AU411" s="394"/>
      <c r="AV411" s="217"/>
      <c r="AW411" s="394"/>
      <c r="AX411" s="217"/>
      <c r="AY411" s="394"/>
      <c r="AZ411" s="380"/>
      <c r="BA411" s="394"/>
      <c r="BB411" s="380"/>
      <c r="BC411" s="394"/>
      <c r="BD411" s="394"/>
      <c r="BE411" s="394"/>
      <c r="BF411" s="394"/>
      <c r="BG411" s="394"/>
      <c r="BH411" s="380"/>
      <c r="BI411" s="286">
        <f t="shared" ref="BI411:BI442" si="41">SUM(O411:BH411)</f>
        <v>762052.86173274275</v>
      </c>
    </row>
    <row r="412" spans="1:61" ht="15" customHeight="1" x14ac:dyDescent="0.25">
      <c r="A412" s="83">
        <f>+A411+1</f>
        <v>354</v>
      </c>
      <c r="C412" s="83">
        <v>580</v>
      </c>
      <c r="E412" s="120">
        <v>580002</v>
      </c>
      <c r="F412" s="98"/>
      <c r="G412" s="98" t="s">
        <v>510</v>
      </c>
      <c r="K412" s="394">
        <f>'[15]WP - Expenses'!$K$412</f>
        <v>10522.77</v>
      </c>
      <c r="M412" s="168">
        <v>0.88033905054461314</v>
      </c>
      <c r="O412" s="394">
        <f t="shared" si="40"/>
        <v>9263.6053508993391</v>
      </c>
      <c r="P412" s="217"/>
      <c r="Q412" s="394"/>
      <c r="R412" s="380"/>
      <c r="S412" s="394"/>
      <c r="T412" s="380"/>
      <c r="U412" s="290">
        <f>IFERROR(VLOOKUP(E412,'[26]IS ADJ 3'!$E:$O,11,FALSE),0)</f>
        <v>281.4020297944225</v>
      </c>
      <c r="V412" s="380"/>
      <c r="W412" s="291">
        <f>IFERROR(VLOOKUP(E412,'[27]IS ADJ 4'!$E:$Q,13,FALSE),0)</f>
        <v>129.71535091120214</v>
      </c>
      <c r="X412" s="380"/>
      <c r="Y412" s="290">
        <f>IFERROR(VLOOKUP(E412,'[28]WP IS ADJ 5'!$E$17:$U$315,17,FALSE),0)</f>
        <v>163.09783328368485</v>
      </c>
      <c r="Z412" s="380"/>
      <c r="AA412" s="394"/>
      <c r="AB412" s="380"/>
      <c r="AC412" s="394"/>
      <c r="AD412" s="380"/>
      <c r="AE412" s="394"/>
      <c r="AF412" s="380"/>
      <c r="AG412" s="397">
        <f>IFERROR(VLOOKUP(E412,'[16]nVision Input'!$E:$Q,13,FALSE),0)</f>
        <v>0</v>
      </c>
      <c r="AH412" s="380"/>
      <c r="AI412" s="394"/>
      <c r="AJ412" s="380"/>
      <c r="AK412" s="394"/>
      <c r="AL412" s="394"/>
      <c r="AM412" s="394"/>
      <c r="AN412" s="380"/>
      <c r="AO412" s="394"/>
      <c r="AP412" s="380"/>
      <c r="AQ412" s="394"/>
      <c r="AR412" s="380"/>
      <c r="AS412" s="394"/>
      <c r="AT412" s="380"/>
      <c r="AU412" s="394"/>
      <c r="AV412" s="217"/>
      <c r="AW412" s="394"/>
      <c r="AX412" s="217"/>
      <c r="AY412" s="394"/>
      <c r="AZ412" s="380"/>
      <c r="BA412" s="394"/>
      <c r="BB412" s="380"/>
      <c r="BC412" s="394"/>
      <c r="BD412" s="394"/>
      <c r="BE412" s="394"/>
      <c r="BF412" s="394"/>
      <c r="BG412" s="394"/>
      <c r="BH412" s="380"/>
      <c r="BI412" s="286">
        <f t="shared" si="41"/>
        <v>9837.8205648886469</v>
      </c>
    </row>
    <row r="413" spans="1:61" ht="15" customHeight="1" x14ac:dyDescent="0.25">
      <c r="A413" s="83">
        <f t="shared" ref="A413:A476" si="42">+A412+1</f>
        <v>355</v>
      </c>
      <c r="C413" s="83">
        <v>580</v>
      </c>
      <c r="E413" s="120">
        <v>580011</v>
      </c>
      <c r="F413" s="98"/>
      <c r="G413" s="98" t="s">
        <v>511</v>
      </c>
      <c r="K413" s="394">
        <f>'[15]WP - Expenses'!$K$413</f>
        <v>54982.130000000005</v>
      </c>
      <c r="M413" s="168">
        <v>0.88033905054461314</v>
      </c>
      <c r="O413" s="394">
        <f t="shared" si="40"/>
        <v>48402.916121120492</v>
      </c>
      <c r="P413" s="217"/>
      <c r="Q413" s="394"/>
      <c r="R413" s="380"/>
      <c r="S413" s="394"/>
      <c r="T413" s="380"/>
      <c r="U413" s="290">
        <f>IFERROR(VLOOKUP(E413,'[26]IS ADJ 3'!$E:$O,11,FALSE),0)</f>
        <v>471.66047063055589</v>
      </c>
      <c r="V413" s="380"/>
      <c r="W413" s="291">
        <f>IFERROR(VLOOKUP(E413,'[27]IS ADJ 4'!$E:$Q,13,FALSE),0)</f>
        <v>217.41706519843288</v>
      </c>
      <c r="X413" s="380"/>
      <c r="Y413" s="290">
        <f>IFERROR(VLOOKUP(E413,'[28]WP IS ADJ 5'!$E$17:$U$315,17,FALSE),0)</f>
        <v>273.36974385581198</v>
      </c>
      <c r="Z413" s="380"/>
      <c r="AA413" s="394"/>
      <c r="AB413" s="380"/>
      <c r="AC413" s="394"/>
      <c r="AD413" s="380"/>
      <c r="AE413" s="394"/>
      <c r="AF413" s="380"/>
      <c r="AG413" s="397">
        <f>IFERROR(VLOOKUP(E413,'[16]nVision Input'!$E:$Q,13,FALSE),0)</f>
        <v>0</v>
      </c>
      <c r="AH413" s="380"/>
      <c r="AI413" s="394"/>
      <c r="AJ413" s="380"/>
      <c r="AK413" s="394"/>
      <c r="AL413" s="394"/>
      <c r="AM413" s="394"/>
      <c r="AN413" s="380"/>
      <c r="AO413" s="394"/>
      <c r="AP413" s="380"/>
      <c r="AQ413" s="394"/>
      <c r="AR413" s="380"/>
      <c r="AS413" s="394"/>
      <c r="AT413" s="380"/>
      <c r="AU413" s="394"/>
      <c r="AV413" s="217"/>
      <c r="AW413" s="394"/>
      <c r="AX413" s="217"/>
      <c r="AY413" s="394"/>
      <c r="AZ413" s="380"/>
      <c r="BA413" s="394"/>
      <c r="BB413" s="380"/>
      <c r="BC413" s="394"/>
      <c r="BD413" s="394"/>
      <c r="BE413" s="394"/>
      <c r="BF413" s="394"/>
      <c r="BG413" s="394"/>
      <c r="BH413" s="380"/>
      <c r="BI413" s="286">
        <f t="shared" si="41"/>
        <v>49365.36340080529</v>
      </c>
    </row>
    <row r="414" spans="1:61" ht="15" customHeight="1" x14ac:dyDescent="0.25">
      <c r="A414" s="83">
        <f t="shared" si="42"/>
        <v>356</v>
      </c>
      <c r="C414" s="83">
        <v>580</v>
      </c>
      <c r="E414" s="120">
        <v>580016</v>
      </c>
      <c r="F414" s="98"/>
      <c r="G414" s="98" t="s">
        <v>512</v>
      </c>
      <c r="K414" s="394">
        <f>'[15]WP - Expenses'!$K$414</f>
        <v>1778.54</v>
      </c>
      <c r="M414" s="168">
        <v>0.88033905054461314</v>
      </c>
      <c r="O414" s="394">
        <f t="shared" si="40"/>
        <v>1565.7182149556163</v>
      </c>
      <c r="P414" s="217"/>
      <c r="Q414" s="394"/>
      <c r="R414" s="380"/>
      <c r="S414" s="394"/>
      <c r="T414" s="380"/>
      <c r="U414" s="290">
        <f>IFERROR(VLOOKUP(E414,'[26]IS ADJ 3'!$E:$O,11,FALSE),0)</f>
        <v>0</v>
      </c>
      <c r="V414" s="380"/>
      <c r="W414" s="291">
        <f>IFERROR(VLOOKUP(E414,'[27]IS ADJ 4'!$E:$Q,13,FALSE),0)</f>
        <v>0</v>
      </c>
      <c r="X414" s="380"/>
      <c r="Y414" s="290">
        <f>IFERROR(VLOOKUP(E414,'[28]WP IS ADJ 5'!$E$17:$U$315,17,FALSE),0)</f>
        <v>0</v>
      </c>
      <c r="Z414" s="380"/>
      <c r="AA414" s="394"/>
      <c r="AB414" s="380"/>
      <c r="AC414" s="394"/>
      <c r="AD414" s="380"/>
      <c r="AE414" s="394"/>
      <c r="AF414" s="380"/>
      <c r="AG414" s="397">
        <f>IFERROR(VLOOKUP(E414,'[16]nVision Input'!$E:$Q,13,FALSE),0)</f>
        <v>0</v>
      </c>
      <c r="AH414" s="380"/>
      <c r="AI414" s="394"/>
      <c r="AJ414" s="380"/>
      <c r="AK414" s="394"/>
      <c r="AL414" s="394"/>
      <c r="AM414" s="394"/>
      <c r="AN414" s="380"/>
      <c r="AO414" s="394"/>
      <c r="AP414" s="380"/>
      <c r="AQ414" s="394"/>
      <c r="AR414" s="380"/>
      <c r="AS414" s="394"/>
      <c r="AT414" s="380"/>
      <c r="AU414" s="394"/>
      <c r="AV414" s="217"/>
      <c r="AW414" s="394"/>
      <c r="AX414" s="217"/>
      <c r="AY414" s="394"/>
      <c r="AZ414" s="380"/>
      <c r="BA414" s="394"/>
      <c r="BB414" s="380"/>
      <c r="BC414" s="394"/>
      <c r="BD414" s="394"/>
      <c r="BE414" s="394"/>
      <c r="BF414" s="394"/>
      <c r="BG414" s="394"/>
      <c r="BH414" s="380"/>
      <c r="BI414" s="286">
        <f t="shared" si="41"/>
        <v>1565.7182149556163</v>
      </c>
    </row>
    <row r="415" spans="1:61" ht="15" customHeight="1" x14ac:dyDescent="0.25">
      <c r="A415" s="83">
        <f t="shared" si="42"/>
        <v>357</v>
      </c>
      <c r="C415" s="83">
        <v>580</v>
      </c>
      <c r="E415" s="120">
        <v>580046</v>
      </c>
      <c r="F415" s="98"/>
      <c r="G415" s="106" t="s">
        <v>513</v>
      </c>
      <c r="K415" s="394">
        <f>'[15]WP - Expenses'!$K$415</f>
        <v>1000</v>
      </c>
      <c r="M415" s="168">
        <v>0.88033905054461314</v>
      </c>
      <c r="O415" s="394">
        <f t="shared" si="40"/>
        <v>880.3390505446132</v>
      </c>
      <c r="P415" s="217"/>
      <c r="Q415" s="394"/>
      <c r="R415" s="380"/>
      <c r="S415" s="394"/>
      <c r="T415" s="380"/>
      <c r="U415" s="290">
        <f>IFERROR(VLOOKUP(E415,'[26]IS ADJ 3'!$E:$O,11,FALSE),0)</f>
        <v>0</v>
      </c>
      <c r="V415" s="380"/>
      <c r="W415" s="291">
        <f>IFERROR(VLOOKUP(E415,'[27]IS ADJ 4'!$E:$Q,13,FALSE),0)</f>
        <v>0</v>
      </c>
      <c r="X415" s="380"/>
      <c r="Y415" s="290">
        <f>IFERROR(VLOOKUP(E415,'[28]WP IS ADJ 5'!$E$17:$U$315,17,FALSE),0)</f>
        <v>0</v>
      </c>
      <c r="Z415" s="380"/>
      <c r="AA415" s="394"/>
      <c r="AB415" s="380"/>
      <c r="AC415" s="394"/>
      <c r="AD415" s="380"/>
      <c r="AE415" s="394"/>
      <c r="AF415" s="380"/>
      <c r="AG415" s="397">
        <f>IFERROR(VLOOKUP(E415,'[16]nVision Input'!$E:$Q,13,FALSE),0)</f>
        <v>0</v>
      </c>
      <c r="AH415" s="380"/>
      <c r="AI415" s="394"/>
      <c r="AJ415" s="380"/>
      <c r="AK415" s="394"/>
      <c r="AL415" s="394"/>
      <c r="AM415" s="394"/>
      <c r="AN415" s="380"/>
      <c r="AO415" s="394"/>
      <c r="AP415" s="380"/>
      <c r="AQ415" s="394"/>
      <c r="AR415" s="380"/>
      <c r="AS415" s="394"/>
      <c r="AT415" s="380"/>
      <c r="AU415" s="394"/>
      <c r="AV415" s="217"/>
      <c r="AW415" s="394"/>
      <c r="AX415" s="217"/>
      <c r="AY415" s="394"/>
      <c r="AZ415" s="380"/>
      <c r="BA415" s="394"/>
      <c r="BB415" s="380"/>
      <c r="BC415" s="394"/>
      <c r="BD415" s="394"/>
      <c r="BE415" s="394"/>
      <c r="BF415" s="394"/>
      <c r="BG415" s="394"/>
      <c r="BH415" s="380"/>
      <c r="BI415" s="286">
        <f t="shared" si="41"/>
        <v>880.3390505446132</v>
      </c>
    </row>
    <row r="416" spans="1:61" ht="15" customHeight="1" x14ac:dyDescent="0.25">
      <c r="A416" s="83">
        <f t="shared" si="42"/>
        <v>358</v>
      </c>
      <c r="C416" s="83">
        <v>580</v>
      </c>
      <c r="E416" s="120">
        <v>580627</v>
      </c>
      <c r="F416" s="98"/>
      <c r="G416" s="98" t="s">
        <v>514</v>
      </c>
      <c r="K416" s="394">
        <f>'[15]WP - Expenses'!$K$416</f>
        <v>133072.65</v>
      </c>
      <c r="M416" s="168">
        <v>0.88033905054461314</v>
      </c>
      <c r="O416" s="394">
        <f t="shared" si="40"/>
        <v>117149.05035445561</v>
      </c>
      <c r="P416" s="217"/>
      <c r="Q416" s="394"/>
      <c r="R416" s="380"/>
      <c r="S416" s="394"/>
      <c r="T416" s="380"/>
      <c r="U416" s="290">
        <f>IFERROR(VLOOKUP(E416,'[26]IS ADJ 3'!$E:$O,11,FALSE),0)</f>
        <v>2162.1654625050351</v>
      </c>
      <c r="V416" s="380"/>
      <c r="W416" s="291">
        <f>IFERROR(VLOOKUP(E416,'[27]IS ADJ 4'!$E:$Q,13,FALSE),0)</f>
        <v>996.67387581324851</v>
      </c>
      <c r="X416" s="380"/>
      <c r="Y416" s="290">
        <f>IFERROR(VLOOKUP(E416,'[28]WP IS ADJ 5'!$E$17:$U$315,17,FALSE),0)</f>
        <v>1253.1697173364737</v>
      </c>
      <c r="Z416" s="380"/>
      <c r="AA416" s="394"/>
      <c r="AB416" s="380"/>
      <c r="AC416" s="394"/>
      <c r="AD416" s="380"/>
      <c r="AE416" s="394"/>
      <c r="AF416" s="380"/>
      <c r="AG416" s="397">
        <f>IFERROR(VLOOKUP(E416,'[16]nVision Input'!$E:$Q,13,FALSE),0)</f>
        <v>0</v>
      </c>
      <c r="AH416" s="380"/>
      <c r="AI416" s="394"/>
      <c r="AJ416" s="380"/>
      <c r="AK416" s="394"/>
      <c r="AL416" s="394"/>
      <c r="AM416" s="394"/>
      <c r="AN416" s="380"/>
      <c r="AO416" s="394"/>
      <c r="AP416" s="380"/>
      <c r="AQ416" s="394"/>
      <c r="AR416" s="380"/>
      <c r="AS416" s="394"/>
      <c r="AT416" s="380"/>
      <c r="AU416" s="394"/>
      <c r="AV416" s="217"/>
      <c r="AW416" s="394"/>
      <c r="AX416" s="217"/>
      <c r="AY416" s="394"/>
      <c r="AZ416" s="380"/>
      <c r="BA416" s="394"/>
      <c r="BB416" s="380"/>
      <c r="BC416" s="394"/>
      <c r="BD416" s="394"/>
      <c r="BE416" s="394"/>
      <c r="BF416" s="394"/>
      <c r="BG416" s="394"/>
      <c r="BH416" s="380"/>
      <c r="BI416" s="286">
        <f t="shared" si="41"/>
        <v>121561.05941011035</v>
      </c>
    </row>
    <row r="417" spans="1:61" ht="15" customHeight="1" x14ac:dyDescent="0.25">
      <c r="A417" s="83">
        <f t="shared" si="42"/>
        <v>359</v>
      </c>
      <c r="C417" s="83">
        <v>580</v>
      </c>
      <c r="E417" s="120">
        <v>580628</v>
      </c>
      <c r="F417" s="98"/>
      <c r="G417" s="98" t="s">
        <v>515</v>
      </c>
      <c r="K417" s="394">
        <f>'[15]WP - Expenses'!$K$417</f>
        <v>62988.47</v>
      </c>
      <c r="M417" s="168">
        <v>0.88033905054461314</v>
      </c>
      <c r="O417" s="394">
        <f t="shared" si="40"/>
        <v>55451.209875057852</v>
      </c>
      <c r="P417" s="217"/>
      <c r="Q417" s="394"/>
      <c r="R417" s="380"/>
      <c r="S417" s="394"/>
      <c r="T417" s="380"/>
      <c r="U417" s="290">
        <f>IFERROR(VLOOKUP(E417,'[26]IS ADJ 3'!$E:$O,11,FALSE),0)</f>
        <v>1157.8470310768889</v>
      </c>
      <c r="V417" s="380"/>
      <c r="W417" s="291">
        <f>IFERROR(VLOOKUP(E417,'[27]IS ADJ 4'!$E:$Q,13,FALSE),0)</f>
        <v>533.72228355052562</v>
      </c>
      <c r="X417" s="380"/>
      <c r="Y417" s="290">
        <f>IFERROR(VLOOKUP(E417,'[28]WP IS ADJ 5'!$E$17:$U$315,17,FALSE),0)</f>
        <v>671.0766876150301</v>
      </c>
      <c r="Z417" s="380"/>
      <c r="AA417" s="394"/>
      <c r="AB417" s="380"/>
      <c r="AC417" s="394"/>
      <c r="AD417" s="380"/>
      <c r="AE417" s="394"/>
      <c r="AF417" s="380"/>
      <c r="AG417" s="397">
        <f>IFERROR(VLOOKUP(E417,'[16]nVision Input'!$E:$Q,13,FALSE),0)</f>
        <v>0</v>
      </c>
      <c r="AH417" s="380"/>
      <c r="AI417" s="394"/>
      <c r="AJ417" s="380"/>
      <c r="AK417" s="394"/>
      <c r="AL417" s="394"/>
      <c r="AM417" s="394"/>
      <c r="AN417" s="380"/>
      <c r="AO417" s="394"/>
      <c r="AP417" s="380"/>
      <c r="AQ417" s="394"/>
      <c r="AR417" s="380"/>
      <c r="AS417" s="394"/>
      <c r="AT417" s="380"/>
      <c r="AU417" s="394"/>
      <c r="AV417" s="217"/>
      <c r="AW417" s="394"/>
      <c r="AX417" s="217"/>
      <c r="AY417" s="394"/>
      <c r="AZ417" s="380"/>
      <c r="BA417" s="394"/>
      <c r="BB417" s="380"/>
      <c r="BC417" s="394"/>
      <c r="BD417" s="394"/>
      <c r="BE417" s="394"/>
      <c r="BF417" s="394"/>
      <c r="BG417" s="394"/>
      <c r="BH417" s="380"/>
      <c r="BI417" s="286">
        <f t="shared" si="41"/>
        <v>57813.855877300295</v>
      </c>
    </row>
    <row r="418" spans="1:61" ht="15" customHeight="1" x14ac:dyDescent="0.25">
      <c r="A418" s="83">
        <f t="shared" si="42"/>
        <v>360</v>
      </c>
      <c r="C418" s="83">
        <v>580</v>
      </c>
      <c r="E418" s="120">
        <v>580686</v>
      </c>
      <c r="F418" s="98"/>
      <c r="G418" s="98" t="s">
        <v>516</v>
      </c>
      <c r="K418" s="394">
        <f>'[15]WP - Expenses'!$K$418</f>
        <v>67285.59</v>
      </c>
      <c r="M418" s="168">
        <v>0.88033905054461314</v>
      </c>
      <c r="O418" s="394">
        <f t="shared" si="40"/>
        <v>59234.132415934117</v>
      </c>
      <c r="P418" s="217"/>
      <c r="Q418" s="394"/>
      <c r="R418" s="380"/>
      <c r="S418" s="394"/>
      <c r="T418" s="380"/>
      <c r="U418" s="290">
        <f>IFERROR(VLOOKUP(E418,'[26]IS ADJ 3'!$E:$O,11,FALSE),0)</f>
        <v>1684.1740501336415</v>
      </c>
      <c r="V418" s="380"/>
      <c r="W418" s="291">
        <f>IFERROR(VLOOKUP(E418,'[27]IS ADJ 4'!$E:$Q,13,FALSE),0)</f>
        <v>776.33849360725503</v>
      </c>
      <c r="X418" s="380"/>
      <c r="Y418" s="290">
        <f>IFERROR(VLOOKUP(E418,'[28]WP IS ADJ 5'!$E$17:$U$315,17,FALSE),0)</f>
        <v>976.13062226337206</v>
      </c>
      <c r="Z418" s="380"/>
      <c r="AA418" s="394"/>
      <c r="AB418" s="380"/>
      <c r="AC418" s="394"/>
      <c r="AD418" s="380"/>
      <c r="AE418" s="394"/>
      <c r="AF418" s="380"/>
      <c r="AG418" s="397">
        <f>IFERROR(VLOOKUP(E418,'[16]nVision Input'!$E:$Q,13,FALSE),0)</f>
        <v>0</v>
      </c>
      <c r="AH418" s="380"/>
      <c r="AI418" s="394"/>
      <c r="AJ418" s="380"/>
      <c r="AK418" s="394"/>
      <c r="AL418" s="394"/>
      <c r="AM418" s="394"/>
      <c r="AN418" s="380"/>
      <c r="AO418" s="394"/>
      <c r="AP418" s="380"/>
      <c r="AQ418" s="394"/>
      <c r="AR418" s="380"/>
      <c r="AS418" s="394"/>
      <c r="AT418" s="380"/>
      <c r="AU418" s="394"/>
      <c r="AV418" s="217"/>
      <c r="AW418" s="394"/>
      <c r="AX418" s="217"/>
      <c r="AY418" s="394"/>
      <c r="AZ418" s="380"/>
      <c r="BA418" s="394"/>
      <c r="BB418" s="380"/>
      <c r="BC418" s="394"/>
      <c r="BD418" s="394"/>
      <c r="BE418" s="394"/>
      <c r="BF418" s="394"/>
      <c r="BG418" s="394"/>
      <c r="BH418" s="380"/>
      <c r="BI418" s="286">
        <f t="shared" si="41"/>
        <v>62670.775581938382</v>
      </c>
    </row>
    <row r="419" spans="1:61" ht="15" customHeight="1" x14ac:dyDescent="0.25">
      <c r="A419" s="83">
        <f t="shared" si="42"/>
        <v>361</v>
      </c>
      <c r="C419" s="83">
        <v>580</v>
      </c>
      <c r="E419" s="120">
        <v>580690</v>
      </c>
      <c r="F419" s="98"/>
      <c r="G419" s="98" t="s">
        <v>517</v>
      </c>
      <c r="K419" s="394">
        <f>'[15]WP - Expenses'!$K$419</f>
        <v>11530.85</v>
      </c>
      <c r="M419" s="168">
        <v>0.88033905054461314</v>
      </c>
      <c r="O419" s="394">
        <f t="shared" si="40"/>
        <v>10151.057540972353</v>
      </c>
      <c r="P419" s="217"/>
      <c r="Q419" s="394"/>
      <c r="R419" s="380"/>
      <c r="S419" s="394"/>
      <c r="T419" s="380"/>
      <c r="U419" s="290">
        <f>IFERROR(VLOOKUP(E419,'[26]IS ADJ 3'!$E:$O,11,FALSE),0)</f>
        <v>0</v>
      </c>
      <c r="V419" s="380"/>
      <c r="W419" s="291">
        <f>IFERROR(VLOOKUP(E419,'[27]IS ADJ 4'!$E:$Q,13,FALSE),0)</f>
        <v>0</v>
      </c>
      <c r="X419" s="380"/>
      <c r="Y419" s="290">
        <f>IFERROR(VLOOKUP(E419,'[28]WP IS ADJ 5'!$E$17:$U$315,17,FALSE),0)</f>
        <v>0</v>
      </c>
      <c r="Z419" s="380"/>
      <c r="AA419" s="394"/>
      <c r="AB419" s="380"/>
      <c r="AC419" s="394"/>
      <c r="AD419" s="380"/>
      <c r="AE419" s="394"/>
      <c r="AF419" s="380"/>
      <c r="AG419" s="397">
        <f>IFERROR(VLOOKUP(E419,'[16]nVision Input'!$E:$Q,13,FALSE),0)</f>
        <v>0</v>
      </c>
      <c r="AH419" s="380"/>
      <c r="AI419" s="394"/>
      <c r="AJ419" s="380"/>
      <c r="AK419" s="394"/>
      <c r="AL419" s="394"/>
      <c r="AM419" s="394"/>
      <c r="AN419" s="380"/>
      <c r="AO419" s="394"/>
      <c r="AP419" s="380"/>
      <c r="AQ419" s="394"/>
      <c r="AR419" s="380"/>
      <c r="AS419" s="394"/>
      <c r="AT419" s="380"/>
      <c r="AU419" s="394"/>
      <c r="AV419" s="217"/>
      <c r="AW419" s="394"/>
      <c r="AX419" s="217"/>
      <c r="AY419" s="394"/>
      <c r="AZ419" s="380"/>
      <c r="BA419" s="394"/>
      <c r="BB419" s="380"/>
      <c r="BC419" s="394"/>
      <c r="BD419" s="394"/>
      <c r="BE419" s="394"/>
      <c r="BF419" s="394"/>
      <c r="BG419" s="394"/>
      <c r="BH419" s="380"/>
      <c r="BI419" s="286">
        <f t="shared" si="41"/>
        <v>10151.057540972353</v>
      </c>
    </row>
    <row r="420" spans="1:61" ht="15" customHeight="1" x14ac:dyDescent="0.25">
      <c r="A420" s="83">
        <f t="shared" si="42"/>
        <v>362</v>
      </c>
      <c r="C420" s="83">
        <v>582</v>
      </c>
      <c r="E420" s="120">
        <v>582016</v>
      </c>
      <c r="F420" s="98"/>
      <c r="G420" s="98" t="s">
        <v>518</v>
      </c>
      <c r="K420" s="394">
        <f>'[15]WP - Expenses'!$K$420</f>
        <v>212119.53</v>
      </c>
      <c r="M420" s="168">
        <v>0.88033905054461314</v>
      </c>
      <c r="O420" s="394">
        <f t="shared" si="40"/>
        <v>186737.1056421696</v>
      </c>
      <c r="P420" s="217"/>
      <c r="Q420" s="394"/>
      <c r="R420" s="380"/>
      <c r="S420" s="394"/>
      <c r="T420" s="380"/>
      <c r="U420" s="290">
        <f>IFERROR(VLOOKUP(E420,'[26]IS ADJ 3'!$E:$O,11,FALSE),0)</f>
        <v>3633.4152017648544</v>
      </c>
      <c r="V420" s="380"/>
      <c r="W420" s="291">
        <f>IFERROR(VLOOKUP(E420,'[27]IS ADJ 4'!$E:$Q,13,FALSE),0)</f>
        <v>1674.8625738319602</v>
      </c>
      <c r="X420" s="380"/>
      <c r="Y420" s="290">
        <f>IFERROR(VLOOKUP(E420,'[28]WP IS ADJ 5'!$E$17:$U$315,17,FALSE),0)</f>
        <v>2105.8915149289242</v>
      </c>
      <c r="Z420" s="380"/>
      <c r="AA420" s="394"/>
      <c r="AB420" s="380"/>
      <c r="AC420" s="394"/>
      <c r="AD420" s="380"/>
      <c r="AE420" s="394"/>
      <c r="AF420" s="380"/>
      <c r="AG420" s="397">
        <f>IFERROR(VLOOKUP(E420,'[16]nVision Input'!$E:$Q,13,FALSE),0)</f>
        <v>0</v>
      </c>
      <c r="AH420" s="380"/>
      <c r="AI420" s="394"/>
      <c r="AJ420" s="380"/>
      <c r="AK420" s="394"/>
      <c r="AL420" s="394"/>
      <c r="AM420" s="394"/>
      <c r="AN420" s="380"/>
      <c r="AO420" s="394"/>
      <c r="AP420" s="380"/>
      <c r="AQ420" s="394"/>
      <c r="AR420" s="380"/>
      <c r="AS420" s="394"/>
      <c r="AT420" s="380"/>
      <c r="AU420" s="394"/>
      <c r="AV420" s="217"/>
      <c r="AW420" s="394"/>
      <c r="AX420" s="217"/>
      <c r="AY420" s="394"/>
      <c r="AZ420" s="380"/>
      <c r="BA420" s="394"/>
      <c r="BB420" s="380"/>
      <c r="BC420" s="394"/>
      <c r="BD420" s="394"/>
      <c r="BE420" s="394"/>
      <c r="BF420" s="394"/>
      <c r="BG420" s="394"/>
      <c r="BH420" s="380"/>
      <c r="BI420" s="286">
        <f t="shared" si="41"/>
        <v>194151.27493269532</v>
      </c>
    </row>
    <row r="421" spans="1:61" ht="15" customHeight="1" x14ac:dyDescent="0.25">
      <c r="A421" s="83">
        <f t="shared" si="42"/>
        <v>363</v>
      </c>
      <c r="C421" s="83">
        <v>583</v>
      </c>
      <c r="E421" s="120">
        <v>583019</v>
      </c>
      <c r="F421" s="98"/>
      <c r="G421" s="98" t="s">
        <v>519</v>
      </c>
      <c r="K421" s="394">
        <f>'[15]WP - Expenses'!$K$421</f>
        <v>1078573.01</v>
      </c>
      <c r="M421" s="168">
        <v>0.88033905054461314</v>
      </c>
      <c r="O421" s="394">
        <f t="shared" si="40"/>
        <v>949509.93956644554</v>
      </c>
      <c r="P421" s="217"/>
      <c r="Q421" s="394"/>
      <c r="R421" s="380"/>
      <c r="S421" s="394"/>
      <c r="T421" s="380"/>
      <c r="U421" s="290">
        <f>IFERROR(VLOOKUP(E421,'[26]IS ADJ 3'!$E:$O,11,FALSE),0)</f>
        <v>15191.532176701796</v>
      </c>
      <c r="V421" s="380"/>
      <c r="W421" s="291">
        <f>IFERROR(VLOOKUP(E421,'[27]IS ADJ 4'!$E:$Q,13,FALSE),0)</f>
        <v>7002.7033160325464</v>
      </c>
      <c r="X421" s="380"/>
      <c r="Y421" s="290">
        <f>IFERROR(VLOOKUP(E421,'[28]WP IS ADJ 5'!$E$17:$U$315,17,FALSE),0)</f>
        <v>8804.8617989341728</v>
      </c>
      <c r="Z421" s="380"/>
      <c r="AA421" s="394"/>
      <c r="AB421" s="380"/>
      <c r="AC421" s="394"/>
      <c r="AD421" s="380"/>
      <c r="AE421" s="394"/>
      <c r="AF421" s="380"/>
      <c r="AG421" s="397">
        <f>IFERROR(VLOOKUP(E421,'[16]nVision Input'!$E:$Q,13,FALSE),0)</f>
        <v>0</v>
      </c>
      <c r="AH421" s="380"/>
      <c r="AI421" s="394"/>
      <c r="AJ421" s="380"/>
      <c r="AK421" s="394"/>
      <c r="AL421" s="394"/>
      <c r="AM421" s="394"/>
      <c r="AN421" s="380"/>
      <c r="AO421" s="394"/>
      <c r="AP421" s="380"/>
      <c r="AQ421" s="394"/>
      <c r="AR421" s="380"/>
      <c r="AS421" s="394"/>
      <c r="AT421" s="380"/>
      <c r="AU421" s="394"/>
      <c r="AV421" s="217"/>
      <c r="AW421" s="394"/>
      <c r="AX421" s="217"/>
      <c r="AY421" s="394"/>
      <c r="AZ421" s="380"/>
      <c r="BA421" s="394"/>
      <c r="BB421" s="380"/>
      <c r="BC421" s="394"/>
      <c r="BD421" s="394"/>
      <c r="BE421" s="394"/>
      <c r="BF421" s="394"/>
      <c r="BG421" s="394"/>
      <c r="BH421" s="380"/>
      <c r="BI421" s="286">
        <f t="shared" si="41"/>
        <v>980509.03685811406</v>
      </c>
    </row>
    <row r="422" spans="1:61" ht="15" customHeight="1" x14ac:dyDescent="0.25">
      <c r="A422" s="83">
        <f t="shared" si="42"/>
        <v>364</v>
      </c>
      <c r="C422" s="83">
        <v>583</v>
      </c>
      <c r="E422" s="120">
        <v>583020</v>
      </c>
      <c r="F422" s="98"/>
      <c r="G422" s="98" t="s">
        <v>520</v>
      </c>
      <c r="K422" s="394">
        <f>'[15]WP - Expenses'!$K$422</f>
        <v>102033.51000000001</v>
      </c>
      <c r="M422" s="168">
        <v>0.88033905054461314</v>
      </c>
      <c r="O422" s="394">
        <f t="shared" si="40"/>
        <v>89824.083317134297</v>
      </c>
      <c r="P422" s="217"/>
      <c r="Q422" s="394"/>
      <c r="R422" s="380"/>
      <c r="S422" s="394"/>
      <c r="T422" s="380"/>
      <c r="U422" s="290">
        <f>IFERROR(VLOOKUP(E422,'[26]IS ADJ 3'!$E:$O,11,FALSE),0)</f>
        <v>2134.3935048018657</v>
      </c>
      <c r="V422" s="380"/>
      <c r="W422" s="291">
        <f>IFERROR(VLOOKUP(E422,'[27]IS ADJ 4'!$E:$Q,13,FALSE),0)</f>
        <v>983.87208741964855</v>
      </c>
      <c r="X422" s="380"/>
      <c r="Y422" s="290">
        <f>IFERROR(VLOOKUP(E422,'[28]WP IS ADJ 5'!$E$17:$U$315,17,FALSE),0)</f>
        <v>1237.0733653281277</v>
      </c>
      <c r="Z422" s="380"/>
      <c r="AA422" s="394"/>
      <c r="AB422" s="380"/>
      <c r="AC422" s="394"/>
      <c r="AD422" s="380"/>
      <c r="AE422" s="394"/>
      <c r="AF422" s="380"/>
      <c r="AG422" s="397">
        <f>IFERROR(VLOOKUP(E422,'[16]nVision Input'!$E:$Q,13,FALSE),0)</f>
        <v>0</v>
      </c>
      <c r="AH422" s="380"/>
      <c r="AI422" s="394"/>
      <c r="AJ422" s="380"/>
      <c r="AK422" s="394"/>
      <c r="AL422" s="394"/>
      <c r="AM422" s="394"/>
      <c r="AN422" s="380"/>
      <c r="AO422" s="394"/>
      <c r="AP422" s="380"/>
      <c r="AQ422" s="394"/>
      <c r="AR422" s="380"/>
      <c r="AS422" s="394"/>
      <c r="AT422" s="380"/>
      <c r="AU422" s="394"/>
      <c r="AV422" s="217"/>
      <c r="AW422" s="394"/>
      <c r="AX422" s="217"/>
      <c r="AY422" s="394"/>
      <c r="AZ422" s="380"/>
      <c r="BA422" s="394"/>
      <c r="BB422" s="380"/>
      <c r="BC422" s="394"/>
      <c r="BD422" s="394"/>
      <c r="BE422" s="394"/>
      <c r="BF422" s="394"/>
      <c r="BG422" s="394"/>
      <c r="BH422" s="380"/>
      <c r="BI422" s="286">
        <f t="shared" si="41"/>
        <v>94179.422274683922</v>
      </c>
    </row>
    <row r="423" spans="1:61" ht="15" customHeight="1" x14ac:dyDescent="0.25">
      <c r="A423" s="83">
        <f t="shared" si="42"/>
        <v>365</v>
      </c>
      <c r="C423" s="83">
        <v>583</v>
      </c>
      <c r="E423" s="120">
        <v>583021</v>
      </c>
      <c r="F423" s="98"/>
      <c r="G423" s="98" t="s">
        <v>521</v>
      </c>
      <c r="K423" s="394">
        <f>'[15]WP - Expenses'!$K$423</f>
        <v>3594.2</v>
      </c>
      <c r="M423" s="168">
        <v>0.88033905054461314</v>
      </c>
      <c r="O423" s="394">
        <f t="shared" si="40"/>
        <v>3164.1146154674484</v>
      </c>
      <c r="P423" s="217"/>
      <c r="Q423" s="394"/>
      <c r="R423" s="380"/>
      <c r="S423" s="394"/>
      <c r="T423" s="380"/>
      <c r="U423" s="290">
        <f>IFERROR(VLOOKUP(E423,'[26]IS ADJ 3'!$E:$O,11,FALSE),0)</f>
        <v>50.518554000531637</v>
      </c>
      <c r="V423" s="380"/>
      <c r="W423" s="291">
        <f>IFERROR(VLOOKUP(E423,'[27]IS ADJ 4'!$E:$Q,13,FALSE),0)</f>
        <v>23.287081349387481</v>
      </c>
      <c r="X423" s="380"/>
      <c r="Y423" s="290">
        <f>IFERROR(VLOOKUP(E423,'[28]WP IS ADJ 5'!$E$17:$U$315,17,FALSE),0)</f>
        <v>29.280054248829856</v>
      </c>
      <c r="Z423" s="380"/>
      <c r="AA423" s="394"/>
      <c r="AB423" s="380"/>
      <c r="AC423" s="394"/>
      <c r="AD423" s="380"/>
      <c r="AE423" s="394"/>
      <c r="AF423" s="380"/>
      <c r="AG423" s="397">
        <f>IFERROR(VLOOKUP(E423,'[16]nVision Input'!$E:$Q,13,FALSE),0)</f>
        <v>0</v>
      </c>
      <c r="AH423" s="380"/>
      <c r="AI423" s="394"/>
      <c r="AJ423" s="380"/>
      <c r="AK423" s="394"/>
      <c r="AL423" s="394"/>
      <c r="AM423" s="394"/>
      <c r="AN423" s="380"/>
      <c r="AO423" s="394"/>
      <c r="AP423" s="380"/>
      <c r="AQ423" s="394"/>
      <c r="AR423" s="380"/>
      <c r="AS423" s="394"/>
      <c r="AT423" s="380"/>
      <c r="AU423" s="394"/>
      <c r="AV423" s="217"/>
      <c r="AW423" s="394"/>
      <c r="AX423" s="217"/>
      <c r="AY423" s="394"/>
      <c r="AZ423" s="380"/>
      <c r="BA423" s="394"/>
      <c r="BB423" s="380"/>
      <c r="BC423" s="394"/>
      <c r="BD423" s="394"/>
      <c r="BE423" s="394"/>
      <c r="BF423" s="394"/>
      <c r="BG423" s="394"/>
      <c r="BH423" s="380"/>
      <c r="BI423" s="286">
        <f t="shared" si="41"/>
        <v>3267.2003050661974</v>
      </c>
    </row>
    <row r="424" spans="1:61" ht="15" customHeight="1" x14ac:dyDescent="0.25">
      <c r="A424" s="83">
        <f t="shared" si="42"/>
        <v>366</v>
      </c>
      <c r="C424" s="83">
        <v>583</v>
      </c>
      <c r="E424" s="120">
        <v>583025</v>
      </c>
      <c r="F424" s="98"/>
      <c r="G424" s="98" t="s">
        <v>522</v>
      </c>
      <c r="K424" s="394">
        <f>'[15]WP - Expenses'!$K$424</f>
        <v>51687.299999999996</v>
      </c>
      <c r="M424" s="168">
        <v>0.88033905054461314</v>
      </c>
      <c r="O424" s="394">
        <f t="shared" si="40"/>
        <v>45502.348607214582</v>
      </c>
      <c r="P424" s="217"/>
      <c r="Q424" s="394"/>
      <c r="R424" s="380"/>
      <c r="S424" s="394"/>
      <c r="T424" s="380"/>
      <c r="U424" s="290">
        <f>IFERROR(VLOOKUP(E424,'[26]IS ADJ 3'!$E:$O,11,FALSE),0)</f>
        <v>0</v>
      </c>
      <c r="V424" s="380"/>
      <c r="W424" s="291">
        <f>IFERROR(VLOOKUP(E424,'[27]IS ADJ 4'!$E:$Q,13,FALSE),0)</f>
        <v>0</v>
      </c>
      <c r="X424" s="380"/>
      <c r="Y424" s="290">
        <f>IFERROR(VLOOKUP(E424,'[28]WP IS ADJ 5'!$E$17:$U$315,17,FALSE),0)</f>
        <v>0</v>
      </c>
      <c r="Z424" s="380"/>
      <c r="AA424" s="394"/>
      <c r="AB424" s="380"/>
      <c r="AC424" s="394"/>
      <c r="AD424" s="380"/>
      <c r="AE424" s="394"/>
      <c r="AF424" s="380"/>
      <c r="AG424" s="397">
        <f>IFERROR(VLOOKUP(E424,'[16]nVision Input'!$E:$Q,13,FALSE),0)</f>
        <v>0</v>
      </c>
      <c r="AH424" s="380"/>
      <c r="AI424" s="394"/>
      <c r="AJ424" s="380"/>
      <c r="AK424" s="394"/>
      <c r="AL424" s="394"/>
      <c r="AM424" s="394"/>
      <c r="AN424" s="380"/>
      <c r="AO424" s="394"/>
      <c r="AP424" s="380"/>
      <c r="AQ424" s="394"/>
      <c r="AR424" s="380"/>
      <c r="AS424" s="394"/>
      <c r="AT424" s="380"/>
      <c r="AU424" s="394"/>
      <c r="AV424" s="217"/>
      <c r="AW424" s="394"/>
      <c r="AX424" s="217"/>
      <c r="AY424" s="394"/>
      <c r="AZ424" s="380"/>
      <c r="BA424" s="394"/>
      <c r="BB424" s="380"/>
      <c r="BC424" s="394"/>
      <c r="BD424" s="394"/>
      <c r="BE424" s="394"/>
      <c r="BF424" s="394"/>
      <c r="BG424" s="394"/>
      <c r="BH424" s="380"/>
      <c r="BI424" s="286">
        <f t="shared" si="41"/>
        <v>45502.348607214582</v>
      </c>
    </row>
    <row r="425" spans="1:61" ht="15" customHeight="1" x14ac:dyDescent="0.25">
      <c r="A425" s="83">
        <f t="shared" si="42"/>
        <v>367</v>
      </c>
      <c r="C425" s="83">
        <v>583</v>
      </c>
      <c r="E425" s="120">
        <v>583172</v>
      </c>
      <c r="F425" s="98"/>
      <c r="G425" s="98" t="s">
        <v>523</v>
      </c>
      <c r="K425" s="394">
        <f>'[15]WP - Expenses'!$K$425</f>
        <v>48031.170000000006</v>
      </c>
      <c r="M425" s="168">
        <v>0.88033905054461314</v>
      </c>
      <c r="O425" s="394">
        <f t="shared" si="40"/>
        <v>42283.714594346915</v>
      </c>
      <c r="P425" s="217"/>
      <c r="Q425" s="394"/>
      <c r="R425" s="380"/>
      <c r="S425" s="394"/>
      <c r="T425" s="380"/>
      <c r="U425" s="290">
        <f>IFERROR(VLOOKUP(E425,'[26]IS ADJ 3'!$E:$O,11,FALSE),0)</f>
        <v>1093.1003220676957</v>
      </c>
      <c r="V425" s="380"/>
      <c r="W425" s="291">
        <f>IFERROR(VLOOKUP(E425,'[27]IS ADJ 4'!$E:$Q,13,FALSE),0)</f>
        <v>503.87657815313173</v>
      </c>
      <c r="X425" s="380"/>
      <c r="Y425" s="290">
        <f>IFERROR(VLOOKUP(E425,'[28]WP IS ADJ 5'!$E$17:$U$315,17,FALSE),0)</f>
        <v>633.55013544565372</v>
      </c>
      <c r="Z425" s="380"/>
      <c r="AA425" s="394"/>
      <c r="AB425" s="380"/>
      <c r="AC425" s="394"/>
      <c r="AD425" s="380"/>
      <c r="AE425" s="394"/>
      <c r="AF425" s="380"/>
      <c r="AG425" s="397">
        <f>IFERROR(VLOOKUP(E425,'[16]nVision Input'!$E:$Q,13,FALSE),0)</f>
        <v>0</v>
      </c>
      <c r="AH425" s="380"/>
      <c r="AI425" s="394"/>
      <c r="AJ425" s="380"/>
      <c r="AK425" s="394"/>
      <c r="AL425" s="394"/>
      <c r="AM425" s="394"/>
      <c r="AN425" s="380"/>
      <c r="AO425" s="394"/>
      <c r="AP425" s="380"/>
      <c r="AQ425" s="394"/>
      <c r="AR425" s="380"/>
      <c r="AS425" s="394"/>
      <c r="AT425" s="380"/>
      <c r="AU425" s="394"/>
      <c r="AV425" s="217"/>
      <c r="AW425" s="394"/>
      <c r="AX425" s="217"/>
      <c r="AY425" s="394"/>
      <c r="AZ425" s="380"/>
      <c r="BA425" s="394"/>
      <c r="BB425" s="380"/>
      <c r="BC425" s="394"/>
      <c r="BD425" s="394"/>
      <c r="BE425" s="394"/>
      <c r="BF425" s="394"/>
      <c r="BG425" s="394"/>
      <c r="BH425" s="380"/>
      <c r="BI425" s="286">
        <f t="shared" si="41"/>
        <v>44514.241630013392</v>
      </c>
    </row>
    <row r="426" spans="1:61" ht="15" customHeight="1" x14ac:dyDescent="0.25">
      <c r="A426" s="83">
        <f t="shared" si="42"/>
        <v>368</v>
      </c>
      <c r="C426" s="83">
        <v>583</v>
      </c>
      <c r="E426" s="120">
        <v>583500</v>
      </c>
      <c r="F426" s="98"/>
      <c r="G426" s="98" t="s">
        <v>524</v>
      </c>
      <c r="K426" s="394">
        <f>'[15]WP - Expenses'!$K$426</f>
        <v>7594.6200000000008</v>
      </c>
      <c r="M426" s="168">
        <v>0.88033905054461314</v>
      </c>
      <c r="O426" s="394">
        <f t="shared" si="40"/>
        <v>6685.8405600471306</v>
      </c>
      <c r="P426" s="217"/>
      <c r="Q426" s="394"/>
      <c r="R426" s="380"/>
      <c r="S426" s="394"/>
      <c r="T426" s="380"/>
      <c r="U426" s="290">
        <f>IFERROR(VLOOKUP(E426,'[26]IS ADJ 3'!$E:$O,11,FALSE),0)</f>
        <v>20.419191464876697</v>
      </c>
      <c r="V426" s="380"/>
      <c r="W426" s="291">
        <f>IFERROR(VLOOKUP(E426,'[27]IS ADJ 4'!$E:$Q,13,FALSE),0)</f>
        <v>9.4124501807058483</v>
      </c>
      <c r="X426" s="380"/>
      <c r="Y426" s="290">
        <f>IFERROR(VLOOKUP(E426,'[28]WP IS ADJ 5'!$E$17:$U$315,17,FALSE),0)</f>
        <v>11.834761418597736</v>
      </c>
      <c r="Z426" s="380"/>
      <c r="AA426" s="394"/>
      <c r="AB426" s="380"/>
      <c r="AC426" s="394"/>
      <c r="AD426" s="380"/>
      <c r="AE426" s="394"/>
      <c r="AF426" s="380"/>
      <c r="AG426" s="397">
        <f>IFERROR(VLOOKUP(E426,'[16]nVision Input'!$E:$Q,13,FALSE),0)</f>
        <v>0</v>
      </c>
      <c r="AH426" s="380"/>
      <c r="AI426" s="394"/>
      <c r="AJ426" s="380"/>
      <c r="AK426" s="394"/>
      <c r="AL426" s="394"/>
      <c r="AM426" s="394"/>
      <c r="AN426" s="380"/>
      <c r="AO426" s="394"/>
      <c r="AP426" s="380"/>
      <c r="AQ426" s="394"/>
      <c r="AR426" s="380"/>
      <c r="AS426" s="394"/>
      <c r="AT426" s="380"/>
      <c r="AU426" s="394"/>
      <c r="AV426" s="217"/>
      <c r="AW426" s="394"/>
      <c r="AX426" s="217"/>
      <c r="AY426" s="394"/>
      <c r="AZ426" s="380"/>
      <c r="BA426" s="394"/>
      <c r="BB426" s="380"/>
      <c r="BC426" s="394"/>
      <c r="BD426" s="394"/>
      <c r="BE426" s="394"/>
      <c r="BF426" s="394"/>
      <c r="BG426" s="394"/>
      <c r="BH426" s="380"/>
      <c r="BI426" s="286">
        <f t="shared" si="41"/>
        <v>6727.5069631113101</v>
      </c>
    </row>
    <row r="427" spans="1:61" ht="15" customHeight="1" x14ac:dyDescent="0.25">
      <c r="A427" s="83">
        <f t="shared" si="42"/>
        <v>369</v>
      </c>
      <c r="C427" s="83">
        <v>583</v>
      </c>
      <c r="E427" s="120">
        <v>583501</v>
      </c>
      <c r="F427" s="98"/>
      <c r="G427" s="98" t="s">
        <v>525</v>
      </c>
      <c r="K427" s="394">
        <f>'[15]WP - Expenses'!$K$427</f>
        <v>832.43</v>
      </c>
      <c r="M427" s="168">
        <v>0.88033905054461314</v>
      </c>
      <c r="O427" s="394">
        <f t="shared" si="40"/>
        <v>732.82063584485229</v>
      </c>
      <c r="P427" s="217"/>
      <c r="Q427" s="394"/>
      <c r="R427" s="380"/>
      <c r="S427" s="394"/>
      <c r="T427" s="380"/>
      <c r="U427" s="290">
        <f>IFERROR(VLOOKUP(E427,'[26]IS ADJ 3'!$E:$O,11,FALSE),0)</f>
        <v>29.576462740848182</v>
      </c>
      <c r="V427" s="380"/>
      <c r="W427" s="291">
        <f>IFERROR(VLOOKUP(E427,'[27]IS ADJ 4'!$E:$Q,13,FALSE),0)</f>
        <v>13.63359477521885</v>
      </c>
      <c r="X427" s="380"/>
      <c r="Y427" s="290">
        <f>IFERROR(VLOOKUP(E427,'[28]WP IS ADJ 5'!$E$17:$U$315,17,FALSE),0)</f>
        <v>17.142225280862476</v>
      </c>
      <c r="Z427" s="380"/>
      <c r="AA427" s="394"/>
      <c r="AB427" s="380"/>
      <c r="AC427" s="394"/>
      <c r="AD427" s="380"/>
      <c r="AE427" s="394"/>
      <c r="AF427" s="380"/>
      <c r="AG427" s="397">
        <f>IFERROR(VLOOKUP(E427,'[16]nVision Input'!$E:$Q,13,FALSE),0)</f>
        <v>0</v>
      </c>
      <c r="AH427" s="380"/>
      <c r="AI427" s="394"/>
      <c r="AJ427" s="380"/>
      <c r="AK427" s="394"/>
      <c r="AL427" s="394"/>
      <c r="AM427" s="394"/>
      <c r="AN427" s="380"/>
      <c r="AO427" s="394"/>
      <c r="AP427" s="380"/>
      <c r="AQ427" s="394"/>
      <c r="AR427" s="380"/>
      <c r="AS427" s="394"/>
      <c r="AT427" s="380"/>
      <c r="AU427" s="394"/>
      <c r="AV427" s="217"/>
      <c r="AW427" s="394"/>
      <c r="AX427" s="217"/>
      <c r="AY427" s="394"/>
      <c r="AZ427" s="380"/>
      <c r="BA427" s="394"/>
      <c r="BB427" s="380"/>
      <c r="BC427" s="394"/>
      <c r="BD427" s="394"/>
      <c r="BE427" s="394"/>
      <c r="BF427" s="394"/>
      <c r="BG427" s="394"/>
      <c r="BH427" s="380"/>
      <c r="BI427" s="286">
        <f t="shared" si="41"/>
        <v>793.17291864178185</v>
      </c>
    </row>
    <row r="428" spans="1:61" ht="15" customHeight="1" x14ac:dyDescent="0.25">
      <c r="A428" s="83">
        <f t="shared" si="42"/>
        <v>370</v>
      </c>
      <c r="C428" s="83">
        <v>584</v>
      </c>
      <c r="E428" s="120">
        <v>584022</v>
      </c>
      <c r="F428" s="98"/>
      <c r="G428" s="98" t="s">
        <v>526</v>
      </c>
      <c r="K428" s="394">
        <f>'[15]WP - Expenses'!$K$428</f>
        <v>118444.3</v>
      </c>
      <c r="M428" s="168">
        <v>0.88033905054461314</v>
      </c>
      <c r="O428" s="394">
        <f t="shared" si="40"/>
        <v>104271.14260442133</v>
      </c>
      <c r="P428" s="217"/>
      <c r="Q428" s="394"/>
      <c r="R428" s="380"/>
      <c r="S428" s="394"/>
      <c r="T428" s="380"/>
      <c r="U428" s="290">
        <f>IFERROR(VLOOKUP(E428,'[26]IS ADJ 3'!$E:$O,11,FALSE),0)</f>
        <v>2499.3736163086464</v>
      </c>
      <c r="V428" s="380"/>
      <c r="W428" s="291">
        <f>IFERROR(VLOOKUP(E428,'[27]IS ADJ 4'!$E:$Q,13,FALSE),0)</f>
        <v>1152.1136714419758</v>
      </c>
      <c r="X428" s="380"/>
      <c r="Y428" s="290">
        <f>IFERROR(VLOOKUP(E428,'[28]WP IS ADJ 5'!$E$17:$U$315,17,FALSE),0)</f>
        <v>1448.6122281497082</v>
      </c>
      <c r="Z428" s="380"/>
      <c r="AA428" s="394"/>
      <c r="AB428" s="380"/>
      <c r="AC428" s="394"/>
      <c r="AD428" s="380"/>
      <c r="AE428" s="394"/>
      <c r="AF428" s="380"/>
      <c r="AG428" s="397">
        <f>IFERROR(VLOOKUP(E428,'[16]nVision Input'!$E:$Q,13,FALSE),0)</f>
        <v>0</v>
      </c>
      <c r="AH428" s="380"/>
      <c r="AI428" s="394"/>
      <c r="AJ428" s="380"/>
      <c r="AK428" s="394"/>
      <c r="AL428" s="394"/>
      <c r="AM428" s="394"/>
      <c r="AN428" s="380"/>
      <c r="AO428" s="394"/>
      <c r="AP428" s="380"/>
      <c r="AQ428" s="394"/>
      <c r="AR428" s="380"/>
      <c r="AS428" s="394"/>
      <c r="AT428" s="380"/>
      <c r="AU428" s="394"/>
      <c r="AV428" s="217"/>
      <c r="AW428" s="394"/>
      <c r="AX428" s="217"/>
      <c r="AY428" s="394"/>
      <c r="AZ428" s="380"/>
      <c r="BA428" s="394"/>
      <c r="BB428" s="380"/>
      <c r="BC428" s="394"/>
      <c r="BD428" s="394"/>
      <c r="BE428" s="394"/>
      <c r="BF428" s="394"/>
      <c r="BG428" s="394"/>
      <c r="BH428" s="380"/>
      <c r="BI428" s="286">
        <f t="shared" si="41"/>
        <v>109371.24212032165</v>
      </c>
    </row>
    <row r="429" spans="1:61" ht="15" customHeight="1" x14ac:dyDescent="0.25">
      <c r="A429" s="83">
        <f t="shared" si="42"/>
        <v>371</v>
      </c>
      <c r="C429" s="83">
        <v>584</v>
      </c>
      <c r="E429" s="121">
        <v>584025</v>
      </c>
      <c r="F429" s="98"/>
      <c r="G429" s="98" t="s">
        <v>527</v>
      </c>
      <c r="K429" s="394">
        <f>'[15]WP - Expenses'!$K$429</f>
        <v>713396.73</v>
      </c>
      <c r="M429" s="168">
        <v>0.88033905054461314</v>
      </c>
      <c r="O429" s="394">
        <f t="shared" si="40"/>
        <v>628030.99994983175</v>
      </c>
      <c r="P429" s="217"/>
      <c r="Q429" s="394"/>
      <c r="R429" s="380"/>
      <c r="S429" s="394"/>
      <c r="T429" s="380"/>
      <c r="U429" s="290">
        <f>IFERROR(VLOOKUP(E429,'[26]IS ADJ 3'!$E:$O,11,FALSE),0)</f>
        <v>10.551468407336667</v>
      </c>
      <c r="V429" s="380"/>
      <c r="W429" s="291">
        <f>IFERROR(VLOOKUP(E429,'[27]IS ADJ 4'!$E:$Q,13,FALSE),0)</f>
        <v>4.8638150481218281</v>
      </c>
      <c r="X429" s="380"/>
      <c r="Y429" s="290">
        <f>IFERROR(VLOOKUP(E429,'[28]WP IS ADJ 5'!$E$17:$U$315,17,FALSE),0)</f>
        <v>6.1155267304044401</v>
      </c>
      <c r="Z429" s="380"/>
      <c r="AA429" s="394"/>
      <c r="AB429" s="380"/>
      <c r="AC429" s="394"/>
      <c r="AD429" s="380"/>
      <c r="AE429" s="394"/>
      <c r="AF429" s="380"/>
      <c r="AG429" s="397">
        <f>IFERROR(VLOOKUP(E429,'[16]nVision Input'!$E:$Q,13,FALSE),0)</f>
        <v>0</v>
      </c>
      <c r="AH429" s="380"/>
      <c r="AI429" s="394"/>
      <c r="AJ429" s="380"/>
      <c r="AK429" s="394"/>
      <c r="AL429" s="394"/>
      <c r="AM429" s="394"/>
      <c r="AN429" s="380"/>
      <c r="AO429" s="394"/>
      <c r="AP429" s="380"/>
      <c r="AQ429" s="394"/>
      <c r="AR429" s="380"/>
      <c r="AS429" s="394"/>
      <c r="AT429" s="380"/>
      <c r="AU429" s="394"/>
      <c r="AV429" s="217"/>
      <c r="AW429" s="394"/>
      <c r="AX429" s="217"/>
      <c r="AY429" s="394"/>
      <c r="AZ429" s="380"/>
      <c r="BA429" s="394"/>
      <c r="BB429" s="380"/>
      <c r="BC429" s="394"/>
      <c r="BD429" s="394"/>
      <c r="BE429" s="394"/>
      <c r="BF429" s="394"/>
      <c r="BG429" s="394"/>
      <c r="BH429" s="380"/>
      <c r="BI429" s="286">
        <f t="shared" si="41"/>
        <v>628052.53076001769</v>
      </c>
    </row>
    <row r="430" spans="1:61" ht="15" customHeight="1" x14ac:dyDescent="0.25">
      <c r="A430" s="83">
        <f t="shared" si="42"/>
        <v>372</v>
      </c>
      <c r="C430" s="83">
        <v>585</v>
      </c>
      <c r="E430" s="120">
        <v>585025</v>
      </c>
      <c r="F430" s="98"/>
      <c r="G430" s="98" t="s">
        <v>528</v>
      </c>
      <c r="K430" s="394">
        <f>'[15]WP - Expenses'!$K$430</f>
        <v>35848.310000000005</v>
      </c>
      <c r="M430" s="168">
        <v>0.88033905054461314</v>
      </c>
      <c r="O430" s="394">
        <f t="shared" si="40"/>
        <v>31558.667189028965</v>
      </c>
      <c r="P430" s="217"/>
      <c r="Q430" s="394"/>
      <c r="R430" s="380"/>
      <c r="S430" s="394"/>
      <c r="T430" s="380"/>
      <c r="U430" s="290">
        <f>IFERROR(VLOOKUP(E430,'[26]IS ADJ 3'!$E:$O,11,FALSE),0)</f>
        <v>63.112760956239939</v>
      </c>
      <c r="V430" s="380"/>
      <c r="W430" s="291">
        <f>IFERROR(VLOOKUP(E430,'[27]IS ADJ 4'!$E:$Q,13,FALSE),0)</f>
        <v>29.092519127862186</v>
      </c>
      <c r="X430" s="380"/>
      <c r="Y430" s="290">
        <f>IFERROR(VLOOKUP(E430,'[28]WP IS ADJ 5'!$E$17:$U$315,17,FALSE),0)</f>
        <v>36.579532038321759</v>
      </c>
      <c r="Z430" s="380"/>
      <c r="AA430" s="394"/>
      <c r="AB430" s="380"/>
      <c r="AC430" s="394"/>
      <c r="AD430" s="380"/>
      <c r="AE430" s="394"/>
      <c r="AF430" s="380"/>
      <c r="AG430" s="397">
        <f>IFERROR(VLOOKUP(E430,'[16]nVision Input'!$E:$Q,13,FALSE),0)</f>
        <v>0</v>
      </c>
      <c r="AH430" s="380"/>
      <c r="AI430" s="394"/>
      <c r="AJ430" s="380"/>
      <c r="AK430" s="394"/>
      <c r="AL430" s="394"/>
      <c r="AM430" s="394"/>
      <c r="AN430" s="380"/>
      <c r="AO430" s="394"/>
      <c r="AP430" s="380"/>
      <c r="AQ430" s="394"/>
      <c r="AR430" s="380"/>
      <c r="AS430" s="394"/>
      <c r="AT430" s="380"/>
      <c r="AU430" s="394"/>
      <c r="AV430" s="217"/>
      <c r="AW430" s="394"/>
      <c r="AX430" s="217"/>
      <c r="AY430" s="394"/>
      <c r="AZ430" s="380"/>
      <c r="BA430" s="394"/>
      <c r="BB430" s="380"/>
      <c r="BC430" s="394"/>
      <c r="BD430" s="394"/>
      <c r="BE430" s="394"/>
      <c r="BF430" s="394"/>
      <c r="BG430" s="394"/>
      <c r="BH430" s="380"/>
      <c r="BI430" s="286">
        <f t="shared" si="41"/>
        <v>31687.452001151389</v>
      </c>
    </row>
    <row r="431" spans="1:61" ht="15" customHeight="1" x14ac:dyDescent="0.25">
      <c r="A431" s="83">
        <f t="shared" si="42"/>
        <v>373</v>
      </c>
      <c r="C431" s="83">
        <v>586</v>
      </c>
      <c r="E431" s="120">
        <v>586025</v>
      </c>
      <c r="F431" s="98"/>
      <c r="G431" s="98" t="s">
        <v>529</v>
      </c>
      <c r="K431" s="394">
        <f>'[15]WP - Expenses'!$K$431</f>
        <v>9257.42</v>
      </c>
      <c r="M431" s="168">
        <v>0.88033905054461314</v>
      </c>
      <c r="O431" s="394">
        <f t="shared" si="40"/>
        <v>8149.6683332927123</v>
      </c>
      <c r="P431" s="217"/>
      <c r="Q431" s="394"/>
      <c r="R431" s="380"/>
      <c r="S431" s="394"/>
      <c r="T431" s="380"/>
      <c r="U431" s="290">
        <f>IFERROR(VLOOKUP(E431,'[26]IS ADJ 3'!$E:$O,11,FALSE),0)</f>
        <v>0</v>
      </c>
      <c r="V431" s="380"/>
      <c r="W431" s="291">
        <f>IFERROR(VLOOKUP(E431,'[27]IS ADJ 4'!$E:$Q,13,FALSE),0)</f>
        <v>0</v>
      </c>
      <c r="X431" s="380"/>
      <c r="Y431" s="290">
        <f>IFERROR(VLOOKUP(E431,'[28]WP IS ADJ 5'!$E$17:$U$315,17,FALSE),0)</f>
        <v>0</v>
      </c>
      <c r="Z431" s="380"/>
      <c r="AA431" s="394"/>
      <c r="AB431" s="380"/>
      <c r="AC431" s="394"/>
      <c r="AD431" s="380"/>
      <c r="AE431" s="394"/>
      <c r="AF431" s="380"/>
      <c r="AG431" s="397">
        <f>IFERROR(VLOOKUP(E431,'[16]nVision Input'!$E:$Q,13,FALSE),0)</f>
        <v>0</v>
      </c>
      <c r="AH431" s="380"/>
      <c r="AI431" s="394"/>
      <c r="AJ431" s="380"/>
      <c r="AK431" s="394"/>
      <c r="AL431" s="394"/>
      <c r="AM431" s="394"/>
      <c r="AN431" s="380"/>
      <c r="AO431" s="394"/>
      <c r="AP431" s="380"/>
      <c r="AQ431" s="394"/>
      <c r="AR431" s="380"/>
      <c r="AS431" s="394"/>
      <c r="AT431" s="380"/>
      <c r="AU431" s="394"/>
      <c r="AV431" s="217"/>
      <c r="AW431" s="394"/>
      <c r="AX431" s="217"/>
      <c r="AY431" s="394"/>
      <c r="AZ431" s="380"/>
      <c r="BA431" s="394"/>
      <c r="BB431" s="380"/>
      <c r="BC431" s="394"/>
      <c r="BD431" s="394"/>
      <c r="BE431" s="394"/>
      <c r="BF431" s="394"/>
      <c r="BG431" s="394"/>
      <c r="BH431" s="380"/>
      <c r="BI431" s="286">
        <f t="shared" si="41"/>
        <v>8149.6683332927123</v>
      </c>
    </row>
    <row r="432" spans="1:61" ht="15" customHeight="1" x14ac:dyDescent="0.25">
      <c r="A432" s="83">
        <f t="shared" si="42"/>
        <v>374</v>
      </c>
      <c r="C432" s="83">
        <v>586</v>
      </c>
      <c r="E432" s="120">
        <v>586028</v>
      </c>
      <c r="F432" s="98"/>
      <c r="G432" s="98" t="s">
        <v>530</v>
      </c>
      <c r="K432" s="394">
        <f>'[15]WP - Expenses'!$K$432</f>
        <v>1290878.8</v>
      </c>
      <c r="M432" s="168">
        <v>0.88033905054461314</v>
      </c>
      <c r="O432" s="394">
        <f t="shared" si="40"/>
        <v>1136411.0171601695</v>
      </c>
      <c r="P432" s="217"/>
      <c r="Q432" s="394"/>
      <c r="R432" s="380"/>
      <c r="S432" s="394"/>
      <c r="T432" s="380"/>
      <c r="U432" s="290">
        <f>IFERROR(VLOOKUP(E432,'[26]IS ADJ 3'!$E:$O,11,FALSE),0)</f>
        <v>29100.204515202353</v>
      </c>
      <c r="V432" s="380"/>
      <c r="W432" s="291">
        <f>IFERROR(VLOOKUP(E432,'[27]IS ADJ 4'!$E:$Q,13,FALSE),0)</f>
        <v>13414.058324436575</v>
      </c>
      <c r="X432" s="380"/>
      <c r="Y432" s="290">
        <f>IFERROR(VLOOKUP(E432,'[28]WP IS ADJ 5'!$E$17:$U$315,17,FALSE),0)</f>
        <v>16866.190723673557</v>
      </c>
      <c r="Z432" s="380"/>
      <c r="AA432" s="394"/>
      <c r="AB432" s="380"/>
      <c r="AC432" s="394"/>
      <c r="AD432" s="380"/>
      <c r="AE432" s="394"/>
      <c r="AF432" s="380"/>
      <c r="AG432" s="397">
        <f>IFERROR(VLOOKUP(E432,'[16]nVision Input'!$E:$Q,13,FALSE),0)</f>
        <v>0</v>
      </c>
      <c r="AH432" s="380"/>
      <c r="AI432" s="394"/>
      <c r="AJ432" s="380"/>
      <c r="AK432" s="394"/>
      <c r="AL432" s="394"/>
      <c r="AM432" s="394"/>
      <c r="AN432" s="380"/>
      <c r="AO432" s="394"/>
      <c r="AP432" s="380"/>
      <c r="AQ432" s="394"/>
      <c r="AR432" s="380"/>
      <c r="AS432" s="394"/>
      <c r="AT432" s="380"/>
      <c r="AU432" s="394"/>
      <c r="AV432" s="217"/>
      <c r="AW432" s="394"/>
      <c r="AX432" s="217"/>
      <c r="AY432" s="394"/>
      <c r="AZ432" s="380"/>
      <c r="BA432" s="394"/>
      <c r="BB432" s="380"/>
      <c r="BC432" s="394"/>
      <c r="BD432" s="394"/>
      <c r="BE432" s="394"/>
      <c r="BF432" s="394"/>
      <c r="BG432" s="394"/>
      <c r="BH432" s="380"/>
      <c r="BI432" s="286">
        <f t="shared" si="41"/>
        <v>1195791.4707234823</v>
      </c>
    </row>
    <row r="433" spans="1:61" ht="15" customHeight="1" x14ac:dyDescent="0.25">
      <c r="A433" s="83">
        <f t="shared" si="42"/>
        <v>375</v>
      </c>
      <c r="C433" s="83">
        <v>586</v>
      </c>
      <c r="E433" s="120">
        <v>586029</v>
      </c>
      <c r="F433" s="98"/>
      <c r="G433" s="98" t="s">
        <v>531</v>
      </c>
      <c r="K433" s="394">
        <f>'[15]WP - Expenses'!$K$433</f>
        <v>1300708.67</v>
      </c>
      <c r="M433" s="168">
        <v>0.88033905054461314</v>
      </c>
      <c r="O433" s="394">
        <f t="shared" si="40"/>
        <v>1145064.6355829465</v>
      </c>
      <c r="P433" s="217"/>
      <c r="Q433" s="394"/>
      <c r="R433" s="380"/>
      <c r="S433" s="394"/>
      <c r="T433" s="380"/>
      <c r="U433" s="290">
        <f>IFERROR(VLOOKUP(E433,'[26]IS ADJ 3'!$E:$O,11,FALSE),0)</f>
        <v>29953.371826373786</v>
      </c>
      <c r="V433" s="380"/>
      <c r="W433" s="291">
        <f>IFERROR(VLOOKUP(E433,'[27]IS ADJ 4'!$E:$Q,13,FALSE),0)</f>
        <v>13807.335150603814</v>
      </c>
      <c r="X433" s="380"/>
      <c r="Y433" s="290">
        <f>IFERROR(VLOOKUP(E433,'[28]WP IS ADJ 5'!$E$17:$U$315,17,FALSE),0)</f>
        <v>17360.678059042781</v>
      </c>
      <c r="Z433" s="380"/>
      <c r="AA433" s="394"/>
      <c r="AB433" s="380"/>
      <c r="AC433" s="394"/>
      <c r="AD433" s="380"/>
      <c r="AE433" s="394"/>
      <c r="AF433" s="380"/>
      <c r="AG433" s="397">
        <f>IFERROR(VLOOKUP(E433,'[16]nVision Input'!$E:$Q,13,FALSE),0)</f>
        <v>0</v>
      </c>
      <c r="AH433" s="380"/>
      <c r="AI433" s="394"/>
      <c r="AJ433" s="380"/>
      <c r="AK433" s="394"/>
      <c r="AL433" s="394"/>
      <c r="AM433" s="394"/>
      <c r="AN433" s="380"/>
      <c r="AO433" s="394"/>
      <c r="AP433" s="380"/>
      <c r="AQ433" s="394"/>
      <c r="AR433" s="380"/>
      <c r="AS433" s="394"/>
      <c r="AT433" s="380"/>
      <c r="AU433" s="394"/>
      <c r="AV433" s="217"/>
      <c r="AW433" s="394"/>
      <c r="AX433" s="217"/>
      <c r="AY433" s="394"/>
      <c r="AZ433" s="380"/>
      <c r="BA433" s="394"/>
      <c r="BB433" s="380"/>
      <c r="BC433" s="394"/>
      <c r="BD433" s="394"/>
      <c r="BE433" s="394"/>
      <c r="BF433" s="394"/>
      <c r="BG433" s="394"/>
      <c r="BH433" s="380"/>
      <c r="BI433" s="286">
        <f t="shared" si="41"/>
        <v>1206186.0206189668</v>
      </c>
    </row>
    <row r="434" spans="1:61" ht="15" customHeight="1" x14ac:dyDescent="0.25">
      <c r="A434" s="83">
        <f t="shared" si="42"/>
        <v>376</v>
      </c>
      <c r="C434" s="83">
        <v>586</v>
      </c>
      <c r="E434" s="120">
        <v>586120</v>
      </c>
      <c r="F434" s="98"/>
      <c r="G434" s="98" t="s">
        <v>532</v>
      </c>
      <c r="K434" s="394">
        <f>'[15]WP - Expenses'!$K$434</f>
        <v>270397.72000000003</v>
      </c>
      <c r="M434" s="168">
        <v>0.88033905054461314</v>
      </c>
      <c r="O434" s="394">
        <f t="shared" si="40"/>
        <v>238041.67209422818</v>
      </c>
      <c r="P434" s="217"/>
      <c r="Q434" s="394"/>
      <c r="R434" s="380"/>
      <c r="S434" s="394"/>
      <c r="T434" s="380"/>
      <c r="U434" s="290">
        <f>IFERROR(VLOOKUP(E434,'[26]IS ADJ 3'!$E:$O,11,FALSE),0)</f>
        <v>4257.8006512335623</v>
      </c>
      <c r="V434" s="380"/>
      <c r="W434" s="291">
        <f>IFERROR(VLOOKUP(E434,'[27]IS ADJ 4'!$E:$Q,13,FALSE),0)</f>
        <v>1962.6798924946968</v>
      </c>
      <c r="X434" s="380"/>
      <c r="Y434" s="290">
        <f>IFERROR(VLOOKUP(E434,'[28]WP IS ADJ 5'!$E$17:$U$315,17,FALSE),0)</f>
        <v>2467.7791460046428</v>
      </c>
      <c r="Z434" s="380"/>
      <c r="AA434" s="394"/>
      <c r="AB434" s="380"/>
      <c r="AC434" s="394"/>
      <c r="AD434" s="380"/>
      <c r="AE434" s="394"/>
      <c r="AF434" s="380"/>
      <c r="AG434" s="397">
        <f>IFERROR(VLOOKUP(E434,'[16]nVision Input'!$E:$Q,13,FALSE),0)</f>
        <v>0</v>
      </c>
      <c r="AH434" s="380"/>
      <c r="AI434" s="394"/>
      <c r="AJ434" s="380"/>
      <c r="AK434" s="394"/>
      <c r="AL434" s="394"/>
      <c r="AM434" s="394"/>
      <c r="AN434" s="380"/>
      <c r="AO434" s="394"/>
      <c r="AP434" s="380"/>
      <c r="AQ434" s="394"/>
      <c r="AR434" s="380"/>
      <c r="AS434" s="394"/>
      <c r="AT434" s="380"/>
      <c r="AU434" s="394"/>
      <c r="AV434" s="217"/>
      <c r="AW434" s="394"/>
      <c r="AX434" s="217"/>
      <c r="AY434" s="394"/>
      <c r="AZ434" s="380"/>
      <c r="BA434" s="394"/>
      <c r="BB434" s="380"/>
      <c r="BC434" s="394"/>
      <c r="BD434" s="394"/>
      <c r="BE434" s="394"/>
      <c r="BF434" s="394"/>
      <c r="BG434" s="394"/>
      <c r="BH434" s="380"/>
      <c r="BI434" s="286">
        <f t="shared" si="41"/>
        <v>246729.93178396107</v>
      </c>
    </row>
    <row r="435" spans="1:61" ht="15" customHeight="1" x14ac:dyDescent="0.25">
      <c r="A435" s="83">
        <f t="shared" si="42"/>
        <v>377</v>
      </c>
      <c r="C435" s="83">
        <v>586</v>
      </c>
      <c r="E435" s="120">
        <v>586135</v>
      </c>
      <c r="F435" s="98"/>
      <c r="G435" s="98" t="s">
        <v>533</v>
      </c>
      <c r="K435" s="394">
        <f>'[15]WP - Expenses'!$K$435</f>
        <v>98756.920000000013</v>
      </c>
      <c r="M435" s="168">
        <v>0.88033905054461314</v>
      </c>
      <c r="O435" s="394">
        <f t="shared" si="40"/>
        <v>86939.573187510323</v>
      </c>
      <c r="P435" s="217"/>
      <c r="Q435" s="394"/>
      <c r="R435" s="380"/>
      <c r="S435" s="394"/>
      <c r="T435" s="380"/>
      <c r="U435" s="290">
        <f>IFERROR(VLOOKUP(E435,'[26]IS ADJ 3'!$E:$O,11,FALSE),0)</f>
        <v>1397.0198191141646</v>
      </c>
      <c r="V435" s="380"/>
      <c r="W435" s="291">
        <f>IFERROR(VLOOKUP(E435,'[27]IS ADJ 4'!$E:$Q,13,FALSE),0)</f>
        <v>643.97160247452405</v>
      </c>
      <c r="X435" s="380"/>
      <c r="Y435" s="290">
        <f>IFERROR(VLOOKUP(E435,'[28]WP IS ADJ 5'!$E$17:$U$315,17,FALSE),0)</f>
        <v>809.69887004134944</v>
      </c>
      <c r="Z435" s="380"/>
      <c r="AA435" s="394"/>
      <c r="AB435" s="380"/>
      <c r="AC435" s="394"/>
      <c r="AD435" s="380"/>
      <c r="AE435" s="394"/>
      <c r="AF435" s="380"/>
      <c r="AG435" s="397">
        <f>IFERROR(VLOOKUP(E435,'[16]nVision Input'!$E:$Q,13,FALSE),0)</f>
        <v>0</v>
      </c>
      <c r="AH435" s="380"/>
      <c r="AI435" s="394"/>
      <c r="AJ435" s="380"/>
      <c r="AK435" s="394"/>
      <c r="AL435" s="394"/>
      <c r="AM435" s="394"/>
      <c r="AN435" s="380"/>
      <c r="AO435" s="394"/>
      <c r="AP435" s="380"/>
      <c r="AQ435" s="394"/>
      <c r="AR435" s="380"/>
      <c r="AS435" s="394"/>
      <c r="AT435" s="380"/>
      <c r="AU435" s="394"/>
      <c r="AV435" s="217"/>
      <c r="AW435" s="394"/>
      <c r="AX435" s="217"/>
      <c r="AY435" s="394"/>
      <c r="AZ435" s="380"/>
      <c r="BA435" s="394"/>
      <c r="BB435" s="380"/>
      <c r="BC435" s="394"/>
      <c r="BD435" s="394"/>
      <c r="BE435" s="394"/>
      <c r="BF435" s="394"/>
      <c r="BG435" s="394"/>
      <c r="BH435" s="380"/>
      <c r="BI435" s="286">
        <f t="shared" si="41"/>
        <v>89790.263479140369</v>
      </c>
    </row>
    <row r="436" spans="1:61" ht="15" customHeight="1" x14ac:dyDescent="0.25">
      <c r="A436" s="83">
        <f t="shared" si="42"/>
        <v>378</v>
      </c>
      <c r="C436" s="83">
        <v>586</v>
      </c>
      <c r="E436" s="120">
        <v>586140</v>
      </c>
      <c r="F436" s="98"/>
      <c r="G436" s="98" t="s">
        <v>534</v>
      </c>
      <c r="K436" s="394">
        <f>'[15]WP - Expenses'!$K$436</f>
        <v>11356.24</v>
      </c>
      <c r="M436" s="168">
        <v>0.88033905054461314</v>
      </c>
      <c r="O436" s="394">
        <f t="shared" si="40"/>
        <v>9997.3415393567575</v>
      </c>
      <c r="P436" s="217"/>
      <c r="Q436" s="394"/>
      <c r="R436" s="380"/>
      <c r="S436" s="394"/>
      <c r="T436" s="380"/>
      <c r="U436" s="290">
        <f>IFERROR(VLOOKUP(E436,'[26]IS ADJ 3'!$E:$O,11,FALSE),0)</f>
        <v>223.25848604083248</v>
      </c>
      <c r="V436" s="380"/>
      <c r="W436" s="291">
        <f>IFERROR(VLOOKUP(E436,'[27]IS ADJ 4'!$E:$Q,13,FALSE),0)</f>
        <v>102.91344693514471</v>
      </c>
      <c r="X436" s="380"/>
      <c r="Y436" s="290">
        <f>IFERROR(VLOOKUP(E436,'[28]WP IS ADJ 5'!$E$17:$U$315,17,FALSE),0)</f>
        <v>129.39841038835766</v>
      </c>
      <c r="Z436" s="380"/>
      <c r="AA436" s="394"/>
      <c r="AB436" s="380"/>
      <c r="AC436" s="394"/>
      <c r="AD436" s="380"/>
      <c r="AE436" s="394"/>
      <c r="AF436" s="380"/>
      <c r="AG436" s="397">
        <f>IFERROR(VLOOKUP(E436,'[16]nVision Input'!$E:$Q,13,FALSE),0)</f>
        <v>0</v>
      </c>
      <c r="AH436" s="380"/>
      <c r="AI436" s="394"/>
      <c r="AJ436" s="380"/>
      <c r="AK436" s="394"/>
      <c r="AL436" s="394"/>
      <c r="AM436" s="394"/>
      <c r="AN436" s="380"/>
      <c r="AO436" s="394"/>
      <c r="AP436" s="380"/>
      <c r="AQ436" s="394"/>
      <c r="AR436" s="380"/>
      <c r="AS436" s="394"/>
      <c r="AT436" s="380"/>
      <c r="AU436" s="394"/>
      <c r="AV436" s="217"/>
      <c r="AW436" s="394"/>
      <c r="AX436" s="217"/>
      <c r="AY436" s="394"/>
      <c r="AZ436" s="380"/>
      <c r="BA436" s="394"/>
      <c r="BB436" s="380"/>
      <c r="BC436" s="394"/>
      <c r="BD436" s="394"/>
      <c r="BE436" s="394"/>
      <c r="BF436" s="394"/>
      <c r="BG436" s="394"/>
      <c r="BH436" s="380"/>
      <c r="BI436" s="286">
        <f t="shared" si="41"/>
        <v>10452.911882721093</v>
      </c>
    </row>
    <row r="437" spans="1:61" ht="15" customHeight="1" x14ac:dyDescent="0.25">
      <c r="A437" s="83">
        <f t="shared" si="42"/>
        <v>379</v>
      </c>
      <c r="C437" s="83">
        <v>586</v>
      </c>
      <c r="E437" s="120">
        <v>586150</v>
      </c>
      <c r="F437" s="98"/>
      <c r="G437" s="98" t="s">
        <v>535</v>
      </c>
      <c r="K437" s="394">
        <f>'[15]WP - Expenses'!$K$437</f>
        <v>41.13</v>
      </c>
      <c r="M437" s="168">
        <v>0.88033905054461314</v>
      </c>
      <c r="O437" s="394">
        <f t="shared" si="40"/>
        <v>36.208345148899944</v>
      </c>
      <c r="P437" s="217"/>
      <c r="Q437" s="394"/>
      <c r="R437" s="380"/>
      <c r="S437" s="394"/>
      <c r="T437" s="380"/>
      <c r="U437" s="290">
        <f>IFERROR(VLOOKUP(E437,'[26]IS ADJ 3'!$E:$O,11,FALSE),0)</f>
        <v>1.3256101588600597</v>
      </c>
      <c r="V437" s="380"/>
      <c r="W437" s="291">
        <f>IFERROR(VLOOKUP(E437,'[27]IS ADJ 4'!$E:$Q,13,FALSE),0)</f>
        <v>0.61105453664853149</v>
      </c>
      <c r="X437" s="380"/>
      <c r="Y437" s="290">
        <f>IFERROR(VLOOKUP(E437,'[28]WP IS ADJ 5'!$E$17:$U$315,17,FALSE),0)</f>
        <v>0.76831053722983</v>
      </c>
      <c r="Z437" s="380"/>
      <c r="AA437" s="394"/>
      <c r="AB437" s="380"/>
      <c r="AC437" s="394"/>
      <c r="AD437" s="380"/>
      <c r="AE437" s="394"/>
      <c r="AF437" s="380"/>
      <c r="AG437" s="397">
        <f>IFERROR(VLOOKUP(E437,'[16]nVision Input'!$E:$Q,13,FALSE),0)</f>
        <v>0</v>
      </c>
      <c r="AH437" s="380"/>
      <c r="AI437" s="394"/>
      <c r="AJ437" s="380"/>
      <c r="AK437" s="394"/>
      <c r="AL437" s="394"/>
      <c r="AM437" s="394"/>
      <c r="AN437" s="380"/>
      <c r="AO437" s="394"/>
      <c r="AP437" s="380"/>
      <c r="AQ437" s="394"/>
      <c r="AR437" s="380"/>
      <c r="AS437" s="394"/>
      <c r="AT437" s="380"/>
      <c r="AU437" s="394"/>
      <c r="AV437" s="217"/>
      <c r="AW437" s="394"/>
      <c r="AX437" s="217"/>
      <c r="AY437" s="394"/>
      <c r="AZ437" s="380"/>
      <c r="BA437" s="394"/>
      <c r="BB437" s="380"/>
      <c r="BC437" s="394"/>
      <c r="BD437" s="394"/>
      <c r="BE437" s="394"/>
      <c r="BF437" s="394"/>
      <c r="BG437" s="394"/>
      <c r="BH437" s="380"/>
      <c r="BI437" s="286">
        <f t="shared" si="41"/>
        <v>38.913320381638364</v>
      </c>
    </row>
    <row r="438" spans="1:61" ht="15" customHeight="1" x14ac:dyDescent="0.25">
      <c r="A438" s="83">
        <f t="shared" si="42"/>
        <v>380</v>
      </c>
      <c r="C438" s="83">
        <v>586</v>
      </c>
      <c r="E438" s="120">
        <v>586155</v>
      </c>
      <c r="F438" s="98"/>
      <c r="G438" s="98" t="s">
        <v>536</v>
      </c>
      <c r="K438" s="394">
        <f>'[15]WP - Expenses'!$K$438</f>
        <v>33119</v>
      </c>
      <c r="M438" s="168">
        <v>0.88033905054461314</v>
      </c>
      <c r="O438" s="394">
        <f t="shared" si="40"/>
        <v>29155.949014987043</v>
      </c>
      <c r="P438" s="217"/>
      <c r="Q438" s="394"/>
      <c r="R438" s="380"/>
      <c r="S438" s="394"/>
      <c r="T438" s="380"/>
      <c r="U438" s="290">
        <f>IFERROR(VLOOKUP(E438,'[26]IS ADJ 3'!$E:$O,11,FALSE),0)</f>
        <v>613.29954894375544</v>
      </c>
      <c r="V438" s="380"/>
      <c r="W438" s="291">
        <f>IFERROR(VLOOKUP(E438,'[27]IS ADJ 4'!$E:$Q,13,FALSE),0)</f>
        <v>282.70715127051307</v>
      </c>
      <c r="X438" s="380"/>
      <c r="Y438" s="290">
        <f>IFERROR(VLOOKUP(E438,'[28]WP IS ADJ 5'!$E$17:$U$315,17,FALSE),0)</f>
        <v>355.46235277571759</v>
      </c>
      <c r="Z438" s="380"/>
      <c r="AA438" s="394"/>
      <c r="AB438" s="380"/>
      <c r="AC438" s="394"/>
      <c r="AD438" s="380"/>
      <c r="AE438" s="394"/>
      <c r="AF438" s="380"/>
      <c r="AG438" s="397">
        <f>IFERROR(VLOOKUP(E438,'[16]nVision Input'!$E:$Q,13,FALSE),0)</f>
        <v>0</v>
      </c>
      <c r="AH438" s="380"/>
      <c r="AI438" s="394"/>
      <c r="AJ438" s="380"/>
      <c r="AK438" s="394"/>
      <c r="AL438" s="394"/>
      <c r="AM438" s="394"/>
      <c r="AN438" s="380"/>
      <c r="AO438" s="394"/>
      <c r="AP438" s="380"/>
      <c r="AQ438" s="394"/>
      <c r="AR438" s="380"/>
      <c r="AS438" s="394"/>
      <c r="AT438" s="380"/>
      <c r="AU438" s="394"/>
      <c r="AV438" s="217"/>
      <c r="AW438" s="394"/>
      <c r="AX438" s="217"/>
      <c r="AY438" s="394"/>
      <c r="AZ438" s="380"/>
      <c r="BA438" s="394"/>
      <c r="BB438" s="380"/>
      <c r="BC438" s="394"/>
      <c r="BD438" s="394"/>
      <c r="BE438" s="394"/>
      <c r="BF438" s="394"/>
      <c r="BG438" s="394"/>
      <c r="BH438" s="380"/>
      <c r="BI438" s="286">
        <f t="shared" si="41"/>
        <v>30407.418067977029</v>
      </c>
    </row>
    <row r="439" spans="1:61" ht="15" customHeight="1" x14ac:dyDescent="0.25">
      <c r="A439" s="83">
        <f t="shared" si="42"/>
        <v>381</v>
      </c>
      <c r="C439" s="83">
        <v>587</v>
      </c>
      <c r="E439" s="120">
        <v>587031</v>
      </c>
      <c r="F439" s="98"/>
      <c r="G439" s="98" t="s">
        <v>537</v>
      </c>
      <c r="K439" s="394">
        <f>'[15]WP - Expenses'!$K$439</f>
        <v>121909.33</v>
      </c>
      <c r="M439" s="168">
        <v>0.88033905054461314</v>
      </c>
      <c r="O439" s="394">
        <f t="shared" si="40"/>
        <v>107321.54382472993</v>
      </c>
      <c r="P439" s="217"/>
      <c r="Q439" s="394"/>
      <c r="R439" s="380"/>
      <c r="S439" s="394"/>
      <c r="T439" s="380"/>
      <c r="U439" s="290">
        <f>IFERROR(VLOOKUP(E439,'[26]IS ADJ 3'!$E:$O,11,FALSE),0)</f>
        <v>842.78488233795144</v>
      </c>
      <c r="V439" s="380"/>
      <c r="W439" s="291">
        <f>IFERROR(VLOOKUP(E439,'[27]IS ADJ 4'!$E:$Q,13,FALSE),0)</f>
        <v>388.49093176402664</v>
      </c>
      <c r="X439" s="380"/>
      <c r="Y439" s="290">
        <f>IFERROR(VLOOKUP(E439,'[28]WP IS ADJ 5'!$E$17:$U$315,17,FALSE),0)</f>
        <v>488.46978230392779</v>
      </c>
      <c r="Z439" s="380"/>
      <c r="AA439" s="394"/>
      <c r="AB439" s="380"/>
      <c r="AC439" s="394"/>
      <c r="AD439" s="380"/>
      <c r="AE439" s="394"/>
      <c r="AF439" s="380"/>
      <c r="AG439" s="397">
        <f>IFERROR(VLOOKUP(E439,'[16]nVision Input'!$E:$Q,13,FALSE),0)</f>
        <v>0</v>
      </c>
      <c r="AH439" s="380"/>
      <c r="AI439" s="394"/>
      <c r="AJ439" s="380"/>
      <c r="AK439" s="394"/>
      <c r="AL439" s="394"/>
      <c r="AM439" s="394"/>
      <c r="AN439" s="380"/>
      <c r="AO439" s="394"/>
      <c r="AP439" s="380"/>
      <c r="AQ439" s="394"/>
      <c r="AR439" s="380"/>
      <c r="AS439" s="394"/>
      <c r="AT439" s="380"/>
      <c r="AU439" s="394"/>
      <c r="AV439" s="217"/>
      <c r="AW439" s="394"/>
      <c r="AX439" s="217"/>
      <c r="AY439" s="394"/>
      <c r="AZ439" s="380"/>
      <c r="BA439" s="394"/>
      <c r="BB439" s="380"/>
      <c r="BC439" s="394"/>
      <c r="BD439" s="394"/>
      <c r="BE439" s="394"/>
      <c r="BF439" s="394"/>
      <c r="BG439" s="394"/>
      <c r="BH439" s="380"/>
      <c r="BI439" s="286">
        <f t="shared" si="41"/>
        <v>109041.28942113584</v>
      </c>
    </row>
    <row r="440" spans="1:61" ht="15" customHeight="1" x14ac:dyDescent="0.25">
      <c r="A440" s="83">
        <f t="shared" si="42"/>
        <v>382</v>
      </c>
      <c r="C440" s="83">
        <v>587</v>
      </c>
      <c r="E440" s="120">
        <v>587038</v>
      </c>
      <c r="F440" s="98"/>
      <c r="G440" s="98" t="s">
        <v>538</v>
      </c>
      <c r="K440" s="394">
        <f>'[15]WP - Expenses'!$K$440</f>
        <v>81662.81</v>
      </c>
      <c r="M440" s="168">
        <v>0.88033905054461314</v>
      </c>
      <c r="O440" s="394">
        <f t="shared" si="40"/>
        <v>71890.960620205136</v>
      </c>
      <c r="P440" s="217"/>
      <c r="Q440" s="394"/>
      <c r="R440" s="380"/>
      <c r="S440" s="394"/>
      <c r="T440" s="380"/>
      <c r="U440" s="290">
        <f>IFERROR(VLOOKUP(E440,'[26]IS ADJ 3'!$E:$O,11,FALSE),0)</f>
        <v>1311.5115907419265</v>
      </c>
      <c r="V440" s="380"/>
      <c r="W440" s="291">
        <f>IFERROR(VLOOKUP(E440,'[27]IS ADJ 4'!$E:$Q,13,FALSE),0)</f>
        <v>604.55564709849807</v>
      </c>
      <c r="X440" s="380"/>
      <c r="Y440" s="290">
        <f>IFERROR(VLOOKUP(E440,'[28]WP IS ADJ 5'!$E$17:$U$315,17,FALSE),0)</f>
        <v>760.13914658936119</v>
      </c>
      <c r="Z440" s="380"/>
      <c r="AA440" s="394"/>
      <c r="AB440" s="380"/>
      <c r="AC440" s="394"/>
      <c r="AD440" s="380"/>
      <c r="AE440" s="394"/>
      <c r="AF440" s="380"/>
      <c r="AG440" s="397">
        <f>IFERROR(VLOOKUP(E440,'[16]nVision Input'!$E:$Q,13,FALSE),0)</f>
        <v>0</v>
      </c>
      <c r="AH440" s="380"/>
      <c r="AI440" s="394"/>
      <c r="AJ440" s="380"/>
      <c r="AK440" s="394"/>
      <c r="AL440" s="394"/>
      <c r="AM440" s="394"/>
      <c r="AN440" s="380"/>
      <c r="AO440" s="394"/>
      <c r="AP440" s="380"/>
      <c r="AQ440" s="394"/>
      <c r="AR440" s="380"/>
      <c r="AS440" s="394"/>
      <c r="AT440" s="380"/>
      <c r="AU440" s="394"/>
      <c r="AV440" s="217"/>
      <c r="AW440" s="394"/>
      <c r="AX440" s="217"/>
      <c r="AY440" s="394"/>
      <c r="AZ440" s="380"/>
      <c r="BA440" s="394"/>
      <c r="BB440" s="380"/>
      <c r="BC440" s="394"/>
      <c r="BD440" s="394"/>
      <c r="BE440" s="394"/>
      <c r="BF440" s="394"/>
      <c r="BG440" s="394"/>
      <c r="BH440" s="380"/>
      <c r="BI440" s="286">
        <f t="shared" si="41"/>
        <v>74567.167004634917</v>
      </c>
    </row>
    <row r="441" spans="1:61" ht="15" customHeight="1" x14ac:dyDescent="0.25">
      <c r="A441" s="83">
        <f t="shared" si="42"/>
        <v>383</v>
      </c>
      <c r="C441" s="83">
        <v>587</v>
      </c>
      <c r="E441" s="120">
        <v>587126</v>
      </c>
      <c r="F441" s="98"/>
      <c r="G441" s="98" t="s">
        <v>539</v>
      </c>
      <c r="K441" s="394">
        <f>'[15]WP - Expenses'!$K$441</f>
        <v>113471.92000000001</v>
      </c>
      <c r="M441" s="168">
        <v>0.88033905054461314</v>
      </c>
      <c r="O441" s="394">
        <f t="shared" si="40"/>
        <v>99893.762316274311</v>
      </c>
      <c r="P441" s="217"/>
      <c r="Q441" s="394"/>
      <c r="R441" s="380"/>
      <c r="S441" s="394"/>
      <c r="T441" s="380"/>
      <c r="U441" s="290">
        <f>IFERROR(VLOOKUP(E441,'[26]IS ADJ 3'!$E:$O,11,FALSE),0)</f>
        <v>2105.5894042071482</v>
      </c>
      <c r="V441" s="380"/>
      <c r="W441" s="291">
        <f>IFERROR(VLOOKUP(E441,'[27]IS ADJ 4'!$E:$Q,13,FALSE),0)</f>
        <v>970.59452144382772</v>
      </c>
      <c r="X441" s="380"/>
      <c r="Y441" s="290">
        <f>IFERROR(VLOOKUP(E441,'[28]WP IS ADJ 5'!$E$17:$U$315,17,FALSE),0)</f>
        <v>1220.3787935081782</v>
      </c>
      <c r="Z441" s="380"/>
      <c r="AA441" s="394"/>
      <c r="AB441" s="380"/>
      <c r="AC441" s="394"/>
      <c r="AD441" s="380"/>
      <c r="AE441" s="394"/>
      <c r="AF441" s="380"/>
      <c r="AG441" s="397">
        <f>IFERROR(VLOOKUP(E441,'[16]nVision Input'!$E:$Q,13,FALSE),0)</f>
        <v>0</v>
      </c>
      <c r="AH441" s="380"/>
      <c r="AI441" s="394"/>
      <c r="AJ441" s="380"/>
      <c r="AK441" s="394"/>
      <c r="AL441" s="394"/>
      <c r="AM441" s="394"/>
      <c r="AN441" s="380"/>
      <c r="AO441" s="394"/>
      <c r="AP441" s="380"/>
      <c r="AQ441" s="394"/>
      <c r="AR441" s="380"/>
      <c r="AS441" s="394"/>
      <c r="AT441" s="380"/>
      <c r="AU441" s="394"/>
      <c r="AV441" s="217"/>
      <c r="AW441" s="394"/>
      <c r="AX441" s="217"/>
      <c r="AY441" s="394"/>
      <c r="AZ441" s="380"/>
      <c r="BA441" s="394"/>
      <c r="BB441" s="380"/>
      <c r="BC441" s="394"/>
      <c r="BD441" s="394"/>
      <c r="BE441" s="394"/>
      <c r="BF441" s="394"/>
      <c r="BG441" s="394"/>
      <c r="BH441" s="380"/>
      <c r="BI441" s="286">
        <f t="shared" si="41"/>
        <v>104190.32503543346</v>
      </c>
    </row>
    <row r="442" spans="1:61" ht="15" customHeight="1" x14ac:dyDescent="0.25">
      <c r="A442" s="83">
        <f t="shared" si="42"/>
        <v>384</v>
      </c>
      <c r="C442" s="83">
        <v>587</v>
      </c>
      <c r="E442" s="120">
        <v>587146</v>
      </c>
      <c r="F442" s="98"/>
      <c r="G442" s="98" t="s">
        <v>540</v>
      </c>
      <c r="K442" s="394">
        <f>'[15]WP - Expenses'!$K$442</f>
        <v>13155.900000000001</v>
      </c>
      <c r="M442" s="168">
        <v>0.88033905054461314</v>
      </c>
      <c r="O442" s="394">
        <f t="shared" si="40"/>
        <v>11581.652515059877</v>
      </c>
      <c r="P442" s="217"/>
      <c r="Q442" s="394"/>
      <c r="R442" s="380"/>
      <c r="S442" s="394"/>
      <c r="T442" s="380"/>
      <c r="U442" s="290">
        <f>IFERROR(VLOOKUP(E442,'[26]IS ADJ 3'!$E:$O,11,FALSE),0)</f>
        <v>270.98348658158676</v>
      </c>
      <c r="V442" s="380"/>
      <c r="W442" s="291">
        <f>IFERROR(VLOOKUP(E442,'[27]IS ADJ 4'!$E:$Q,13,FALSE),0)</f>
        <v>124.91280918887057</v>
      </c>
      <c r="X442" s="380"/>
      <c r="Y442" s="290">
        <f>IFERROR(VLOOKUP(E442,'[28]WP IS ADJ 5'!$E$17:$U$315,17,FALSE),0)</f>
        <v>157.05934868132681</v>
      </c>
      <c r="Z442" s="380"/>
      <c r="AA442" s="394"/>
      <c r="AB442" s="380"/>
      <c r="AC442" s="394"/>
      <c r="AD442" s="380"/>
      <c r="AE442" s="394"/>
      <c r="AF442" s="380"/>
      <c r="AG442" s="397">
        <f>IFERROR(VLOOKUP(E442,'[16]nVision Input'!$E:$Q,13,FALSE),0)</f>
        <v>0</v>
      </c>
      <c r="AH442" s="380"/>
      <c r="AI442" s="394"/>
      <c r="AJ442" s="380"/>
      <c r="AK442" s="394"/>
      <c r="AL442" s="394"/>
      <c r="AM442" s="394"/>
      <c r="AN442" s="380"/>
      <c r="AO442" s="394"/>
      <c r="AP442" s="380"/>
      <c r="AQ442" s="394"/>
      <c r="AR442" s="380"/>
      <c r="AS442" s="394"/>
      <c r="AT442" s="380"/>
      <c r="AU442" s="394"/>
      <c r="AV442" s="217"/>
      <c r="AW442" s="394"/>
      <c r="AX442" s="217"/>
      <c r="AY442" s="394"/>
      <c r="AZ442" s="380"/>
      <c r="BA442" s="394"/>
      <c r="BB442" s="380"/>
      <c r="BC442" s="394"/>
      <c r="BD442" s="394"/>
      <c r="BE442" s="394"/>
      <c r="BF442" s="394"/>
      <c r="BG442" s="394"/>
      <c r="BH442" s="380"/>
      <c r="BI442" s="286">
        <f t="shared" si="41"/>
        <v>12134.608159511661</v>
      </c>
    </row>
    <row r="443" spans="1:61" ht="15" customHeight="1" x14ac:dyDescent="0.25">
      <c r="A443" s="83">
        <f t="shared" si="42"/>
        <v>385</v>
      </c>
      <c r="C443" s="83">
        <v>587</v>
      </c>
      <c r="E443" s="120">
        <v>587147</v>
      </c>
      <c r="F443" s="98"/>
      <c r="G443" s="98" t="s">
        <v>541</v>
      </c>
      <c r="K443" s="394">
        <f>'[15]WP - Expenses'!$K$443</f>
        <v>5342.28</v>
      </c>
      <c r="M443" s="168">
        <v>0.88033905054461314</v>
      </c>
      <c r="O443" s="394">
        <f t="shared" si="40"/>
        <v>4703.0177029434753</v>
      </c>
      <c r="P443" s="217"/>
      <c r="Q443" s="394"/>
      <c r="R443" s="380"/>
      <c r="S443" s="394"/>
      <c r="T443" s="380"/>
      <c r="U443" s="290">
        <f>IFERROR(VLOOKUP(E443,'[26]IS ADJ 3'!$E:$O,11,FALSE),0)</f>
        <v>70.231238952169718</v>
      </c>
      <c r="V443" s="380"/>
      <c r="W443" s="291">
        <f>IFERROR(VLOOKUP(E443,'[27]IS ADJ 4'!$E:$Q,13,FALSE),0)</f>
        <v>32.37385960671471</v>
      </c>
      <c r="X443" s="380"/>
      <c r="Y443" s="290">
        <f>IFERROR(VLOOKUP(E443,'[28]WP IS ADJ 5'!$E$17:$U$315,17,FALSE),0)</f>
        <v>40.705331480002542</v>
      </c>
      <c r="Z443" s="380"/>
      <c r="AA443" s="394"/>
      <c r="AB443" s="380"/>
      <c r="AC443" s="394"/>
      <c r="AD443" s="380"/>
      <c r="AE443" s="394"/>
      <c r="AF443" s="380"/>
      <c r="AG443" s="397">
        <f>IFERROR(VLOOKUP(E443,'[16]nVision Input'!$E:$Q,13,FALSE),0)</f>
        <v>0</v>
      </c>
      <c r="AH443" s="380"/>
      <c r="AI443" s="394"/>
      <c r="AJ443" s="380"/>
      <c r="AK443" s="394"/>
      <c r="AL443" s="394"/>
      <c r="AM443" s="394"/>
      <c r="AN443" s="380"/>
      <c r="AO443" s="394"/>
      <c r="AP443" s="380"/>
      <c r="AQ443" s="394"/>
      <c r="AR443" s="380"/>
      <c r="AS443" s="394"/>
      <c r="AT443" s="380"/>
      <c r="AU443" s="394"/>
      <c r="AV443" s="217"/>
      <c r="AW443" s="394"/>
      <c r="AX443" s="217"/>
      <c r="AY443" s="394"/>
      <c r="AZ443" s="380"/>
      <c r="BA443" s="394"/>
      <c r="BB443" s="380"/>
      <c r="BC443" s="394"/>
      <c r="BD443" s="394"/>
      <c r="BE443" s="394"/>
      <c r="BF443" s="394"/>
      <c r="BG443" s="394"/>
      <c r="BH443" s="380"/>
      <c r="BI443" s="286">
        <f t="shared" ref="BI443:BI474" si="43">SUM(O443:BH443)</f>
        <v>4846.3281329823621</v>
      </c>
    </row>
    <row r="444" spans="1:61" ht="15" customHeight="1" x14ac:dyDescent="0.25">
      <c r="A444" s="83">
        <f t="shared" si="42"/>
        <v>386</v>
      </c>
      <c r="C444" s="83">
        <v>587</v>
      </c>
      <c r="E444" s="120">
        <v>587148</v>
      </c>
      <c r="F444" s="98"/>
      <c r="G444" s="98" t="s">
        <v>542</v>
      </c>
      <c r="K444" s="394">
        <f>'[15]WP - Expenses'!$K$444</f>
        <v>-29083.599999999999</v>
      </c>
      <c r="M444" s="168">
        <v>0.88033905054461314</v>
      </c>
      <c r="O444" s="394">
        <f t="shared" si="40"/>
        <v>-25603.428810419311</v>
      </c>
      <c r="P444" s="217"/>
      <c r="Q444" s="394"/>
      <c r="R444" s="380"/>
      <c r="S444" s="394"/>
      <c r="T444" s="380"/>
      <c r="U444" s="290">
        <f>IFERROR(VLOOKUP(E444,'[26]IS ADJ 3'!$E:$O,11,FALSE),0)</f>
        <v>99.401339055034001</v>
      </c>
      <c r="V444" s="380"/>
      <c r="W444" s="291">
        <f>IFERROR(VLOOKUP(E444,'[27]IS ADJ 4'!$E:$Q,13,FALSE),0)</f>
        <v>45.820137068615701</v>
      </c>
      <c r="X444" s="380"/>
      <c r="Y444" s="290">
        <f>IFERROR(VLOOKUP(E444,'[28]WP IS ADJ 5'!$E$17:$U$315,17,FALSE),0)</f>
        <v>57.612032994988567</v>
      </c>
      <c r="Z444" s="380"/>
      <c r="AA444" s="394"/>
      <c r="AB444" s="380"/>
      <c r="AC444" s="394"/>
      <c r="AD444" s="380"/>
      <c r="AE444" s="394"/>
      <c r="AF444" s="380"/>
      <c r="AG444" s="397">
        <f>IFERROR(VLOOKUP(E444,'[16]nVision Input'!$E:$Q,13,FALSE),0)</f>
        <v>0</v>
      </c>
      <c r="AH444" s="380"/>
      <c r="AI444" s="394"/>
      <c r="AJ444" s="380"/>
      <c r="AK444" s="394"/>
      <c r="AL444" s="394"/>
      <c r="AM444" s="394"/>
      <c r="AN444" s="380"/>
      <c r="AO444" s="394"/>
      <c r="AP444" s="380"/>
      <c r="AQ444" s="394"/>
      <c r="AR444" s="380"/>
      <c r="AS444" s="394"/>
      <c r="AT444" s="380"/>
      <c r="AU444" s="394"/>
      <c r="AV444" s="217"/>
      <c r="AW444" s="394"/>
      <c r="AX444" s="217"/>
      <c r="AY444" s="394"/>
      <c r="AZ444" s="380"/>
      <c r="BA444" s="394"/>
      <c r="BB444" s="380"/>
      <c r="BC444" s="394"/>
      <c r="BD444" s="394"/>
      <c r="BE444" s="394"/>
      <c r="BF444" s="394"/>
      <c r="BG444" s="394"/>
      <c r="BH444" s="380"/>
      <c r="BI444" s="286">
        <f t="shared" si="43"/>
        <v>-25400.595301300673</v>
      </c>
    </row>
    <row r="445" spans="1:61" ht="15" customHeight="1" x14ac:dyDescent="0.25">
      <c r="A445" s="83">
        <f t="shared" si="42"/>
        <v>387</v>
      </c>
      <c r="C445" s="83">
        <v>587</v>
      </c>
      <c r="E445" s="120">
        <v>587519</v>
      </c>
      <c r="F445" s="98"/>
      <c r="G445" s="98" t="s">
        <v>543</v>
      </c>
      <c r="K445" s="394">
        <f>'[15]WP - Expenses'!$K$445</f>
        <v>864.15</v>
      </c>
      <c r="M445" s="168">
        <v>0.88033905054461314</v>
      </c>
      <c r="O445" s="394">
        <f t="shared" si="40"/>
        <v>760.74499052812746</v>
      </c>
      <c r="P445" s="217"/>
      <c r="Q445" s="394"/>
      <c r="R445" s="380"/>
      <c r="S445" s="394"/>
      <c r="T445" s="380"/>
      <c r="U445" s="290">
        <f>IFERROR(VLOOKUP(E445,'[26]IS ADJ 3'!$E:$O,11,FALSE),0)</f>
        <v>25.346224644614125</v>
      </c>
      <c r="V445" s="380"/>
      <c r="W445" s="291">
        <f>IFERROR(VLOOKUP(E445,'[27]IS ADJ 4'!$E:$Q,13,FALSE),0)</f>
        <v>11.683620144645618</v>
      </c>
      <c r="X445" s="380"/>
      <c r="Y445" s="290">
        <f>IFERROR(VLOOKUP(E445,'[28]WP IS ADJ 5'!$E$17:$U$315,17,FALSE),0)</f>
        <v>14.690421119130178</v>
      </c>
      <c r="Z445" s="380"/>
      <c r="AA445" s="394"/>
      <c r="AB445" s="380"/>
      <c r="AC445" s="394"/>
      <c r="AD445" s="380"/>
      <c r="AE445" s="394"/>
      <c r="AF445" s="380"/>
      <c r="AG445" s="397">
        <f>IFERROR(VLOOKUP(E445,'[16]nVision Input'!$E:$Q,13,FALSE),0)</f>
        <v>0</v>
      </c>
      <c r="AH445" s="380"/>
      <c r="AI445" s="394"/>
      <c r="AJ445" s="380"/>
      <c r="AK445" s="394"/>
      <c r="AL445" s="394"/>
      <c r="AM445" s="394"/>
      <c r="AN445" s="380"/>
      <c r="AO445" s="394"/>
      <c r="AP445" s="380"/>
      <c r="AQ445" s="394"/>
      <c r="AR445" s="380"/>
      <c r="AS445" s="394"/>
      <c r="AT445" s="380"/>
      <c r="AU445" s="394"/>
      <c r="AV445" s="217"/>
      <c r="AW445" s="394"/>
      <c r="AX445" s="217"/>
      <c r="AY445" s="394"/>
      <c r="AZ445" s="380"/>
      <c r="BA445" s="394"/>
      <c r="BB445" s="380"/>
      <c r="BC445" s="394"/>
      <c r="BD445" s="394"/>
      <c r="BE445" s="394"/>
      <c r="BF445" s="394"/>
      <c r="BG445" s="394"/>
      <c r="BH445" s="380"/>
      <c r="BI445" s="286">
        <f t="shared" si="43"/>
        <v>812.46525643651739</v>
      </c>
    </row>
    <row r="446" spans="1:61" ht="15" customHeight="1" x14ac:dyDescent="0.25">
      <c r="A446" s="83">
        <f t="shared" si="42"/>
        <v>388</v>
      </c>
      <c r="C446" s="83">
        <v>588</v>
      </c>
      <c r="E446" s="120">
        <v>588011</v>
      </c>
      <c r="F446" s="98"/>
      <c r="G446" s="98" t="s">
        <v>544</v>
      </c>
      <c r="K446" s="394">
        <f>'[15]WP - Expenses'!$K$446</f>
        <v>76109.430000000008</v>
      </c>
      <c r="M446" s="168">
        <v>0.88033905054461314</v>
      </c>
      <c r="O446" s="394">
        <f t="shared" si="40"/>
        <v>67002.103343691706</v>
      </c>
      <c r="P446" s="217"/>
      <c r="Q446" s="394"/>
      <c r="R446" s="380"/>
      <c r="S446" s="394"/>
      <c r="T446" s="380"/>
      <c r="U446" s="290">
        <f>IFERROR(VLOOKUP(E446,'[26]IS ADJ 3'!$E:$O,11,FALSE),0)</f>
        <v>660.13565018155646</v>
      </c>
      <c r="V446" s="380"/>
      <c r="W446" s="291">
        <f>IFERROR(VLOOKUP(E446,'[27]IS ADJ 4'!$E:$Q,13,FALSE),0)</f>
        <v>304.29676564469611</v>
      </c>
      <c r="X446" s="380"/>
      <c r="Y446" s="290">
        <f>IFERROR(VLOOKUP(E446,'[28]WP IS ADJ 5'!$E$17:$U$315,17,FALSE),0)</f>
        <v>382.60809382428488</v>
      </c>
      <c r="Z446" s="380"/>
      <c r="AA446" s="394"/>
      <c r="AB446" s="380"/>
      <c r="AC446" s="394"/>
      <c r="AD446" s="380"/>
      <c r="AE446" s="394"/>
      <c r="AF446" s="380"/>
      <c r="AG446" s="397">
        <f>IFERROR(VLOOKUP(E446,'[16]nVision Input'!$E:$Q,13,FALSE),0)</f>
        <v>0</v>
      </c>
      <c r="AH446" s="380"/>
      <c r="AI446" s="394"/>
      <c r="AJ446" s="380"/>
      <c r="AK446" s="394"/>
      <c r="AL446" s="394"/>
      <c r="AM446" s="394"/>
      <c r="AN446" s="380"/>
      <c r="AO446" s="394"/>
      <c r="AP446" s="380"/>
      <c r="AQ446" s="394"/>
      <c r="AR446" s="380"/>
      <c r="AS446" s="394"/>
      <c r="AT446" s="380"/>
      <c r="AU446" s="394"/>
      <c r="AV446" s="217"/>
      <c r="AW446" s="394"/>
      <c r="AX446" s="217"/>
      <c r="AY446" s="394"/>
      <c r="AZ446" s="380"/>
      <c r="BA446" s="394"/>
      <c r="BB446" s="380"/>
      <c r="BC446" s="394"/>
      <c r="BD446" s="394"/>
      <c r="BE446" s="394"/>
      <c r="BF446" s="394"/>
      <c r="BG446" s="394"/>
      <c r="BH446" s="380"/>
      <c r="BI446" s="286">
        <f t="shared" si="43"/>
        <v>68349.143853342248</v>
      </c>
    </row>
    <row r="447" spans="1:61" ht="15" customHeight="1" x14ac:dyDescent="0.25">
      <c r="A447" s="83">
        <f t="shared" si="42"/>
        <v>389</v>
      </c>
      <c r="C447" s="83">
        <v>588</v>
      </c>
      <c r="E447" s="120">
        <v>588023</v>
      </c>
      <c r="F447" s="98"/>
      <c r="G447" s="98" t="s">
        <v>545</v>
      </c>
      <c r="K447" s="394">
        <f>'[15]WP - Expenses'!$K$447</f>
        <v>512904.63</v>
      </c>
      <c r="M447" s="168">
        <v>0.88033905054461314</v>
      </c>
      <c r="O447" s="394">
        <f t="shared" si="40"/>
        <v>451529.97499413608</v>
      </c>
      <c r="P447" s="217"/>
      <c r="Q447" s="394"/>
      <c r="R447" s="380"/>
      <c r="S447" s="394"/>
      <c r="T447" s="380"/>
      <c r="U447" s="290">
        <f>IFERROR(VLOOKUP(E447,'[26]IS ADJ 3'!$E:$O,11,FALSE),0)</f>
        <v>1.0785756649699296</v>
      </c>
      <c r="V447" s="380"/>
      <c r="W447" s="291">
        <f>IFERROR(VLOOKUP(E447,'[27]IS ADJ 4'!$E:$Q,13,FALSE),0)</f>
        <v>0.49718127821631886</v>
      </c>
      <c r="X447" s="380"/>
      <c r="Y447" s="290">
        <f>IFERROR(VLOOKUP(E447,'[28]WP IS ADJ 5'!$E$17:$U$315,17,FALSE),0)</f>
        <v>0.62513178784679724</v>
      </c>
      <c r="Z447" s="380"/>
      <c r="AA447" s="394"/>
      <c r="AB447" s="380"/>
      <c r="AC447" s="394"/>
      <c r="AD447" s="380"/>
      <c r="AE447" s="394"/>
      <c r="AF447" s="380"/>
      <c r="AG447" s="397">
        <f>IFERROR(VLOOKUP(E447,'[16]nVision Input'!$E:$Q,13,FALSE),0)</f>
        <v>0</v>
      </c>
      <c r="AH447" s="380"/>
      <c r="AI447" s="394"/>
      <c r="AJ447" s="380"/>
      <c r="AK447" s="394"/>
      <c r="AL447" s="394"/>
      <c r="AM447" s="394"/>
      <c r="AN447" s="380"/>
      <c r="AO447" s="394"/>
      <c r="AP447" s="380"/>
      <c r="AQ447" s="394"/>
      <c r="AR447" s="380"/>
      <c r="AS447" s="394"/>
      <c r="AT447" s="380"/>
      <c r="AU447" s="394"/>
      <c r="AV447" s="217"/>
      <c r="AW447" s="394"/>
      <c r="AX447" s="217"/>
      <c r="AY447" s="394"/>
      <c r="AZ447" s="380"/>
      <c r="BA447" s="394"/>
      <c r="BB447" s="380"/>
      <c r="BC447" s="394"/>
      <c r="BD447" s="394"/>
      <c r="BE447" s="394"/>
      <c r="BF447" s="394"/>
      <c r="BG447" s="394"/>
      <c r="BH447" s="380"/>
      <c r="BI447" s="286">
        <f t="shared" si="43"/>
        <v>451532.17588286707</v>
      </c>
    </row>
    <row r="448" spans="1:61" ht="15" customHeight="1" x14ac:dyDescent="0.25">
      <c r="A448" s="83">
        <f t="shared" si="42"/>
        <v>390</v>
      </c>
      <c r="C448" s="83">
        <v>588</v>
      </c>
      <c r="E448" s="120">
        <v>588025</v>
      </c>
      <c r="F448" s="98"/>
      <c r="G448" s="98" t="s">
        <v>546</v>
      </c>
      <c r="K448" s="394">
        <f>'[15]WP - Expenses'!$K$448</f>
        <v>322903.45999999996</v>
      </c>
      <c r="M448" s="168">
        <v>0.88033905054461314</v>
      </c>
      <c r="O448" s="394">
        <f t="shared" si="40"/>
        <v>284264.52539397043</v>
      </c>
      <c r="P448" s="217"/>
      <c r="Q448" s="394"/>
      <c r="R448" s="380"/>
      <c r="S448" s="394"/>
      <c r="T448" s="380"/>
      <c r="U448" s="290">
        <f>IFERROR(VLOOKUP(E448,'[26]IS ADJ 3'!$E:$O,11,FALSE),0)</f>
        <v>0</v>
      </c>
      <c r="V448" s="380"/>
      <c r="W448" s="291">
        <f>IFERROR(VLOOKUP(E448,'[27]IS ADJ 4'!$E:$Q,13,FALSE),0)</f>
        <v>0</v>
      </c>
      <c r="X448" s="380"/>
      <c r="Y448" s="290">
        <f>IFERROR(VLOOKUP(E448,'[28]WP IS ADJ 5'!$E$17:$U$315,17,FALSE),0)</f>
        <v>0</v>
      </c>
      <c r="Z448" s="380"/>
      <c r="AA448" s="394"/>
      <c r="AB448" s="380"/>
      <c r="AC448" s="394"/>
      <c r="AD448" s="380"/>
      <c r="AE448" s="394"/>
      <c r="AF448" s="380"/>
      <c r="AG448" s="397">
        <f>IFERROR(VLOOKUP(E448,'[16]nVision Input'!$E:$Q,13,FALSE),0)</f>
        <v>0</v>
      </c>
      <c r="AH448" s="380"/>
      <c r="AI448" s="394"/>
      <c r="AJ448" s="380"/>
      <c r="AK448" s="394"/>
      <c r="AL448" s="394"/>
      <c r="AM448" s="394"/>
      <c r="AN448" s="380"/>
      <c r="AO448" s="394"/>
      <c r="AP448" s="380"/>
      <c r="AQ448" s="394"/>
      <c r="AR448" s="380"/>
      <c r="AS448" s="394"/>
      <c r="AT448" s="380"/>
      <c r="AU448" s="394"/>
      <c r="AV448" s="217"/>
      <c r="AW448" s="394"/>
      <c r="AX448" s="217"/>
      <c r="AY448" s="394"/>
      <c r="AZ448" s="380"/>
      <c r="BA448" s="394"/>
      <c r="BB448" s="380"/>
      <c r="BC448" s="394"/>
      <c r="BD448" s="394"/>
      <c r="BE448" s="394"/>
      <c r="BF448" s="394"/>
      <c r="BG448" s="394"/>
      <c r="BH448" s="380"/>
      <c r="BI448" s="286">
        <f t="shared" si="43"/>
        <v>284264.52539397043</v>
      </c>
    </row>
    <row r="449" spans="1:61" ht="15" customHeight="1" x14ac:dyDescent="0.25">
      <c r="A449" s="83">
        <f t="shared" si="42"/>
        <v>391</v>
      </c>
      <c r="C449" s="83">
        <v>588</v>
      </c>
      <c r="E449" s="120">
        <v>588100</v>
      </c>
      <c r="F449" s="98"/>
      <c r="G449" s="98" t="s">
        <v>547</v>
      </c>
      <c r="K449" s="394">
        <f>'[15]WP - Expenses'!$K$449</f>
        <v>80360.150000000009</v>
      </c>
      <c r="M449" s="168">
        <v>0.88033905054461314</v>
      </c>
      <c r="O449" s="394">
        <f t="shared" si="40"/>
        <v>70744.178152622699</v>
      </c>
      <c r="P449" s="217"/>
      <c r="Q449" s="394"/>
      <c r="R449" s="380"/>
      <c r="S449" s="394"/>
      <c r="T449" s="380"/>
      <c r="U449" s="290">
        <f>IFERROR(VLOOKUP(E449,'[26]IS ADJ 3'!$E:$O,11,FALSE),0)</f>
        <v>1417.5928760439099</v>
      </c>
      <c r="V449" s="380"/>
      <c r="W449" s="291">
        <f>IFERROR(VLOOKUP(E449,'[27]IS ADJ 4'!$E:$Q,13,FALSE),0)</f>
        <v>653.45497862823402</v>
      </c>
      <c r="X449" s="380"/>
      <c r="Y449" s="290">
        <f>IFERROR(VLOOKUP(E449,'[28]WP IS ADJ 5'!$E$17:$U$315,17,FALSE),0)</f>
        <v>821.62281036158674</v>
      </c>
      <c r="Z449" s="380"/>
      <c r="AA449" s="394"/>
      <c r="AB449" s="380"/>
      <c r="AC449" s="394"/>
      <c r="AD449" s="380"/>
      <c r="AE449" s="394"/>
      <c r="AF449" s="380"/>
      <c r="AG449" s="397">
        <f>IFERROR(VLOOKUP(E449,'[16]nVision Input'!$E:$Q,13,FALSE),0)</f>
        <v>0</v>
      </c>
      <c r="AH449" s="380"/>
      <c r="AI449" s="394"/>
      <c r="AJ449" s="380"/>
      <c r="AK449" s="394"/>
      <c r="AL449" s="394"/>
      <c r="AM449" s="394"/>
      <c r="AN449" s="380"/>
      <c r="AO449" s="394"/>
      <c r="AP449" s="380"/>
      <c r="AQ449" s="394"/>
      <c r="AR449" s="380"/>
      <c r="AS449" s="394"/>
      <c r="AT449" s="380"/>
      <c r="AU449" s="394"/>
      <c r="AV449" s="217"/>
      <c r="AW449" s="394"/>
      <c r="AX449" s="217"/>
      <c r="AY449" s="394"/>
      <c r="AZ449" s="380"/>
      <c r="BA449" s="394"/>
      <c r="BB449" s="380"/>
      <c r="BC449" s="394"/>
      <c r="BD449" s="394"/>
      <c r="BE449" s="394"/>
      <c r="BF449" s="394"/>
      <c r="BG449" s="394"/>
      <c r="BH449" s="380"/>
      <c r="BI449" s="286">
        <f t="shared" si="43"/>
        <v>73636.848817656428</v>
      </c>
    </row>
    <row r="450" spans="1:61" ht="15" customHeight="1" x14ac:dyDescent="0.25">
      <c r="A450" s="83">
        <f t="shared" si="42"/>
        <v>392</v>
      </c>
      <c r="C450" s="83">
        <v>588</v>
      </c>
      <c r="E450" s="120">
        <v>588101</v>
      </c>
      <c r="F450" s="98"/>
      <c r="G450" s="98" t="s">
        <v>548</v>
      </c>
      <c r="K450" s="394">
        <f>'[15]WP - Expenses'!$K$450</f>
        <v>0</v>
      </c>
      <c r="M450" s="168">
        <v>0.88033905054461314</v>
      </c>
      <c r="O450" s="394">
        <f t="shared" si="40"/>
        <v>0</v>
      </c>
      <c r="P450" s="217"/>
      <c r="Q450" s="394"/>
      <c r="R450" s="380"/>
      <c r="S450" s="394"/>
      <c r="T450" s="380"/>
      <c r="U450" s="290">
        <f>IFERROR(VLOOKUP(E450,'[26]IS ADJ 3'!$E:$O,11,FALSE),0)</f>
        <v>0</v>
      </c>
      <c r="V450" s="380"/>
      <c r="W450" s="291">
        <f>IFERROR(VLOOKUP(E450,'[27]IS ADJ 4'!$E:$Q,13,FALSE),0)</f>
        <v>0</v>
      </c>
      <c r="X450" s="380"/>
      <c r="Y450" s="290">
        <f>IFERROR(VLOOKUP(E450,'[28]WP IS ADJ 5'!$E$17:$U$315,17,FALSE),0)</f>
        <v>0</v>
      </c>
      <c r="Z450" s="380"/>
      <c r="AA450" s="394"/>
      <c r="AB450" s="380"/>
      <c r="AC450" s="394"/>
      <c r="AD450" s="380"/>
      <c r="AE450" s="394"/>
      <c r="AF450" s="380"/>
      <c r="AG450" s="397">
        <f>IFERROR(VLOOKUP(E450,'[16]nVision Input'!$E:$Q,13,FALSE),0)</f>
        <v>0</v>
      </c>
      <c r="AH450" s="380"/>
      <c r="AI450" s="394"/>
      <c r="AJ450" s="380"/>
      <c r="AK450" s="394"/>
      <c r="AL450" s="394"/>
      <c r="AM450" s="394"/>
      <c r="AN450" s="380"/>
      <c r="AO450" s="394"/>
      <c r="AP450" s="380"/>
      <c r="AQ450" s="394"/>
      <c r="AR450" s="380"/>
      <c r="AS450" s="394"/>
      <c r="AT450" s="380"/>
      <c r="AU450" s="394"/>
      <c r="AV450" s="217"/>
      <c r="AW450" s="394"/>
      <c r="AX450" s="217"/>
      <c r="AY450" s="394"/>
      <c r="AZ450" s="380"/>
      <c r="BA450" s="394"/>
      <c r="BB450" s="380"/>
      <c r="BC450" s="394"/>
      <c r="BD450" s="394"/>
      <c r="BE450" s="394"/>
      <c r="BF450" s="394"/>
      <c r="BG450" s="394"/>
      <c r="BH450" s="380"/>
      <c r="BI450" s="286">
        <f t="shared" si="43"/>
        <v>0</v>
      </c>
    </row>
    <row r="451" spans="1:61" ht="15" customHeight="1" x14ac:dyDescent="0.25">
      <c r="A451" s="83">
        <f t="shared" si="42"/>
        <v>393</v>
      </c>
      <c r="C451" s="83">
        <v>588</v>
      </c>
      <c r="E451" s="120">
        <v>588105</v>
      </c>
      <c r="F451" s="98"/>
      <c r="G451" s="98" t="s">
        <v>549</v>
      </c>
      <c r="K451" s="394">
        <f>'[15]WP - Expenses'!$K$451</f>
        <v>735.76</v>
      </c>
      <c r="M451" s="168">
        <v>0.88033905054461314</v>
      </c>
      <c r="O451" s="394">
        <f t="shared" si="40"/>
        <v>647.7182598287045</v>
      </c>
      <c r="P451" s="217"/>
      <c r="Q451" s="394"/>
      <c r="R451" s="380"/>
      <c r="S451" s="394"/>
      <c r="T451" s="380"/>
      <c r="U451" s="290">
        <f>IFERROR(VLOOKUP(E451,'[26]IS ADJ 3'!$E:$O,11,FALSE),0)</f>
        <v>0</v>
      </c>
      <c r="V451" s="380"/>
      <c r="W451" s="291">
        <f>IFERROR(VLOOKUP(E451,'[27]IS ADJ 4'!$E:$Q,13,FALSE),0)</f>
        <v>0</v>
      </c>
      <c r="X451" s="380"/>
      <c r="Y451" s="290">
        <f>IFERROR(VLOOKUP(E451,'[28]WP IS ADJ 5'!$E$17:$U$315,17,FALSE),0)</f>
        <v>0</v>
      </c>
      <c r="Z451" s="380"/>
      <c r="AA451" s="394"/>
      <c r="AB451" s="380"/>
      <c r="AC451" s="394"/>
      <c r="AD451" s="380"/>
      <c r="AE451" s="394"/>
      <c r="AF451" s="380"/>
      <c r="AG451" s="397">
        <f>IFERROR(VLOOKUP(E451,'[16]nVision Input'!$E:$Q,13,FALSE),0)</f>
        <v>0</v>
      </c>
      <c r="AH451" s="380"/>
      <c r="AI451" s="394"/>
      <c r="AJ451" s="380"/>
      <c r="AK451" s="394"/>
      <c r="AL451" s="394"/>
      <c r="AM451" s="394"/>
      <c r="AN451" s="380"/>
      <c r="AO451" s="394"/>
      <c r="AP451" s="380"/>
      <c r="AQ451" s="394"/>
      <c r="AR451" s="380"/>
      <c r="AS451" s="394"/>
      <c r="AT451" s="380"/>
      <c r="AU451" s="394"/>
      <c r="AV451" s="217"/>
      <c r="AW451" s="394"/>
      <c r="AX451" s="217"/>
      <c r="AY451" s="394"/>
      <c r="AZ451" s="380"/>
      <c r="BA451" s="394"/>
      <c r="BB451" s="380"/>
      <c r="BC451" s="394"/>
      <c r="BD451" s="394"/>
      <c r="BE451" s="394"/>
      <c r="BF451" s="394"/>
      <c r="BG451" s="394"/>
      <c r="BH451" s="380"/>
      <c r="BI451" s="286">
        <f t="shared" si="43"/>
        <v>647.7182598287045</v>
      </c>
    </row>
    <row r="452" spans="1:61" ht="15" customHeight="1" x14ac:dyDescent="0.25">
      <c r="A452" s="83">
        <f t="shared" si="42"/>
        <v>394</v>
      </c>
      <c r="C452" s="83">
        <v>588</v>
      </c>
      <c r="E452" s="120">
        <v>588120</v>
      </c>
      <c r="F452" s="98"/>
      <c r="G452" s="98" t="s">
        <v>550</v>
      </c>
      <c r="K452" s="394">
        <f>'[15]WP - Expenses'!$K$452</f>
        <v>51430.03</v>
      </c>
      <c r="M452" s="168">
        <v>0.88033905054461314</v>
      </c>
      <c r="O452" s="394">
        <f t="shared" si="40"/>
        <v>45275.863779680971</v>
      </c>
      <c r="P452" s="217"/>
      <c r="Q452" s="394"/>
      <c r="R452" s="380"/>
      <c r="S452" s="394"/>
      <c r="T452" s="380"/>
      <c r="U452" s="290">
        <f>IFERROR(VLOOKUP(E452,'[26]IS ADJ 3'!$E:$O,11,FALSE),0)</f>
        <v>1154.1351405427743</v>
      </c>
      <c r="V452" s="380"/>
      <c r="W452" s="291">
        <f>IFERROR(VLOOKUP(E452,'[27]IS ADJ 4'!$E:$Q,13,FALSE),0)</f>
        <v>532.01124691184748</v>
      </c>
      <c r="X452" s="380"/>
      <c r="Y452" s="290">
        <f>IFERROR(VLOOKUP(E452,'[28]WP IS ADJ 5'!$E$17:$U$315,17,FALSE),0)</f>
        <v>668.92531257362862</v>
      </c>
      <c r="Z452" s="380"/>
      <c r="AA452" s="394"/>
      <c r="AB452" s="380"/>
      <c r="AC452" s="394"/>
      <c r="AD452" s="380"/>
      <c r="AE452" s="394"/>
      <c r="AF452" s="380"/>
      <c r="AG452" s="397">
        <f>IFERROR(VLOOKUP(E452,'[16]nVision Input'!$E:$Q,13,FALSE),0)</f>
        <v>0</v>
      </c>
      <c r="AH452" s="380"/>
      <c r="AI452" s="394"/>
      <c r="AJ452" s="380"/>
      <c r="AK452" s="394"/>
      <c r="AL452" s="394"/>
      <c r="AM452" s="394"/>
      <c r="AN452" s="380"/>
      <c r="AO452" s="394"/>
      <c r="AP452" s="380"/>
      <c r="AQ452" s="394"/>
      <c r="AR452" s="380"/>
      <c r="AS452" s="394"/>
      <c r="AT452" s="380"/>
      <c r="AU452" s="394"/>
      <c r="AV452" s="217"/>
      <c r="AW452" s="394"/>
      <c r="AX452" s="217"/>
      <c r="AY452" s="394"/>
      <c r="AZ452" s="380"/>
      <c r="BA452" s="394"/>
      <c r="BB452" s="380"/>
      <c r="BC452" s="394"/>
      <c r="BD452" s="394"/>
      <c r="BE452" s="394"/>
      <c r="BF452" s="394"/>
      <c r="BG452" s="394"/>
      <c r="BH452" s="380"/>
      <c r="BI452" s="286">
        <f t="shared" si="43"/>
        <v>47630.935479709224</v>
      </c>
    </row>
    <row r="453" spans="1:61" ht="15" customHeight="1" x14ac:dyDescent="0.25">
      <c r="A453" s="83">
        <f t="shared" si="42"/>
        <v>395</v>
      </c>
      <c r="C453" s="83">
        <v>588</v>
      </c>
      <c r="E453" s="120">
        <v>588130</v>
      </c>
      <c r="F453" s="98"/>
      <c r="G453" s="98" t="s">
        <v>551</v>
      </c>
      <c r="K453" s="394">
        <f>'[15]WP - Expenses'!$K$453</f>
        <v>76969.81</v>
      </c>
      <c r="M453" s="168">
        <v>0.88033905054461314</v>
      </c>
      <c r="O453" s="394">
        <f t="shared" si="40"/>
        <v>67759.529455999262</v>
      </c>
      <c r="P453" s="217"/>
      <c r="Q453" s="394"/>
      <c r="R453" s="380"/>
      <c r="S453" s="394"/>
      <c r="T453" s="380"/>
      <c r="U453" s="290">
        <f>IFERROR(VLOOKUP(E453,'[26]IS ADJ 3'!$E:$O,11,FALSE),0)</f>
        <v>1898.9353386383186</v>
      </c>
      <c r="V453" s="380"/>
      <c r="W453" s="291">
        <f>IFERROR(VLOOKUP(E453,'[27]IS ADJ 4'!$E:$Q,13,FALSE),0)</f>
        <v>875.33506417526974</v>
      </c>
      <c r="X453" s="380"/>
      <c r="Y453" s="290">
        <f>IFERROR(VLOOKUP(E453,'[28]WP IS ADJ 5'!$E$17:$U$315,17,FALSE),0)</f>
        <v>1100.604141000651</v>
      </c>
      <c r="Z453" s="380"/>
      <c r="AA453" s="394"/>
      <c r="AB453" s="380"/>
      <c r="AC453" s="394"/>
      <c r="AD453" s="380"/>
      <c r="AE453" s="394"/>
      <c r="AF453" s="380"/>
      <c r="AG453" s="397">
        <f>IFERROR(VLOOKUP(E453,'[16]nVision Input'!$E:$Q,13,FALSE),0)</f>
        <v>0</v>
      </c>
      <c r="AH453" s="380"/>
      <c r="AI453" s="394"/>
      <c r="AJ453" s="380"/>
      <c r="AK453" s="394"/>
      <c r="AL453" s="394"/>
      <c r="AM453" s="394"/>
      <c r="AN453" s="380"/>
      <c r="AO453" s="394"/>
      <c r="AP453" s="380"/>
      <c r="AQ453" s="394"/>
      <c r="AR453" s="380"/>
      <c r="AS453" s="394"/>
      <c r="AT453" s="380"/>
      <c r="AU453" s="394"/>
      <c r="AV453" s="217"/>
      <c r="AW453" s="394"/>
      <c r="AX453" s="217"/>
      <c r="AY453" s="394"/>
      <c r="AZ453" s="380"/>
      <c r="BA453" s="394"/>
      <c r="BB453" s="380"/>
      <c r="BC453" s="394"/>
      <c r="BD453" s="394"/>
      <c r="BE453" s="394"/>
      <c r="BF453" s="394"/>
      <c r="BG453" s="394"/>
      <c r="BH453" s="380"/>
      <c r="BI453" s="286">
        <f t="shared" si="43"/>
        <v>71634.403999813512</v>
      </c>
    </row>
    <row r="454" spans="1:61" ht="15" customHeight="1" x14ac:dyDescent="0.25">
      <c r="A454" s="83">
        <f t="shared" si="42"/>
        <v>396</v>
      </c>
      <c r="C454" s="83">
        <v>588</v>
      </c>
      <c r="E454" s="120">
        <v>588401</v>
      </c>
      <c r="F454" s="98"/>
      <c r="G454" s="98" t="s">
        <v>552</v>
      </c>
      <c r="K454" s="394">
        <f>'[15]WP - Expenses'!$K$454</f>
        <v>988.47</v>
      </c>
      <c r="M454" s="168">
        <v>0.88033905054461314</v>
      </c>
      <c r="O454" s="394">
        <f t="shared" si="40"/>
        <v>870.18874129183382</v>
      </c>
      <c r="P454" s="217"/>
      <c r="Q454" s="394"/>
      <c r="R454" s="380"/>
      <c r="S454" s="394"/>
      <c r="T454" s="380"/>
      <c r="U454" s="290">
        <f>IFERROR(VLOOKUP(E454,'[26]IS ADJ 3'!$E:$O,11,FALSE),0)</f>
        <v>0</v>
      </c>
      <c r="V454" s="380"/>
      <c r="W454" s="291">
        <f>IFERROR(VLOOKUP(E454,'[27]IS ADJ 4'!$E:$Q,13,FALSE),0)</f>
        <v>0</v>
      </c>
      <c r="X454" s="380"/>
      <c r="Y454" s="290">
        <f>IFERROR(VLOOKUP(E454,'[28]WP IS ADJ 5'!$E$17:$U$315,17,FALSE),0)</f>
        <v>0</v>
      </c>
      <c r="Z454" s="380"/>
      <c r="AA454" s="394"/>
      <c r="AB454" s="380"/>
      <c r="AC454" s="394"/>
      <c r="AD454" s="380"/>
      <c r="AE454" s="394"/>
      <c r="AF454" s="380"/>
      <c r="AG454" s="397">
        <f>IFERROR(VLOOKUP(E454,'[16]nVision Input'!$E:$Q,13,FALSE),0)</f>
        <v>0</v>
      </c>
      <c r="AH454" s="380"/>
      <c r="AI454" s="394"/>
      <c r="AJ454" s="380"/>
      <c r="AK454" s="394"/>
      <c r="AL454" s="394"/>
      <c r="AM454" s="394"/>
      <c r="AN454" s="380"/>
      <c r="AO454" s="394"/>
      <c r="AP454" s="380"/>
      <c r="AQ454" s="394"/>
      <c r="AR454" s="380"/>
      <c r="AS454" s="394"/>
      <c r="AT454" s="380"/>
      <c r="AU454" s="394"/>
      <c r="AV454" s="217"/>
      <c r="AW454" s="394"/>
      <c r="AX454" s="217"/>
      <c r="AY454" s="394"/>
      <c r="AZ454" s="380"/>
      <c r="BA454" s="394"/>
      <c r="BB454" s="380"/>
      <c r="BC454" s="394"/>
      <c r="BD454" s="394"/>
      <c r="BE454" s="394"/>
      <c r="BF454" s="394"/>
      <c r="BG454" s="394"/>
      <c r="BH454" s="380"/>
      <c r="BI454" s="286">
        <f t="shared" si="43"/>
        <v>870.18874129183382</v>
      </c>
    </row>
    <row r="455" spans="1:61" ht="15" customHeight="1" x14ac:dyDescent="0.25">
      <c r="A455" s="83">
        <f t="shared" si="42"/>
        <v>397</v>
      </c>
      <c r="C455" s="83">
        <v>588</v>
      </c>
      <c r="E455" s="120">
        <v>588405</v>
      </c>
      <c r="F455" s="98"/>
      <c r="G455" s="98" t="s">
        <v>553</v>
      </c>
      <c r="K455" s="394">
        <f>'[15]WP - Expenses'!$K$455</f>
        <v>859.03</v>
      </c>
      <c r="M455" s="168">
        <v>0.88033905054461314</v>
      </c>
      <c r="O455" s="394">
        <f t="shared" si="40"/>
        <v>756.23765458933906</v>
      </c>
      <c r="P455" s="217"/>
      <c r="Q455" s="394"/>
      <c r="R455" s="380"/>
      <c r="S455" s="394"/>
      <c r="T455" s="380"/>
      <c r="U455" s="290">
        <f>IFERROR(VLOOKUP(E455,'[26]IS ADJ 3'!$E:$O,11,FALSE),0)</f>
        <v>0</v>
      </c>
      <c r="V455" s="380"/>
      <c r="W455" s="291">
        <f>IFERROR(VLOOKUP(E455,'[27]IS ADJ 4'!$E:$Q,13,FALSE),0)</f>
        <v>0</v>
      </c>
      <c r="X455" s="380"/>
      <c r="Y455" s="290">
        <f>IFERROR(VLOOKUP(E455,'[28]WP IS ADJ 5'!$E$17:$U$315,17,FALSE),0)</f>
        <v>0</v>
      </c>
      <c r="Z455" s="380"/>
      <c r="AA455" s="394"/>
      <c r="AB455" s="380"/>
      <c r="AC455" s="394"/>
      <c r="AD455" s="380"/>
      <c r="AE455" s="394"/>
      <c r="AF455" s="380"/>
      <c r="AG455" s="397">
        <f>IFERROR(VLOOKUP(E455,'[16]nVision Input'!$E:$Q,13,FALSE),0)</f>
        <v>0</v>
      </c>
      <c r="AH455" s="380"/>
      <c r="AI455" s="394"/>
      <c r="AJ455" s="380"/>
      <c r="AK455" s="394"/>
      <c r="AL455" s="394"/>
      <c r="AM455" s="394"/>
      <c r="AN455" s="380"/>
      <c r="AO455" s="394"/>
      <c r="AP455" s="380"/>
      <c r="AQ455" s="394"/>
      <c r="AR455" s="380"/>
      <c r="AS455" s="394"/>
      <c r="AT455" s="380"/>
      <c r="AU455" s="394"/>
      <c r="AV455" s="217"/>
      <c r="AW455" s="394"/>
      <c r="AX455" s="217"/>
      <c r="AY455" s="394"/>
      <c r="AZ455" s="380"/>
      <c r="BA455" s="394"/>
      <c r="BB455" s="380"/>
      <c r="BC455" s="394"/>
      <c r="BD455" s="394"/>
      <c r="BE455" s="394"/>
      <c r="BF455" s="394"/>
      <c r="BG455" s="394"/>
      <c r="BH455" s="380"/>
      <c r="BI455" s="286">
        <f t="shared" si="43"/>
        <v>756.23765458933906</v>
      </c>
    </row>
    <row r="456" spans="1:61" ht="15" customHeight="1" x14ac:dyDescent="0.25">
      <c r="A456" s="83">
        <f t="shared" si="42"/>
        <v>398</v>
      </c>
      <c r="C456" s="83">
        <v>588</v>
      </c>
      <c r="E456" s="120">
        <v>588621</v>
      </c>
      <c r="F456" s="98"/>
      <c r="G456" s="98" t="s">
        <v>554</v>
      </c>
      <c r="K456" s="394">
        <f>'[15]WP - Expenses'!$K$456</f>
        <v>56224.68</v>
      </c>
      <c r="M456" s="168">
        <v>0.88033905054461314</v>
      </c>
      <c r="O456" s="394">
        <f t="shared" si="40"/>
        <v>49496.7814083747</v>
      </c>
      <c r="P456" s="217"/>
      <c r="Q456" s="394"/>
      <c r="R456" s="380"/>
      <c r="S456" s="394"/>
      <c r="T456" s="380"/>
      <c r="U456" s="290">
        <f>IFERROR(VLOOKUP(E456,'[26]IS ADJ 3'!$E:$O,11,FALSE),0)</f>
        <v>1632.2397517670192</v>
      </c>
      <c r="V456" s="380"/>
      <c r="W456" s="291">
        <f>IFERROR(VLOOKUP(E456,'[27]IS ADJ 4'!$E:$Q,13,FALSE),0)</f>
        <v>752.39880937016926</v>
      </c>
      <c r="X456" s="380"/>
      <c r="Y456" s="290">
        <f>IFERROR(VLOOKUP(E456,'[28]WP IS ADJ 5'!$E$17:$U$315,17,FALSE),0)</f>
        <v>946.03001658226276</v>
      </c>
      <c r="Z456" s="380"/>
      <c r="AA456" s="394"/>
      <c r="AB456" s="380"/>
      <c r="AC456" s="394"/>
      <c r="AD456" s="380"/>
      <c r="AE456" s="394"/>
      <c r="AF456" s="380"/>
      <c r="AG456" s="397">
        <f>IFERROR(VLOOKUP(E456,'[16]nVision Input'!$E:$Q,13,FALSE),0)</f>
        <v>0</v>
      </c>
      <c r="AH456" s="380"/>
      <c r="AI456" s="394"/>
      <c r="AJ456" s="380"/>
      <c r="AK456" s="394"/>
      <c r="AL456" s="394"/>
      <c r="AM456" s="394"/>
      <c r="AN456" s="380"/>
      <c r="AO456" s="394"/>
      <c r="AP456" s="380"/>
      <c r="AQ456" s="394"/>
      <c r="AR456" s="380"/>
      <c r="AS456" s="394"/>
      <c r="AT456" s="380"/>
      <c r="AU456" s="394"/>
      <c r="AV456" s="217"/>
      <c r="AW456" s="394"/>
      <c r="AX456" s="217"/>
      <c r="AY456" s="394"/>
      <c r="AZ456" s="380"/>
      <c r="BA456" s="394"/>
      <c r="BB456" s="380"/>
      <c r="BC456" s="394"/>
      <c r="BD456" s="394"/>
      <c r="BE456" s="394"/>
      <c r="BF456" s="394"/>
      <c r="BG456" s="394"/>
      <c r="BH456" s="380"/>
      <c r="BI456" s="286">
        <f t="shared" si="43"/>
        <v>52827.449986094151</v>
      </c>
    </row>
    <row r="457" spans="1:61" ht="15" customHeight="1" x14ac:dyDescent="0.25">
      <c r="A457" s="83">
        <f t="shared" si="42"/>
        <v>399</v>
      </c>
      <c r="C457" s="83">
        <v>588</v>
      </c>
      <c r="E457" s="120">
        <v>588622</v>
      </c>
      <c r="F457" s="98"/>
      <c r="G457" s="98" t="s">
        <v>555</v>
      </c>
      <c r="K457" s="394">
        <f>'[15]WP - Expenses'!$K$457</f>
        <v>13583.95</v>
      </c>
      <c r="M457" s="168">
        <v>0.88033905054461314</v>
      </c>
      <c r="O457" s="394">
        <f t="shared" si="40"/>
        <v>11958.481645645499</v>
      </c>
      <c r="P457" s="217"/>
      <c r="Q457" s="394"/>
      <c r="R457" s="380"/>
      <c r="S457" s="394"/>
      <c r="T457" s="380"/>
      <c r="U457" s="290">
        <f>IFERROR(VLOOKUP(E457,'[26]IS ADJ 3'!$E:$O,11,FALSE),0)</f>
        <v>279.814211032711</v>
      </c>
      <c r="V457" s="380"/>
      <c r="W457" s="291">
        <f>IFERROR(VLOOKUP(E457,'[27]IS ADJ 4'!$E:$Q,13,FALSE),0)</f>
        <v>128.98342844422754</v>
      </c>
      <c r="X457" s="380"/>
      <c r="Y457" s="290">
        <f>IFERROR(VLOOKUP(E457,'[28]WP IS ADJ 5'!$E$17:$U$315,17,FALSE),0)</f>
        <v>162.17754923359644</v>
      </c>
      <c r="Z457" s="380"/>
      <c r="AA457" s="394"/>
      <c r="AB457" s="380"/>
      <c r="AC457" s="394"/>
      <c r="AD457" s="380"/>
      <c r="AE457" s="394"/>
      <c r="AF457" s="380"/>
      <c r="AG457" s="397">
        <f>IFERROR(VLOOKUP(E457,'[16]nVision Input'!$E:$Q,13,FALSE),0)</f>
        <v>0</v>
      </c>
      <c r="AH457" s="380"/>
      <c r="AI457" s="394"/>
      <c r="AJ457" s="380"/>
      <c r="AK457" s="394"/>
      <c r="AL457" s="394"/>
      <c r="AM457" s="394"/>
      <c r="AN457" s="380"/>
      <c r="AO457" s="394"/>
      <c r="AP457" s="380"/>
      <c r="AQ457" s="394"/>
      <c r="AR457" s="380"/>
      <c r="AS457" s="394"/>
      <c r="AT457" s="380"/>
      <c r="AU457" s="394"/>
      <c r="AV457" s="217"/>
      <c r="AW457" s="394"/>
      <c r="AX457" s="217"/>
      <c r="AY457" s="394"/>
      <c r="AZ457" s="380"/>
      <c r="BA457" s="394"/>
      <c r="BB457" s="380"/>
      <c r="BC457" s="394"/>
      <c r="BD457" s="394"/>
      <c r="BE457" s="394"/>
      <c r="BF457" s="394"/>
      <c r="BG457" s="394"/>
      <c r="BH457" s="380"/>
      <c r="BI457" s="286">
        <f t="shared" si="43"/>
        <v>12529.456834356035</v>
      </c>
    </row>
    <row r="458" spans="1:61" ht="15" customHeight="1" x14ac:dyDescent="0.25">
      <c r="A458" s="83">
        <f t="shared" si="42"/>
        <v>400</v>
      </c>
      <c r="C458" s="83">
        <v>588</v>
      </c>
      <c r="E458" s="120">
        <v>588623</v>
      </c>
      <c r="F458" s="98"/>
      <c r="G458" s="98" t="s">
        <v>556</v>
      </c>
      <c r="K458" s="394">
        <f>'[15]WP - Expenses'!$K$458</f>
        <v>40353.230000000003</v>
      </c>
      <c r="M458" s="168">
        <v>0.88033905054461314</v>
      </c>
      <c r="O458" s="394">
        <f t="shared" si="40"/>
        <v>35524.524184608403</v>
      </c>
      <c r="P458" s="217"/>
      <c r="Q458" s="394"/>
      <c r="R458" s="380"/>
      <c r="S458" s="394"/>
      <c r="T458" s="380"/>
      <c r="U458" s="290">
        <f>IFERROR(VLOOKUP(E458,'[26]IS ADJ 3'!$E:$O,11,FALSE),0)</f>
        <v>1014.3400199505531</v>
      </c>
      <c r="V458" s="380"/>
      <c r="W458" s="291">
        <f>IFERROR(VLOOKUP(E458,'[27]IS ADJ 4'!$E:$Q,13,FALSE),0)</f>
        <v>467.57115336831043</v>
      </c>
      <c r="X458" s="380"/>
      <c r="Y458" s="290">
        <f>IFERROR(VLOOKUP(E458,'[28]WP IS ADJ 5'!$E$17:$U$315,17,FALSE),0)</f>
        <v>587.90144331127885</v>
      </c>
      <c r="Z458" s="380"/>
      <c r="AA458" s="394"/>
      <c r="AB458" s="380"/>
      <c r="AC458" s="394"/>
      <c r="AD458" s="380"/>
      <c r="AE458" s="394"/>
      <c r="AF458" s="380"/>
      <c r="AG458" s="397">
        <f>IFERROR(VLOOKUP(E458,'[16]nVision Input'!$E:$Q,13,FALSE),0)</f>
        <v>0</v>
      </c>
      <c r="AH458" s="380"/>
      <c r="AI458" s="394"/>
      <c r="AJ458" s="380"/>
      <c r="AK458" s="394"/>
      <c r="AL458" s="394"/>
      <c r="AM458" s="394"/>
      <c r="AN458" s="380"/>
      <c r="AO458" s="394"/>
      <c r="AP458" s="380"/>
      <c r="AQ458" s="394"/>
      <c r="AR458" s="380"/>
      <c r="AS458" s="394"/>
      <c r="AT458" s="380"/>
      <c r="AU458" s="394"/>
      <c r="AV458" s="217"/>
      <c r="AW458" s="394"/>
      <c r="AX458" s="217"/>
      <c r="AY458" s="394"/>
      <c r="AZ458" s="380"/>
      <c r="BA458" s="394"/>
      <c r="BB458" s="380"/>
      <c r="BC458" s="394"/>
      <c r="BD458" s="394"/>
      <c r="BE458" s="394"/>
      <c r="BF458" s="394"/>
      <c r="BG458" s="394"/>
      <c r="BH458" s="380"/>
      <c r="BI458" s="286">
        <f t="shared" si="43"/>
        <v>37594.336801238547</v>
      </c>
    </row>
    <row r="459" spans="1:61" ht="15" customHeight="1" x14ac:dyDescent="0.25">
      <c r="A459" s="83">
        <f t="shared" si="42"/>
        <v>401</v>
      </c>
      <c r="C459" s="83">
        <v>588</v>
      </c>
      <c r="E459" s="120">
        <v>588630</v>
      </c>
      <c r="F459" s="98"/>
      <c r="G459" s="98" t="s">
        <v>557</v>
      </c>
      <c r="K459" s="394">
        <f>'[15]WP - Expenses'!$K$459</f>
        <v>133519.67999999999</v>
      </c>
      <c r="M459" s="168">
        <v>0.88033905054461314</v>
      </c>
      <c r="O459" s="394">
        <f t="shared" si="40"/>
        <v>117542.58832022057</v>
      </c>
      <c r="P459" s="217"/>
      <c r="Q459" s="394"/>
      <c r="R459" s="380"/>
      <c r="S459" s="394"/>
      <c r="T459" s="380"/>
      <c r="U459" s="290">
        <f>IFERROR(VLOOKUP(E459,'[26]IS ADJ 3'!$E:$O,11,FALSE),0)</f>
        <v>3216.2871404372754</v>
      </c>
      <c r="V459" s="380"/>
      <c r="W459" s="291">
        <f>IFERROR(VLOOKUP(E459,'[27]IS ADJ 4'!$E:$Q,13,FALSE),0)</f>
        <v>1482.5828205922812</v>
      </c>
      <c r="X459" s="380"/>
      <c r="Y459" s="290">
        <f>IFERROR(VLOOKUP(E459,'[28]WP IS ADJ 5'!$E$17:$U$315,17,FALSE),0)</f>
        <v>1864.1282161565032</v>
      </c>
      <c r="Z459" s="380"/>
      <c r="AA459" s="394"/>
      <c r="AB459" s="380"/>
      <c r="AC459" s="394"/>
      <c r="AD459" s="380"/>
      <c r="AE459" s="394"/>
      <c r="AF459" s="380"/>
      <c r="AG459" s="397">
        <f>IFERROR(VLOOKUP(E459,'[16]nVision Input'!$E:$Q,13,FALSE),0)</f>
        <v>0</v>
      </c>
      <c r="AH459" s="380"/>
      <c r="AI459" s="394"/>
      <c r="AJ459" s="380"/>
      <c r="AK459" s="394"/>
      <c r="AL459" s="394"/>
      <c r="AM459" s="394"/>
      <c r="AN459" s="380"/>
      <c r="AO459" s="394"/>
      <c r="AP459" s="380"/>
      <c r="AQ459" s="394"/>
      <c r="AR459" s="380"/>
      <c r="AS459" s="394"/>
      <c r="AT459" s="380"/>
      <c r="AU459" s="394"/>
      <c r="AV459" s="217"/>
      <c r="AW459" s="394"/>
      <c r="AX459" s="217"/>
      <c r="AY459" s="394"/>
      <c r="AZ459" s="380"/>
      <c r="BA459" s="394"/>
      <c r="BB459" s="380"/>
      <c r="BC459" s="394"/>
      <c r="BD459" s="394"/>
      <c r="BE459" s="394"/>
      <c r="BF459" s="394"/>
      <c r="BG459" s="394"/>
      <c r="BH459" s="380"/>
      <c r="BI459" s="286">
        <f t="shared" si="43"/>
        <v>124105.58649740664</v>
      </c>
    </row>
    <row r="460" spans="1:61" ht="15" customHeight="1" x14ac:dyDescent="0.25">
      <c r="A460" s="83">
        <f t="shared" si="42"/>
        <v>402</v>
      </c>
      <c r="C460" s="83">
        <v>589</v>
      </c>
      <c r="E460" s="120">
        <v>589034</v>
      </c>
      <c r="F460" s="98"/>
      <c r="G460" s="98" t="s">
        <v>558</v>
      </c>
      <c r="K460" s="394">
        <f>'[15]WP - Expenses'!$K$460</f>
        <v>2302.23</v>
      </c>
      <c r="M460" s="168">
        <v>0.88033905054461314</v>
      </c>
      <c r="O460" s="394">
        <f t="shared" si="40"/>
        <v>2026.7429723353248</v>
      </c>
      <c r="P460" s="217"/>
      <c r="Q460" s="394"/>
      <c r="R460" s="380"/>
      <c r="S460" s="394"/>
      <c r="T460" s="380"/>
      <c r="U460" s="290">
        <f>IFERROR(VLOOKUP(E460,'[26]IS ADJ 3'!$E:$O,11,FALSE),0)</f>
        <v>0</v>
      </c>
      <c r="V460" s="380"/>
      <c r="W460" s="291">
        <f>IFERROR(VLOOKUP(E460,'[27]IS ADJ 4'!$E:$Q,13,FALSE),0)</f>
        <v>0</v>
      </c>
      <c r="X460" s="380"/>
      <c r="Y460" s="290">
        <f>IFERROR(VLOOKUP(E460,'[28]WP IS ADJ 5'!$E$17:$U$315,17,FALSE),0)</f>
        <v>0</v>
      </c>
      <c r="Z460" s="380"/>
      <c r="AA460" s="394"/>
      <c r="AB460" s="380"/>
      <c r="AC460" s="394"/>
      <c r="AD460" s="380"/>
      <c r="AE460" s="394"/>
      <c r="AF460" s="380"/>
      <c r="AG460" s="397">
        <f>IFERROR(VLOOKUP(E460,'[16]nVision Input'!$E:$Q,13,FALSE),0)</f>
        <v>0</v>
      </c>
      <c r="AH460" s="380"/>
      <c r="AI460" s="394"/>
      <c r="AJ460" s="380"/>
      <c r="AK460" s="394"/>
      <c r="AL460" s="394"/>
      <c r="AM460" s="394"/>
      <c r="AN460" s="380"/>
      <c r="AO460" s="394"/>
      <c r="AP460" s="380"/>
      <c r="AQ460" s="394"/>
      <c r="AR460" s="380"/>
      <c r="AS460" s="394"/>
      <c r="AT460" s="380"/>
      <c r="AU460" s="394"/>
      <c r="AV460" s="217"/>
      <c r="AW460" s="394"/>
      <c r="AX460" s="217"/>
      <c r="AY460" s="394"/>
      <c r="AZ460" s="380"/>
      <c r="BA460" s="394"/>
      <c r="BB460" s="380"/>
      <c r="BC460" s="394"/>
      <c r="BD460" s="394"/>
      <c r="BE460" s="394"/>
      <c r="BF460" s="394"/>
      <c r="BG460" s="394"/>
      <c r="BH460" s="380"/>
      <c r="BI460" s="286">
        <f t="shared" si="43"/>
        <v>2026.7429723353248</v>
      </c>
    </row>
    <row r="461" spans="1:61" ht="15" customHeight="1" x14ac:dyDescent="0.25">
      <c r="A461" s="83">
        <f t="shared" si="42"/>
        <v>403</v>
      </c>
      <c r="C461" s="83">
        <v>590</v>
      </c>
      <c r="E461" s="120">
        <v>590001</v>
      </c>
      <c r="F461" s="98"/>
      <c r="G461" s="98" t="s">
        <v>559</v>
      </c>
      <c r="K461" s="394">
        <f>'[15]WP - Expenses'!$K$461</f>
        <v>104266.06999999999</v>
      </c>
      <c r="M461" s="168">
        <v>0.88033905054461314</v>
      </c>
      <c r="O461" s="394">
        <f t="shared" si="40"/>
        <v>91789.49306781817</v>
      </c>
      <c r="P461" s="217"/>
      <c r="Q461" s="394"/>
      <c r="R461" s="380"/>
      <c r="S461" s="394"/>
      <c r="T461" s="380"/>
      <c r="U461" s="290">
        <f>IFERROR(VLOOKUP(E461,'[26]IS ADJ 3'!$E:$O,11,FALSE),0)</f>
        <v>2632.195019904429</v>
      </c>
      <c r="V461" s="380"/>
      <c r="W461" s="291">
        <f>IFERROR(VLOOKUP(E461,'[27]IS ADJ 4'!$E:$Q,13,FALSE),0)</f>
        <v>1213.339153676528</v>
      </c>
      <c r="X461" s="380"/>
      <c r="Y461" s="290">
        <f>IFERROR(VLOOKUP(E461,'[28]WP IS ADJ 5'!$E$17:$U$315,17,FALSE),0)</f>
        <v>1525.594200013933</v>
      </c>
      <c r="Z461" s="380"/>
      <c r="AA461" s="394"/>
      <c r="AB461" s="380"/>
      <c r="AC461" s="394"/>
      <c r="AD461" s="380"/>
      <c r="AE461" s="394"/>
      <c r="AF461" s="380"/>
      <c r="AG461" s="397">
        <f>IFERROR(VLOOKUP(E461,'[16]nVision Input'!$E:$Q,13,FALSE),0)</f>
        <v>0</v>
      </c>
      <c r="AH461" s="380"/>
      <c r="AI461" s="394"/>
      <c r="AJ461" s="380"/>
      <c r="AK461" s="394"/>
      <c r="AL461" s="394"/>
      <c r="AM461" s="394"/>
      <c r="AN461" s="380"/>
      <c r="AO461" s="394"/>
      <c r="AP461" s="380"/>
      <c r="AQ461" s="394"/>
      <c r="AR461" s="380"/>
      <c r="AS461" s="394"/>
      <c r="AT461" s="380"/>
      <c r="AU461" s="394"/>
      <c r="AV461" s="217"/>
      <c r="AW461" s="394"/>
      <c r="AX461" s="217"/>
      <c r="AY461" s="394"/>
      <c r="AZ461" s="380"/>
      <c r="BA461" s="394"/>
      <c r="BB461" s="380"/>
      <c r="BC461" s="394"/>
      <c r="BD461" s="394"/>
      <c r="BE461" s="394"/>
      <c r="BF461" s="394"/>
      <c r="BG461" s="394"/>
      <c r="BH461" s="380"/>
      <c r="BI461" s="286">
        <f t="shared" si="43"/>
        <v>97160.621441413052</v>
      </c>
    </row>
    <row r="462" spans="1:61" ht="15" customHeight="1" x14ac:dyDescent="0.25">
      <c r="A462" s="83">
        <f t="shared" si="42"/>
        <v>404</v>
      </c>
      <c r="C462" s="83">
        <v>590</v>
      </c>
      <c r="E462" s="120">
        <v>590620</v>
      </c>
      <c r="F462" s="98"/>
      <c r="G462" s="98" t="s">
        <v>560</v>
      </c>
      <c r="I462" s="387"/>
      <c r="K462" s="394">
        <f>'[15]WP - Expenses'!$K$462</f>
        <v>24177.68</v>
      </c>
      <c r="M462" s="168">
        <v>0.88033905054461314</v>
      </c>
      <c r="O462" s="394">
        <f t="shared" si="40"/>
        <v>21284.555855571482</v>
      </c>
      <c r="P462" s="217"/>
      <c r="Q462" s="394"/>
      <c r="R462" s="380"/>
      <c r="S462" s="394"/>
      <c r="T462" s="380"/>
      <c r="U462" s="290">
        <f>IFERROR(VLOOKUP(E462,'[26]IS ADJ 3'!$E:$O,11,FALSE),0)</f>
        <v>450.80396134541428</v>
      </c>
      <c r="V462" s="380"/>
      <c r="W462" s="291">
        <f>IFERROR(VLOOKUP(E462,'[27]IS ADJ 4'!$E:$Q,13,FALSE),0)</f>
        <v>207.80302857374571</v>
      </c>
      <c r="X462" s="380"/>
      <c r="Y462" s="290">
        <f>IFERROR(VLOOKUP(E462,'[28]WP IS ADJ 5'!$E$17:$U$315,17,FALSE),0)</f>
        <v>261.28151735384745</v>
      </c>
      <c r="Z462" s="380"/>
      <c r="AA462" s="394"/>
      <c r="AB462" s="380"/>
      <c r="AC462" s="394"/>
      <c r="AD462" s="380"/>
      <c r="AE462" s="394"/>
      <c r="AF462" s="380"/>
      <c r="AG462" s="397">
        <f>IFERROR(VLOOKUP(E462,'[16]nVision Input'!$E:$Q,13,FALSE),0)</f>
        <v>0</v>
      </c>
      <c r="AH462" s="380"/>
      <c r="AI462" s="394"/>
      <c r="AJ462" s="380"/>
      <c r="AK462" s="394"/>
      <c r="AL462" s="394"/>
      <c r="AM462" s="394"/>
      <c r="AN462" s="380"/>
      <c r="AO462" s="394"/>
      <c r="AP462" s="380"/>
      <c r="AQ462" s="394"/>
      <c r="AR462" s="380"/>
      <c r="AS462" s="394"/>
      <c r="AT462" s="380"/>
      <c r="AU462" s="394"/>
      <c r="AV462" s="217"/>
      <c r="AW462" s="394"/>
      <c r="AX462" s="217"/>
      <c r="AY462" s="394"/>
      <c r="AZ462" s="380"/>
      <c r="BA462" s="394"/>
      <c r="BB462" s="380"/>
      <c r="BC462" s="394"/>
      <c r="BD462" s="394"/>
      <c r="BE462" s="394"/>
      <c r="BF462" s="394"/>
      <c r="BG462" s="394"/>
      <c r="BH462" s="380"/>
      <c r="BI462" s="286">
        <f t="shared" si="43"/>
        <v>22204.444362844486</v>
      </c>
    </row>
    <row r="463" spans="1:61" ht="15" customHeight="1" x14ac:dyDescent="0.25">
      <c r="A463" s="83">
        <f t="shared" si="42"/>
        <v>405</v>
      </c>
      <c r="C463" s="83">
        <v>590</v>
      </c>
      <c r="E463" s="120">
        <v>590630</v>
      </c>
      <c r="F463" s="98"/>
      <c r="G463" s="98" t="s">
        <v>561</v>
      </c>
      <c r="I463" s="385" t="str">
        <f>+I16</f>
        <v>TB 03-19</v>
      </c>
      <c r="K463" s="394">
        <f>'[15]WP - Expenses'!$K$463</f>
        <v>99127.090000000011</v>
      </c>
      <c r="M463" s="168">
        <v>0.88033905054461314</v>
      </c>
      <c r="O463" s="394">
        <f t="shared" si="40"/>
        <v>87265.448293850422</v>
      </c>
      <c r="P463" s="217"/>
      <c r="Q463" s="394"/>
      <c r="R463" s="380"/>
      <c r="S463" s="394"/>
      <c r="T463" s="380"/>
      <c r="U463" s="290">
        <f>IFERROR(VLOOKUP(E463,'[26]IS ADJ 3'!$E:$O,11,FALSE),0)</f>
        <v>2565.5409253987987</v>
      </c>
      <c r="V463" s="380"/>
      <c r="W463" s="291">
        <f>IFERROR(VLOOKUP(E463,'[27]IS ADJ 4'!$E:$Q,13,FALSE),0)</f>
        <v>1182.6142180220743</v>
      </c>
      <c r="X463" s="380"/>
      <c r="Y463" s="290">
        <f>IFERROR(VLOOKUP(E463,'[28]WP IS ADJ 5'!$E$17:$U$315,17,FALSE),0)</f>
        <v>1486.9621460756607</v>
      </c>
      <c r="Z463" s="380"/>
      <c r="AA463" s="394"/>
      <c r="AB463" s="380"/>
      <c r="AC463" s="394"/>
      <c r="AD463" s="380"/>
      <c r="AE463" s="394"/>
      <c r="AF463" s="380"/>
      <c r="AG463" s="397">
        <f>IFERROR(VLOOKUP(E463,'[16]nVision Input'!$E:$Q,13,FALSE),0)</f>
        <v>0</v>
      </c>
      <c r="AH463" s="380"/>
      <c r="AI463" s="394"/>
      <c r="AJ463" s="380"/>
      <c r="AK463" s="394"/>
      <c r="AL463" s="394"/>
      <c r="AM463" s="394"/>
      <c r="AN463" s="380"/>
      <c r="AO463" s="394"/>
      <c r="AP463" s="380"/>
      <c r="AQ463" s="394"/>
      <c r="AR463" s="380"/>
      <c r="AS463" s="394"/>
      <c r="AT463" s="380"/>
      <c r="AU463" s="394"/>
      <c r="AV463" s="217"/>
      <c r="AW463" s="394"/>
      <c r="AX463" s="217"/>
      <c r="AY463" s="394"/>
      <c r="AZ463" s="380"/>
      <c r="BA463" s="394"/>
      <c r="BB463" s="380"/>
      <c r="BC463" s="394"/>
      <c r="BD463" s="394"/>
      <c r="BE463" s="394"/>
      <c r="BF463" s="394"/>
      <c r="BG463" s="394"/>
      <c r="BH463" s="380"/>
      <c r="BI463" s="286">
        <f t="shared" si="43"/>
        <v>92500.565583346965</v>
      </c>
    </row>
    <row r="464" spans="1:61" ht="15" customHeight="1" x14ac:dyDescent="0.25">
      <c r="A464" s="83">
        <f t="shared" si="42"/>
        <v>406</v>
      </c>
      <c r="C464" s="83">
        <v>591</v>
      </c>
      <c r="E464" s="120">
        <v>591024</v>
      </c>
      <c r="F464" s="98"/>
      <c r="G464" s="98" t="s">
        <v>562</v>
      </c>
      <c r="K464" s="394">
        <f>'[15]WP - Expenses'!$K$464</f>
        <v>159955.04</v>
      </c>
      <c r="M464" s="168">
        <v>0.88033905054461314</v>
      </c>
      <c r="O464" s="394">
        <f t="shared" si="40"/>
        <v>140814.66804342563</v>
      </c>
      <c r="P464" s="217"/>
      <c r="Q464" s="394"/>
      <c r="R464" s="380"/>
      <c r="S464" s="394"/>
      <c r="T464" s="380"/>
      <c r="U464" s="290">
        <f>IFERROR(VLOOKUP(E464,'[26]IS ADJ 3'!$E:$O,11,FALSE),0)</f>
        <v>2230.1266547565933</v>
      </c>
      <c r="V464" s="380"/>
      <c r="W464" s="291">
        <f>IFERROR(VLOOKUP(E464,'[27]IS ADJ 4'!$E:$Q,13,FALSE),0)</f>
        <v>1028.0013325046405</v>
      </c>
      <c r="X464" s="380"/>
      <c r="Y464" s="290">
        <f>IFERROR(VLOOKUP(E464,'[28]WP IS ADJ 5'!$E$17:$U$315,17,FALSE),0)</f>
        <v>1292.5593522005292</v>
      </c>
      <c r="Z464" s="380"/>
      <c r="AA464" s="394"/>
      <c r="AB464" s="380"/>
      <c r="AC464" s="394"/>
      <c r="AD464" s="380"/>
      <c r="AE464" s="394"/>
      <c r="AF464" s="380"/>
      <c r="AG464" s="397">
        <f>IFERROR(VLOOKUP(E464,'[16]nVision Input'!$E:$Q,13,FALSE),0)</f>
        <v>0</v>
      </c>
      <c r="AH464" s="380"/>
      <c r="AI464" s="394"/>
      <c r="AJ464" s="380"/>
      <c r="AK464" s="394"/>
      <c r="AL464" s="394"/>
      <c r="AM464" s="394"/>
      <c r="AN464" s="380"/>
      <c r="AO464" s="394"/>
      <c r="AP464" s="380"/>
      <c r="AQ464" s="394"/>
      <c r="AR464" s="380"/>
      <c r="AS464" s="394"/>
      <c r="AT464" s="380"/>
      <c r="AU464" s="394"/>
      <c r="AV464" s="217"/>
      <c r="AW464" s="394"/>
      <c r="AX464" s="217"/>
      <c r="AY464" s="394"/>
      <c r="AZ464" s="380"/>
      <c r="BA464" s="394"/>
      <c r="BB464" s="380"/>
      <c r="BC464" s="394"/>
      <c r="BD464" s="394"/>
      <c r="BE464" s="394"/>
      <c r="BF464" s="394"/>
      <c r="BG464" s="394"/>
      <c r="BH464" s="380"/>
      <c r="BI464" s="286">
        <f t="shared" si="43"/>
        <v>145365.35538288741</v>
      </c>
    </row>
    <row r="465" spans="1:61" ht="15" customHeight="1" x14ac:dyDescent="0.25">
      <c r="A465" s="83">
        <f t="shared" si="42"/>
        <v>407</v>
      </c>
      <c r="C465" s="83">
        <v>591</v>
      </c>
      <c r="E465" s="120">
        <v>591049</v>
      </c>
      <c r="F465" s="98"/>
      <c r="G465" s="98" t="s">
        <v>563</v>
      </c>
      <c r="K465" s="394">
        <f>'[15]WP - Expenses'!$K$465</f>
        <v>1707.45</v>
      </c>
      <c r="M465" s="168">
        <v>0.88033905054461314</v>
      </c>
      <c r="O465" s="394">
        <f t="shared" si="40"/>
        <v>1503.1349118523997</v>
      </c>
      <c r="P465" s="217"/>
      <c r="Q465" s="394"/>
      <c r="R465" s="380"/>
      <c r="S465" s="394"/>
      <c r="T465" s="380"/>
      <c r="U465" s="290">
        <f>IFERROR(VLOOKUP(E465,'[26]IS ADJ 3'!$E:$O,11,FALSE),0)</f>
        <v>57.685285662958442</v>
      </c>
      <c r="V465" s="380"/>
      <c r="W465" s="291">
        <f>IFERROR(VLOOKUP(E465,'[27]IS ADJ 4'!$E:$Q,13,FALSE),0)</f>
        <v>26.590664884862541</v>
      </c>
      <c r="X465" s="380"/>
      <c r="Y465" s="290">
        <f>IFERROR(VLOOKUP(E465,'[28]WP IS ADJ 5'!$E$17:$U$315,17,FALSE),0)</f>
        <v>33.433821038363476</v>
      </c>
      <c r="Z465" s="380"/>
      <c r="AA465" s="394"/>
      <c r="AB465" s="380"/>
      <c r="AC465" s="394"/>
      <c r="AD465" s="380"/>
      <c r="AE465" s="394"/>
      <c r="AF465" s="380"/>
      <c r="AG465" s="397">
        <f>IFERROR(VLOOKUP(E465,'[16]nVision Input'!$E:$Q,13,FALSE),0)</f>
        <v>0</v>
      </c>
      <c r="AH465" s="380"/>
      <c r="AI465" s="394"/>
      <c r="AJ465" s="380"/>
      <c r="AK465" s="394"/>
      <c r="AL465" s="394"/>
      <c r="AM465" s="394"/>
      <c r="AN465" s="380"/>
      <c r="AO465" s="394"/>
      <c r="AP465" s="380"/>
      <c r="AQ465" s="394"/>
      <c r="AR465" s="380"/>
      <c r="AS465" s="394"/>
      <c r="AT465" s="380"/>
      <c r="AU465" s="394"/>
      <c r="AV465" s="217"/>
      <c r="AW465" s="394"/>
      <c r="AX465" s="217"/>
      <c r="AY465" s="394"/>
      <c r="AZ465" s="380"/>
      <c r="BA465" s="394"/>
      <c r="BB465" s="380"/>
      <c r="BC465" s="394"/>
      <c r="BD465" s="394"/>
      <c r="BE465" s="394"/>
      <c r="BF465" s="394"/>
      <c r="BG465" s="394"/>
      <c r="BH465" s="380"/>
      <c r="BI465" s="286">
        <f t="shared" si="43"/>
        <v>1620.8446834385841</v>
      </c>
    </row>
    <row r="466" spans="1:61" ht="15" customHeight="1" x14ac:dyDescent="0.25">
      <c r="A466" s="83">
        <f t="shared" si="42"/>
        <v>408</v>
      </c>
      <c r="C466" s="83">
        <v>591</v>
      </c>
      <c r="E466" s="120">
        <v>591403</v>
      </c>
      <c r="F466" s="98"/>
      <c r="G466" s="98" t="s">
        <v>564</v>
      </c>
      <c r="K466" s="394">
        <f>'[15]WP - Expenses'!$K$466</f>
        <v>1488.04</v>
      </c>
      <c r="M466" s="168">
        <v>0.88033905054461314</v>
      </c>
      <c r="O466" s="394">
        <f t="shared" si="40"/>
        <v>1309.9797207724062</v>
      </c>
      <c r="P466" s="217"/>
      <c r="Q466" s="394"/>
      <c r="R466" s="380"/>
      <c r="S466" s="394"/>
      <c r="T466" s="380"/>
      <c r="U466" s="290">
        <f>IFERROR(VLOOKUP(E466,'[26]IS ADJ 3'!$E:$O,11,FALSE),0)</f>
        <v>0</v>
      </c>
      <c r="V466" s="380"/>
      <c r="W466" s="291">
        <f>IFERROR(VLOOKUP(E466,'[27]IS ADJ 4'!$E:$Q,13,FALSE),0)</f>
        <v>0</v>
      </c>
      <c r="X466" s="380"/>
      <c r="Y466" s="290">
        <f>IFERROR(VLOOKUP(E466,'[28]WP IS ADJ 5'!$E$17:$U$315,17,FALSE),0)</f>
        <v>0</v>
      </c>
      <c r="Z466" s="380"/>
      <c r="AA466" s="394"/>
      <c r="AB466" s="380"/>
      <c r="AC466" s="394"/>
      <c r="AD466" s="380"/>
      <c r="AE466" s="394"/>
      <c r="AF466" s="380"/>
      <c r="AG466" s="397">
        <f>IFERROR(VLOOKUP(E466,'[16]nVision Input'!$E:$Q,13,FALSE),0)</f>
        <v>0</v>
      </c>
      <c r="AH466" s="380"/>
      <c r="AI466" s="394"/>
      <c r="AJ466" s="380"/>
      <c r="AK466" s="394"/>
      <c r="AL466" s="394"/>
      <c r="AM466" s="394"/>
      <c r="AN466" s="380"/>
      <c r="AO466" s="394"/>
      <c r="AP466" s="380"/>
      <c r="AQ466" s="394"/>
      <c r="AR466" s="380"/>
      <c r="AS466" s="394"/>
      <c r="AT466" s="380"/>
      <c r="AU466" s="394"/>
      <c r="AV466" s="217"/>
      <c r="AW466" s="394"/>
      <c r="AX466" s="217"/>
      <c r="AY466" s="394"/>
      <c r="AZ466" s="380"/>
      <c r="BA466" s="394"/>
      <c r="BB466" s="380"/>
      <c r="BC466" s="394"/>
      <c r="BD466" s="394"/>
      <c r="BE466" s="394"/>
      <c r="BF466" s="394"/>
      <c r="BG466" s="394"/>
      <c r="BH466" s="380"/>
      <c r="BI466" s="286">
        <f t="shared" si="43"/>
        <v>1309.9797207724062</v>
      </c>
    </row>
    <row r="467" spans="1:61" ht="15" customHeight="1" x14ac:dyDescent="0.25">
      <c r="A467" s="83">
        <f t="shared" si="42"/>
        <v>409</v>
      </c>
      <c r="C467" s="83">
        <v>592</v>
      </c>
      <c r="E467" s="120">
        <v>592052</v>
      </c>
      <c r="F467" s="98"/>
      <c r="G467" s="98" t="s">
        <v>565</v>
      </c>
      <c r="K467" s="394">
        <f>'[15]WP - Expenses'!$K$467</f>
        <v>1318611.7</v>
      </c>
      <c r="M467" s="168">
        <v>0.88033905054461314</v>
      </c>
      <c r="O467" s="394">
        <f t="shared" si="40"/>
        <v>1160825.3720150182</v>
      </c>
      <c r="P467" s="217"/>
      <c r="Q467" s="394"/>
      <c r="R467" s="380"/>
      <c r="S467" s="394"/>
      <c r="T467" s="380"/>
      <c r="U467" s="290">
        <f>IFERROR(VLOOKUP(E467,'[26]IS ADJ 3'!$E:$O,11,FALSE),0)</f>
        <v>16022.033617835534</v>
      </c>
      <c r="V467" s="380"/>
      <c r="W467" s="291">
        <f>IFERROR(VLOOKUP(E467,'[27]IS ADJ 4'!$E:$Q,13,FALSE),0)</f>
        <v>7385.5320608984703</v>
      </c>
      <c r="X467" s="380"/>
      <c r="Y467" s="290">
        <f>IFERROR(VLOOKUP(E467,'[28]WP IS ADJ 5'!$E$17:$U$315,17,FALSE),0)</f>
        <v>9286.2122202045866</v>
      </c>
      <c r="Z467" s="380"/>
      <c r="AA467" s="394"/>
      <c r="AB467" s="380"/>
      <c r="AC467" s="394"/>
      <c r="AD467" s="380"/>
      <c r="AE467" s="394"/>
      <c r="AF467" s="380"/>
      <c r="AG467" s="397">
        <f>IFERROR(VLOOKUP(E467,'[16]nVision Input'!$E:$Q,13,FALSE),0)</f>
        <v>0</v>
      </c>
      <c r="AH467" s="380"/>
      <c r="AI467" s="394"/>
      <c r="AJ467" s="380"/>
      <c r="AK467" s="394"/>
      <c r="AL467" s="394"/>
      <c r="AM467" s="394"/>
      <c r="AN467" s="380"/>
      <c r="AO467" s="394"/>
      <c r="AP467" s="380"/>
      <c r="AQ467" s="394"/>
      <c r="AR467" s="380"/>
      <c r="AS467" s="394"/>
      <c r="AT467" s="380"/>
      <c r="AU467" s="394"/>
      <c r="AV467" s="217"/>
      <c r="AW467" s="394"/>
      <c r="AX467" s="217"/>
      <c r="AY467" s="394"/>
      <c r="AZ467" s="380"/>
      <c r="BA467" s="394"/>
      <c r="BB467" s="380"/>
      <c r="BC467" s="394"/>
      <c r="BD467" s="394"/>
      <c r="BE467" s="394"/>
      <c r="BF467" s="394"/>
      <c r="BG467" s="394"/>
      <c r="BH467" s="380"/>
      <c r="BI467" s="286">
        <f t="shared" si="43"/>
        <v>1193519.1499139566</v>
      </c>
    </row>
    <row r="468" spans="1:61" ht="15" customHeight="1" x14ac:dyDescent="0.25">
      <c r="A468" s="83">
        <f t="shared" si="42"/>
        <v>410</v>
      </c>
      <c r="C468" s="83">
        <v>592</v>
      </c>
      <c r="E468" s="120">
        <v>592053</v>
      </c>
      <c r="F468" s="98"/>
      <c r="G468" s="98" t="s">
        <v>566</v>
      </c>
      <c r="K468" s="394">
        <f>'[15]WP - Expenses'!$K$468</f>
        <v>155680.29</v>
      </c>
      <c r="M468" s="168">
        <v>0.88033905054461314</v>
      </c>
      <c r="O468" s="394">
        <f t="shared" si="40"/>
        <v>137051.43868711003</v>
      </c>
      <c r="P468" s="217"/>
      <c r="Q468" s="394"/>
      <c r="R468" s="380"/>
      <c r="S468" s="394"/>
      <c r="T468" s="380"/>
      <c r="U468" s="290">
        <f>IFERROR(VLOOKUP(E468,'[26]IS ADJ 3'!$E:$O,11,FALSE),0)</f>
        <v>3408.9115283426572</v>
      </c>
      <c r="V468" s="380"/>
      <c r="W468" s="291">
        <f>IFERROR(VLOOKUP(E468,'[27]IS ADJ 4'!$E:$Q,13,FALSE),0)</f>
        <v>1571.3751441212046</v>
      </c>
      <c r="X468" s="380"/>
      <c r="Y468" s="290">
        <f>IFERROR(VLOOKUP(E468,'[28]WP IS ADJ 5'!$E$17:$U$315,17,FALSE),0)</f>
        <v>1975.7714062497544</v>
      </c>
      <c r="Z468" s="380"/>
      <c r="AA468" s="394"/>
      <c r="AB468" s="380"/>
      <c r="AC468" s="394"/>
      <c r="AD468" s="380"/>
      <c r="AE468" s="394"/>
      <c r="AF468" s="380"/>
      <c r="AG468" s="397">
        <f>IFERROR(VLOOKUP(E468,'[16]nVision Input'!$E:$Q,13,FALSE),0)</f>
        <v>0</v>
      </c>
      <c r="AH468" s="380"/>
      <c r="AI468" s="394"/>
      <c r="AJ468" s="380"/>
      <c r="AK468" s="394"/>
      <c r="AL468" s="394"/>
      <c r="AM468" s="394"/>
      <c r="AN468" s="380"/>
      <c r="AO468" s="394"/>
      <c r="AP468" s="380"/>
      <c r="AQ468" s="394"/>
      <c r="AR468" s="380"/>
      <c r="AS468" s="394"/>
      <c r="AT468" s="380"/>
      <c r="AU468" s="394"/>
      <c r="AV468" s="217"/>
      <c r="AW468" s="394"/>
      <c r="AX468" s="217"/>
      <c r="AY468" s="394"/>
      <c r="AZ468" s="380"/>
      <c r="BA468" s="394"/>
      <c r="BB468" s="380"/>
      <c r="BC468" s="394"/>
      <c r="BD468" s="394"/>
      <c r="BE468" s="394"/>
      <c r="BF468" s="394"/>
      <c r="BG468" s="394"/>
      <c r="BH468" s="380"/>
      <c r="BI468" s="286">
        <f t="shared" si="43"/>
        <v>144007.49676582366</v>
      </c>
    </row>
    <row r="469" spans="1:61" ht="15" customHeight="1" x14ac:dyDescent="0.25">
      <c r="A469" s="83">
        <f t="shared" si="42"/>
        <v>411</v>
      </c>
      <c r="C469" s="83">
        <v>592</v>
      </c>
      <c r="E469" s="120">
        <v>592054</v>
      </c>
      <c r="F469" s="98"/>
      <c r="G469" s="98" t="s">
        <v>567</v>
      </c>
      <c r="K469" s="394">
        <f>'[15]WP - Expenses'!$K$469</f>
        <v>305549.27</v>
      </c>
      <c r="M469" s="168">
        <v>0.88033905054461314</v>
      </c>
      <c r="O469" s="394">
        <f t="shared" si="40"/>
        <v>268986.95424639969</v>
      </c>
      <c r="P469" s="217"/>
      <c r="Q469" s="394"/>
      <c r="R469" s="380"/>
      <c r="S469" s="394"/>
      <c r="T469" s="380"/>
      <c r="U469" s="290">
        <f>IFERROR(VLOOKUP(E469,'[26]IS ADJ 3'!$E:$O,11,FALSE),0)</f>
        <v>2152.1329486241757</v>
      </c>
      <c r="V469" s="380"/>
      <c r="W469" s="291">
        <f>IFERROR(VLOOKUP(E469,'[27]IS ADJ 4'!$E:$Q,13,FALSE),0)</f>
        <v>992.04927854389723</v>
      </c>
      <c r="X469" s="380"/>
      <c r="Y469" s="290">
        <f>IFERROR(VLOOKUP(E469,'[28]WP IS ADJ 5'!$E$17:$U$315,17,FALSE),0)</f>
        <v>1247.3549715169356</v>
      </c>
      <c r="Z469" s="380"/>
      <c r="AA469" s="394"/>
      <c r="AB469" s="380"/>
      <c r="AC469" s="394"/>
      <c r="AD469" s="380"/>
      <c r="AE469" s="394"/>
      <c r="AF469" s="380"/>
      <c r="AG469" s="397">
        <f>IFERROR(VLOOKUP(E469,'[16]nVision Input'!$E:$Q,13,FALSE),0)</f>
        <v>0</v>
      </c>
      <c r="AH469" s="380"/>
      <c r="AI469" s="394"/>
      <c r="AJ469" s="380"/>
      <c r="AK469" s="394"/>
      <c r="AL469" s="394"/>
      <c r="AM469" s="394"/>
      <c r="AN469" s="380"/>
      <c r="AO469" s="394"/>
      <c r="AP469" s="380"/>
      <c r="AQ469" s="394"/>
      <c r="AR469" s="380"/>
      <c r="AS469" s="394"/>
      <c r="AT469" s="380"/>
      <c r="AU469" s="394"/>
      <c r="AV469" s="217"/>
      <c r="AW469" s="394"/>
      <c r="AX469" s="217"/>
      <c r="AY469" s="394"/>
      <c r="AZ469" s="380"/>
      <c r="BA469" s="394"/>
      <c r="BB469" s="380"/>
      <c r="BC469" s="394"/>
      <c r="BD469" s="394"/>
      <c r="BE469" s="394"/>
      <c r="BF469" s="394"/>
      <c r="BG469" s="394"/>
      <c r="BH469" s="380"/>
      <c r="BI469" s="286">
        <f t="shared" si="43"/>
        <v>273378.49144508474</v>
      </c>
    </row>
    <row r="470" spans="1:61" ht="15" customHeight="1" x14ac:dyDescent="0.25">
      <c r="A470" s="83">
        <f t="shared" si="42"/>
        <v>412</v>
      </c>
      <c r="C470" s="83">
        <v>592</v>
      </c>
      <c r="E470" s="120">
        <v>592060</v>
      </c>
      <c r="F470" s="98"/>
      <c r="G470" s="98" t="s">
        <v>568</v>
      </c>
      <c r="K470" s="394">
        <f>'[15]WP - Expenses'!$K$470</f>
        <v>195529</v>
      </c>
      <c r="M470" s="168">
        <v>0.88033905054461314</v>
      </c>
      <c r="O470" s="394">
        <f t="shared" si="40"/>
        <v>172131.81421393767</v>
      </c>
      <c r="P470" s="217"/>
      <c r="Q470" s="394"/>
      <c r="R470" s="380"/>
      <c r="S470" s="394"/>
      <c r="T470" s="380"/>
      <c r="U470" s="290">
        <f>IFERROR(VLOOKUP(E470,'[26]IS ADJ 3'!$E:$O,11,FALSE),0)</f>
        <v>4025.9448185374304</v>
      </c>
      <c r="V470" s="380"/>
      <c r="W470" s="291">
        <f>IFERROR(VLOOKUP(E470,'[27]IS ADJ 4'!$E:$Q,13,FALSE),0)</f>
        <v>1855.8034043579225</v>
      </c>
      <c r="X470" s="380"/>
      <c r="Y470" s="290">
        <f>IFERROR(VLOOKUP(E470,'[28]WP IS ADJ 5'!$E$17:$U$315,17,FALSE),0)</f>
        <v>2333.3977985262754</v>
      </c>
      <c r="Z470" s="380"/>
      <c r="AA470" s="394"/>
      <c r="AB470" s="380"/>
      <c r="AC470" s="394"/>
      <c r="AD470" s="380"/>
      <c r="AE470" s="394"/>
      <c r="AF470" s="380"/>
      <c r="AG470" s="397">
        <f>IFERROR(VLOOKUP(E470,'[16]nVision Input'!$E:$Q,13,FALSE),0)</f>
        <v>0</v>
      </c>
      <c r="AH470" s="380"/>
      <c r="AI470" s="394"/>
      <c r="AJ470" s="380"/>
      <c r="AK470" s="394"/>
      <c r="AL470" s="394"/>
      <c r="AM470" s="394"/>
      <c r="AN470" s="380"/>
      <c r="AO470" s="394"/>
      <c r="AP470" s="380"/>
      <c r="AQ470" s="394"/>
      <c r="AR470" s="380"/>
      <c r="AS470" s="394"/>
      <c r="AT470" s="380"/>
      <c r="AU470" s="394"/>
      <c r="AV470" s="217"/>
      <c r="AW470" s="394"/>
      <c r="AX470" s="217"/>
      <c r="AY470" s="394"/>
      <c r="AZ470" s="380"/>
      <c r="BA470" s="394"/>
      <c r="BB470" s="380"/>
      <c r="BC470" s="394"/>
      <c r="BD470" s="394"/>
      <c r="BE470" s="394"/>
      <c r="BF470" s="394"/>
      <c r="BG470" s="394"/>
      <c r="BH470" s="380"/>
      <c r="BI470" s="286">
        <f t="shared" si="43"/>
        <v>180346.96023535929</v>
      </c>
    </row>
    <row r="471" spans="1:61" ht="15" customHeight="1" x14ac:dyDescent="0.25">
      <c r="A471" s="83">
        <f t="shared" si="42"/>
        <v>413</v>
      </c>
      <c r="C471" s="83">
        <v>592</v>
      </c>
      <c r="E471" s="120">
        <v>592469</v>
      </c>
      <c r="F471" s="98"/>
      <c r="G471" s="98" t="s">
        <v>569</v>
      </c>
      <c r="K471" s="394">
        <f>'[15]WP - Expenses'!$K$471</f>
        <v>82082.45</v>
      </c>
      <c r="M471" s="168">
        <v>0.88033905054461314</v>
      </c>
      <c r="O471" s="394">
        <f t="shared" si="40"/>
        <v>72260.386099375683</v>
      </c>
      <c r="P471" s="217"/>
      <c r="Q471" s="394"/>
      <c r="R471" s="380"/>
      <c r="S471" s="394"/>
      <c r="T471" s="380"/>
      <c r="U471" s="290">
        <f>IFERROR(VLOOKUP(E471,'[26]IS ADJ 3'!$E:$O,11,FALSE),0)</f>
        <v>1685.4429091249851</v>
      </c>
      <c r="V471" s="380"/>
      <c r="W471" s="291">
        <f>IFERROR(VLOOKUP(E471,'[27]IS ADJ 4'!$E:$Q,13,FALSE),0)</f>
        <v>776.92338807101987</v>
      </c>
      <c r="X471" s="380"/>
      <c r="Y471" s="290">
        <f>IFERROR(VLOOKUP(E471,'[28]WP IS ADJ 5'!$E$17:$U$315,17,FALSE),0)</f>
        <v>976.86604038520454</v>
      </c>
      <c r="Z471" s="380"/>
      <c r="AA471" s="394"/>
      <c r="AB471" s="380"/>
      <c r="AC471" s="394"/>
      <c r="AD471" s="380"/>
      <c r="AE471" s="394"/>
      <c r="AF471" s="380"/>
      <c r="AG471" s="397">
        <f>IFERROR(VLOOKUP(E471,'[16]nVision Input'!$E:$Q,13,FALSE),0)</f>
        <v>0</v>
      </c>
      <c r="AH471" s="380"/>
      <c r="AI471" s="394"/>
      <c r="AJ471" s="380"/>
      <c r="AK471" s="394"/>
      <c r="AL471" s="394"/>
      <c r="AM471" s="394"/>
      <c r="AN471" s="380"/>
      <c r="AO471" s="394"/>
      <c r="AP471" s="380"/>
      <c r="AQ471" s="394"/>
      <c r="AR471" s="380"/>
      <c r="AS471" s="394"/>
      <c r="AT471" s="380"/>
      <c r="AU471" s="394"/>
      <c r="AV471" s="217"/>
      <c r="AW471" s="394"/>
      <c r="AX471" s="217"/>
      <c r="AY471" s="394"/>
      <c r="AZ471" s="380"/>
      <c r="BA471" s="394"/>
      <c r="BB471" s="380"/>
      <c r="BC471" s="394"/>
      <c r="BD471" s="394"/>
      <c r="BE471" s="394"/>
      <c r="BF471" s="394"/>
      <c r="BG471" s="394"/>
      <c r="BH471" s="380"/>
      <c r="BI471" s="286">
        <f t="shared" si="43"/>
        <v>75699.618436956895</v>
      </c>
    </row>
    <row r="472" spans="1:61" ht="15" customHeight="1" x14ac:dyDescent="0.25">
      <c r="A472" s="83">
        <f t="shared" si="42"/>
        <v>414</v>
      </c>
      <c r="C472" s="83">
        <v>593</v>
      </c>
      <c r="E472" s="120">
        <v>593001</v>
      </c>
      <c r="F472" s="98"/>
      <c r="G472" s="98" t="s">
        <v>570</v>
      </c>
      <c r="K472" s="394">
        <f>'[15]WP - Expenses'!$K$472</f>
        <v>1068983.6100000001</v>
      </c>
      <c r="M472" s="168">
        <v>0.88033905054461314</v>
      </c>
      <c r="O472" s="394">
        <f t="shared" si="40"/>
        <v>941068.01627515315</v>
      </c>
      <c r="P472" s="217"/>
      <c r="Q472" s="394"/>
      <c r="R472" s="380"/>
      <c r="S472" s="394"/>
      <c r="T472" s="380"/>
      <c r="U472" s="290">
        <f>IFERROR(VLOOKUP(E472,'[26]IS ADJ 3'!$E:$O,11,FALSE),0)</f>
        <v>3138.8421300848986</v>
      </c>
      <c r="V472" s="380"/>
      <c r="W472" s="291">
        <f>IFERROR(VLOOKUP(E472,'[27]IS ADJ 4'!$E:$Q,13,FALSE),0)</f>
        <v>1446.8836939672203</v>
      </c>
      <c r="X472" s="380"/>
      <c r="Y472" s="290">
        <f>IFERROR(VLOOKUP(E472,'[28]WP IS ADJ 5'!$E$17:$U$315,17,FALSE),0)</f>
        <v>1819.2418541201914</v>
      </c>
      <c r="Z472" s="380"/>
      <c r="AA472" s="394"/>
      <c r="AB472" s="380"/>
      <c r="AC472" s="394"/>
      <c r="AD472" s="380"/>
      <c r="AE472" s="394"/>
      <c r="AF472" s="380"/>
      <c r="AG472" s="397">
        <f>IFERROR(VLOOKUP(E472,'[16]nVision Input'!$E:$Q,13,FALSE),0)</f>
        <v>0</v>
      </c>
      <c r="AH472" s="380"/>
      <c r="AI472" s="394"/>
      <c r="AJ472" s="380"/>
      <c r="AK472" s="394"/>
      <c r="AL472" s="394"/>
      <c r="AM472" s="394"/>
      <c r="AN472" s="380"/>
      <c r="AO472" s="394"/>
      <c r="AP472" s="380"/>
      <c r="AQ472" s="394"/>
      <c r="AR472" s="380"/>
      <c r="AS472" s="394"/>
      <c r="AT472" s="380"/>
      <c r="AU472" s="394"/>
      <c r="AV472" s="217"/>
      <c r="AW472" s="394"/>
      <c r="AX472" s="217"/>
      <c r="AY472" s="394"/>
      <c r="AZ472" s="380"/>
      <c r="BA472" s="394"/>
      <c r="BB472" s="380"/>
      <c r="BC472" s="394"/>
      <c r="BD472" s="394"/>
      <c r="BE472" s="394"/>
      <c r="BF472" s="394"/>
      <c r="BG472" s="394"/>
      <c r="BH472" s="380"/>
      <c r="BI472" s="286">
        <f t="shared" si="43"/>
        <v>947472.98395332543</v>
      </c>
    </row>
    <row r="473" spans="1:61" ht="15" customHeight="1" x14ac:dyDescent="0.25">
      <c r="A473" s="83">
        <f t="shared" si="42"/>
        <v>415</v>
      </c>
      <c r="C473" s="83">
        <v>593</v>
      </c>
      <c r="E473" s="120">
        <v>593011</v>
      </c>
      <c r="F473" s="98"/>
      <c r="G473" s="98" t="s">
        <v>571</v>
      </c>
      <c r="K473" s="394">
        <f>'[15]WP - Expenses'!$K$473</f>
        <v>15664.849999999999</v>
      </c>
      <c r="M473" s="168">
        <v>0.88033905054461314</v>
      </c>
      <c r="O473" s="394">
        <f t="shared" si="40"/>
        <v>13790.379175923781</v>
      </c>
      <c r="P473" s="217"/>
      <c r="Q473" s="394"/>
      <c r="R473" s="380"/>
      <c r="S473" s="394"/>
      <c r="T473" s="380"/>
      <c r="U473" s="290">
        <f>IFERROR(VLOOKUP(E473,'[26]IS ADJ 3'!$E:$O,11,FALSE),0)</f>
        <v>0</v>
      </c>
      <c r="V473" s="380"/>
      <c r="W473" s="291">
        <f>IFERROR(VLOOKUP(E473,'[27]IS ADJ 4'!$E:$Q,13,FALSE),0)</f>
        <v>0</v>
      </c>
      <c r="X473" s="380"/>
      <c r="Y473" s="290">
        <f>IFERROR(VLOOKUP(E473,'[28]WP IS ADJ 5'!$E$17:$U$315,17,FALSE),0)</f>
        <v>0</v>
      </c>
      <c r="Z473" s="380"/>
      <c r="AA473" s="394"/>
      <c r="AB473" s="380"/>
      <c r="AC473" s="394"/>
      <c r="AD473" s="380"/>
      <c r="AE473" s="394"/>
      <c r="AF473" s="380"/>
      <c r="AG473" s="397">
        <f>IFERROR(VLOOKUP(E473,'[16]nVision Input'!$E:$Q,13,FALSE),0)</f>
        <v>0</v>
      </c>
      <c r="AH473" s="380"/>
      <c r="AI473" s="394"/>
      <c r="AJ473" s="380"/>
      <c r="AK473" s="394"/>
      <c r="AL473" s="394"/>
      <c r="AM473" s="394"/>
      <c r="AN473" s="380"/>
      <c r="AO473" s="394"/>
      <c r="AP473" s="380"/>
      <c r="AQ473" s="394"/>
      <c r="AR473" s="380"/>
      <c r="AS473" s="394"/>
      <c r="AT473" s="380"/>
      <c r="AU473" s="394"/>
      <c r="AV473" s="217"/>
      <c r="AW473" s="394"/>
      <c r="AX473" s="217"/>
      <c r="AY473" s="394"/>
      <c r="AZ473" s="380"/>
      <c r="BA473" s="394"/>
      <c r="BB473" s="380"/>
      <c r="BC473" s="394"/>
      <c r="BD473" s="394"/>
      <c r="BE473" s="394"/>
      <c r="BF473" s="394"/>
      <c r="BG473" s="394"/>
      <c r="BH473" s="380"/>
      <c r="BI473" s="286">
        <f t="shared" si="43"/>
        <v>13790.379175923781</v>
      </c>
    </row>
    <row r="474" spans="1:61" ht="15" customHeight="1" x14ac:dyDescent="0.25">
      <c r="A474" s="83">
        <f t="shared" si="42"/>
        <v>416</v>
      </c>
      <c r="C474" s="83">
        <v>593</v>
      </c>
      <c r="E474" s="120">
        <v>593025</v>
      </c>
      <c r="F474" s="98"/>
      <c r="G474" s="98" t="s">
        <v>572</v>
      </c>
      <c r="K474" s="394">
        <f>'[15]WP - Expenses'!$K$474</f>
        <v>509.9</v>
      </c>
      <c r="M474" s="168">
        <v>0.88033905054461314</v>
      </c>
      <c r="O474" s="394">
        <f t="shared" si="40"/>
        <v>448.8848818726982</v>
      </c>
      <c r="P474" s="217"/>
      <c r="Q474" s="394"/>
      <c r="R474" s="380"/>
      <c r="S474" s="394"/>
      <c r="T474" s="380"/>
      <c r="U474" s="290">
        <f>IFERROR(VLOOKUP(E474,'[26]IS ADJ 3'!$E:$O,11,FALSE),0)</f>
        <v>0</v>
      </c>
      <c r="V474" s="380"/>
      <c r="W474" s="291">
        <f>IFERROR(VLOOKUP(E474,'[27]IS ADJ 4'!$E:$Q,13,FALSE),0)</f>
        <v>0</v>
      </c>
      <c r="X474" s="380"/>
      <c r="Y474" s="290">
        <f>IFERROR(VLOOKUP(E474,'[28]WP IS ADJ 5'!$E$17:$U$315,17,FALSE),0)</f>
        <v>0</v>
      </c>
      <c r="Z474" s="380"/>
      <c r="AA474" s="394"/>
      <c r="AB474" s="380"/>
      <c r="AC474" s="394"/>
      <c r="AD474" s="380"/>
      <c r="AE474" s="394"/>
      <c r="AF474" s="380"/>
      <c r="AG474" s="397">
        <f>IFERROR(VLOOKUP(E474,'[16]nVision Input'!$E:$Q,13,FALSE),0)</f>
        <v>0</v>
      </c>
      <c r="AH474" s="380"/>
      <c r="AI474" s="394"/>
      <c r="AJ474" s="380"/>
      <c r="AK474" s="394"/>
      <c r="AL474" s="394"/>
      <c r="AM474" s="394"/>
      <c r="AN474" s="380"/>
      <c r="AO474" s="394"/>
      <c r="AP474" s="380"/>
      <c r="AQ474" s="394"/>
      <c r="AR474" s="380"/>
      <c r="AS474" s="394"/>
      <c r="AT474" s="380"/>
      <c r="AU474" s="394"/>
      <c r="AV474" s="217"/>
      <c r="AW474" s="394"/>
      <c r="AX474" s="217"/>
      <c r="AY474" s="394"/>
      <c r="AZ474" s="380"/>
      <c r="BA474" s="394"/>
      <c r="BB474" s="380"/>
      <c r="BC474" s="394"/>
      <c r="BD474" s="394"/>
      <c r="BE474" s="394"/>
      <c r="BF474" s="394"/>
      <c r="BG474" s="394"/>
      <c r="BH474" s="380"/>
      <c r="BI474" s="286">
        <f t="shared" si="43"/>
        <v>448.8848818726982</v>
      </c>
    </row>
    <row r="475" spans="1:61" ht="15" customHeight="1" x14ac:dyDescent="0.25">
      <c r="A475" s="83">
        <f t="shared" si="42"/>
        <v>417</v>
      </c>
      <c r="C475" s="83">
        <v>593</v>
      </c>
      <c r="E475" s="120">
        <v>593058</v>
      </c>
      <c r="F475" s="98"/>
      <c r="G475" s="98" t="s">
        <v>573</v>
      </c>
      <c r="K475" s="394">
        <f>'[15]WP - Expenses'!$K$475</f>
        <v>2931577.04</v>
      </c>
      <c r="M475" s="168">
        <v>0.88033905054461314</v>
      </c>
      <c r="O475" s="394">
        <f t="shared" ref="O475:O508" si="44">K475*M475</f>
        <v>2580781.7479919875</v>
      </c>
      <c r="P475" s="217"/>
      <c r="Q475" s="394"/>
      <c r="R475" s="380"/>
      <c r="S475" s="394"/>
      <c r="T475" s="380"/>
      <c r="U475" s="290">
        <f>IFERROR(VLOOKUP(E475,'[26]IS ADJ 3'!$E:$O,11,FALSE),0)</f>
        <v>165.88002086107178</v>
      </c>
      <c r="V475" s="380"/>
      <c r="W475" s="291">
        <f>IFERROR(VLOOKUP(E475,'[27]IS ADJ 4'!$E:$Q,13,FALSE),0)</f>
        <v>76.464214315976264</v>
      </c>
      <c r="X475" s="380"/>
      <c r="Y475" s="290">
        <f>IFERROR(VLOOKUP(E475,'[28]WP IS ADJ 5'!$E$17:$U$315,17,FALSE),0)</f>
        <v>96.142419467471882</v>
      </c>
      <c r="Z475" s="380"/>
      <c r="AA475" s="394"/>
      <c r="AB475" s="380"/>
      <c r="AC475" s="394"/>
      <c r="AD475" s="380"/>
      <c r="AE475" s="394"/>
      <c r="AF475" s="380"/>
      <c r="AG475" s="397">
        <f>IFERROR(VLOOKUP(E475,'[16]nVision Input'!$E:$Q,13,FALSE),0)</f>
        <v>0</v>
      </c>
      <c r="AH475" s="380"/>
      <c r="AI475" s="394"/>
      <c r="AJ475" s="380"/>
      <c r="AK475" s="394"/>
      <c r="AL475" s="394"/>
      <c r="AM475" s="394"/>
      <c r="AN475" s="380"/>
      <c r="AO475" s="394"/>
      <c r="AP475" s="380"/>
      <c r="AQ475" s="394"/>
      <c r="AR475" s="380"/>
      <c r="AS475" s="394"/>
      <c r="AT475" s="380"/>
      <c r="AU475" s="394"/>
      <c r="AV475" s="217"/>
      <c r="AW475" s="394"/>
      <c r="AX475" s="217"/>
      <c r="AY475" s="394"/>
      <c r="AZ475" s="380"/>
      <c r="BA475" s="394"/>
      <c r="BB475" s="380"/>
      <c r="BC475" s="394"/>
      <c r="BD475" s="394"/>
      <c r="BE475" s="394"/>
      <c r="BF475" s="394"/>
      <c r="BG475" s="394"/>
      <c r="BH475" s="380"/>
      <c r="BI475" s="286">
        <f t="shared" ref="BI475:BI506" si="45">SUM(O475:BH475)</f>
        <v>2581120.2346466323</v>
      </c>
    </row>
    <row r="476" spans="1:61" ht="15" customHeight="1" x14ac:dyDescent="0.25">
      <c r="A476" s="83">
        <f t="shared" si="42"/>
        <v>418</v>
      </c>
      <c r="C476" s="83">
        <v>593</v>
      </c>
      <c r="E476" s="120">
        <v>593062</v>
      </c>
      <c r="F476" s="98"/>
      <c r="G476" s="98" t="s">
        <v>574</v>
      </c>
      <c r="K476" s="394">
        <f>'[15]WP - Expenses'!$K$476</f>
        <v>276382.71000000002</v>
      </c>
      <c r="M476" s="168">
        <v>0.88033905054461314</v>
      </c>
      <c r="O476" s="394">
        <f t="shared" si="44"/>
        <v>243310.49250834718</v>
      </c>
      <c r="P476" s="217"/>
      <c r="Q476" s="394"/>
      <c r="R476" s="380"/>
      <c r="S476" s="394"/>
      <c r="T476" s="380"/>
      <c r="U476" s="290">
        <f>IFERROR(VLOOKUP(E476,'[26]IS ADJ 3'!$E:$O,11,FALSE),0)</f>
        <v>7063.5210150581361</v>
      </c>
      <c r="V476" s="380"/>
      <c r="W476" s="291">
        <f>IFERROR(VLOOKUP(E476,'[27]IS ADJ 4'!$E:$Q,13,FALSE),0)</f>
        <v>3256.0074559742116</v>
      </c>
      <c r="X476" s="380"/>
      <c r="Y476" s="290">
        <f>IFERROR(VLOOKUP(E476,'[28]WP IS ADJ 5'!$E$17:$U$315,17,FALSE),0)</f>
        <v>4093.9469191156095</v>
      </c>
      <c r="Z476" s="380"/>
      <c r="AA476" s="394"/>
      <c r="AB476" s="380"/>
      <c r="AC476" s="394"/>
      <c r="AD476" s="380"/>
      <c r="AE476" s="394"/>
      <c r="AF476" s="380"/>
      <c r="AG476" s="397">
        <f>IFERROR(VLOOKUP(E476,'[16]nVision Input'!$E:$Q,13,FALSE),0)</f>
        <v>0</v>
      </c>
      <c r="AH476" s="380"/>
      <c r="AI476" s="394"/>
      <c r="AJ476" s="380"/>
      <c r="AK476" s="394"/>
      <c r="AL476" s="394"/>
      <c r="AM476" s="394"/>
      <c r="AN476" s="380"/>
      <c r="AO476" s="394"/>
      <c r="AP476" s="380"/>
      <c r="AQ476" s="394"/>
      <c r="AR476" s="380"/>
      <c r="AS476" s="394"/>
      <c r="AT476" s="380"/>
      <c r="AU476" s="394"/>
      <c r="AV476" s="217"/>
      <c r="AW476" s="394"/>
      <c r="AX476" s="217"/>
      <c r="AY476" s="394"/>
      <c r="AZ476" s="380"/>
      <c r="BA476" s="394"/>
      <c r="BB476" s="380"/>
      <c r="BC476" s="394"/>
      <c r="BD476" s="394"/>
      <c r="BE476" s="394"/>
      <c r="BF476" s="394"/>
      <c r="BG476" s="394"/>
      <c r="BH476" s="380"/>
      <c r="BI476" s="286">
        <f t="shared" si="45"/>
        <v>257723.96789849512</v>
      </c>
    </row>
    <row r="477" spans="1:61" ht="15" customHeight="1" x14ac:dyDescent="0.25">
      <c r="A477" s="83">
        <f t="shared" ref="A477:A509" si="46">+A476+1</f>
        <v>419</v>
      </c>
      <c r="C477" s="83">
        <v>593</v>
      </c>
      <c r="E477" s="120">
        <v>593158</v>
      </c>
      <c r="F477" s="98"/>
      <c r="G477" s="98" t="s">
        <v>575</v>
      </c>
      <c r="K477" s="394">
        <f>'[15]WP - Expenses'!$K$477</f>
        <v>2029615.61</v>
      </c>
      <c r="M477" s="168">
        <v>0.88033905054461314</v>
      </c>
      <c r="O477" s="394">
        <f t="shared" si="44"/>
        <v>1786749.879077926</v>
      </c>
      <c r="P477" s="217"/>
      <c r="Q477" s="394"/>
      <c r="R477" s="380"/>
      <c r="S477" s="394"/>
      <c r="T477" s="380"/>
      <c r="U477" s="290">
        <f>IFERROR(VLOOKUP(E477,'[26]IS ADJ 3'!$E:$O,11,FALSE),0)</f>
        <v>0</v>
      </c>
      <c r="V477" s="380"/>
      <c r="W477" s="291">
        <f>IFERROR(VLOOKUP(E477,'[27]IS ADJ 4'!$E:$Q,13,FALSE),0)</f>
        <v>0</v>
      </c>
      <c r="X477" s="380"/>
      <c r="Y477" s="290">
        <f>IFERROR(VLOOKUP(E477,'[28]WP IS ADJ 5'!$E$17:$U$315,17,FALSE),0)</f>
        <v>0</v>
      </c>
      <c r="Z477" s="380"/>
      <c r="AA477" s="394"/>
      <c r="AB477" s="380"/>
      <c r="AC477" s="394"/>
      <c r="AD477" s="380"/>
      <c r="AE477" s="394"/>
      <c r="AF477" s="380"/>
      <c r="AG477" s="397">
        <f>IFERROR(VLOOKUP(E477,'[16]nVision Input'!$E:$Q,13,FALSE),0)</f>
        <v>0</v>
      </c>
      <c r="AH477" s="380"/>
      <c r="AI477" s="394"/>
      <c r="AJ477" s="380"/>
      <c r="AK477" s="394"/>
      <c r="AL477" s="394"/>
      <c r="AM477" s="394"/>
      <c r="AN477" s="380"/>
      <c r="AO477" s="394"/>
      <c r="AP477" s="380"/>
      <c r="AQ477" s="394"/>
      <c r="AR477" s="380"/>
      <c r="AS477" s="394"/>
      <c r="AT477" s="380"/>
      <c r="AU477" s="394"/>
      <c r="AV477" s="217"/>
      <c r="AW477" s="394"/>
      <c r="AX477" s="217"/>
      <c r="AY477" s="394"/>
      <c r="AZ477" s="380"/>
      <c r="BA477" s="394"/>
      <c r="BB477" s="380"/>
      <c r="BC477" s="394"/>
      <c r="BD477" s="394"/>
      <c r="BE477" s="394"/>
      <c r="BF477" s="394"/>
      <c r="BG477" s="394"/>
      <c r="BH477" s="380"/>
      <c r="BI477" s="286">
        <f t="shared" si="45"/>
        <v>1786749.879077926</v>
      </c>
    </row>
    <row r="478" spans="1:61" ht="15" customHeight="1" x14ac:dyDescent="0.25">
      <c r="A478" s="83">
        <f t="shared" si="46"/>
        <v>420</v>
      </c>
      <c r="C478" s="83">
        <v>593</v>
      </c>
      <c r="E478" s="120">
        <v>593258</v>
      </c>
      <c r="F478" s="98"/>
      <c r="G478" s="98" t="s">
        <v>576</v>
      </c>
      <c r="K478" s="394">
        <f>'[15]WP - Expenses'!$K$478</f>
        <v>109098.70999999999</v>
      </c>
      <c r="M478" s="168">
        <v>0.88033905054461314</v>
      </c>
      <c r="O478" s="394">
        <f t="shared" si="44"/>
        <v>96043.854777042085</v>
      </c>
      <c r="P478" s="217"/>
      <c r="Q478" s="394"/>
      <c r="R478" s="380"/>
      <c r="S478" s="394"/>
      <c r="T478" s="380"/>
      <c r="U478" s="290">
        <f>IFERROR(VLOOKUP(E478,'[26]IS ADJ 3'!$E:$O,11,FALSE),0)</f>
        <v>0</v>
      </c>
      <c r="V478" s="380"/>
      <c r="W478" s="291">
        <f>IFERROR(VLOOKUP(E478,'[27]IS ADJ 4'!$E:$Q,13,FALSE),0)</f>
        <v>0</v>
      </c>
      <c r="X478" s="380"/>
      <c r="Y478" s="290">
        <f>IFERROR(VLOOKUP(E478,'[28]WP IS ADJ 5'!$E$17:$U$315,17,FALSE),0)</f>
        <v>0</v>
      </c>
      <c r="Z478" s="380"/>
      <c r="AA478" s="394"/>
      <c r="AB478" s="380"/>
      <c r="AC478" s="394"/>
      <c r="AD478" s="380"/>
      <c r="AE478" s="394"/>
      <c r="AF478" s="380"/>
      <c r="AG478" s="397">
        <f>IFERROR(VLOOKUP(E478,'[16]nVision Input'!$E:$Q,13,FALSE),0)</f>
        <v>0</v>
      </c>
      <c r="AH478" s="380"/>
      <c r="AI478" s="394"/>
      <c r="AJ478" s="380"/>
      <c r="AK478" s="394"/>
      <c r="AL478" s="394"/>
      <c r="AM478" s="394"/>
      <c r="AN478" s="380"/>
      <c r="AO478" s="394"/>
      <c r="AP478" s="380"/>
      <c r="AQ478" s="394"/>
      <c r="AR478" s="380"/>
      <c r="AS478" s="394"/>
      <c r="AT478" s="380"/>
      <c r="AU478" s="394"/>
      <c r="AV478" s="217"/>
      <c r="AW478" s="394"/>
      <c r="AX478" s="217"/>
      <c r="AY478" s="394"/>
      <c r="AZ478" s="380"/>
      <c r="BA478" s="394"/>
      <c r="BB478" s="380"/>
      <c r="BC478" s="394"/>
      <c r="BD478" s="394"/>
      <c r="BE478" s="394"/>
      <c r="BF478" s="394"/>
      <c r="BG478" s="394"/>
      <c r="BH478" s="380"/>
      <c r="BI478" s="286">
        <f t="shared" si="45"/>
        <v>96043.854777042085</v>
      </c>
    </row>
    <row r="479" spans="1:61" ht="15" customHeight="1" x14ac:dyDescent="0.25">
      <c r="A479" s="83">
        <f t="shared" si="46"/>
        <v>421</v>
      </c>
      <c r="C479" s="83">
        <v>593</v>
      </c>
      <c r="E479" s="120">
        <v>593458</v>
      </c>
      <c r="F479" s="98"/>
      <c r="G479" s="98" t="s">
        <v>577</v>
      </c>
      <c r="K479" s="394">
        <f>'[15]WP - Expenses'!$K$479</f>
        <v>670877.97</v>
      </c>
      <c r="M479" s="168">
        <v>0.88033905054461314</v>
      </c>
      <c r="O479" s="394">
        <f t="shared" si="44"/>
        <v>590600.07514109742</v>
      </c>
      <c r="P479" s="217"/>
      <c r="Q479" s="394"/>
      <c r="R479" s="380"/>
      <c r="S479" s="394"/>
      <c r="T479" s="380"/>
      <c r="U479" s="290">
        <f>IFERROR(VLOOKUP(E479,'[26]IS ADJ 3'!$E:$O,11,FALSE),0)</f>
        <v>0</v>
      </c>
      <c r="V479" s="380"/>
      <c r="W479" s="291">
        <f>IFERROR(VLOOKUP(E479,'[27]IS ADJ 4'!$E:$Q,13,FALSE),0)</f>
        <v>0</v>
      </c>
      <c r="X479" s="380"/>
      <c r="Y479" s="290">
        <f>IFERROR(VLOOKUP(E479,'[28]WP IS ADJ 5'!$E$17:$U$315,17,FALSE),0)</f>
        <v>0</v>
      </c>
      <c r="Z479" s="380"/>
      <c r="AA479" s="394"/>
      <c r="AB479" s="380"/>
      <c r="AC479" s="394"/>
      <c r="AD479" s="380"/>
      <c r="AE479" s="394"/>
      <c r="AF479" s="380"/>
      <c r="AG479" s="397">
        <f>IFERROR(VLOOKUP(E479,'[16]nVision Input'!$E:$Q,13,FALSE),0)</f>
        <v>0</v>
      </c>
      <c r="AH479" s="380"/>
      <c r="AI479" s="394"/>
      <c r="AJ479" s="380"/>
      <c r="AK479" s="394"/>
      <c r="AL479" s="394"/>
      <c r="AM479" s="394"/>
      <c r="AN479" s="380"/>
      <c r="AO479" s="394"/>
      <c r="AP479" s="380"/>
      <c r="AQ479" s="394"/>
      <c r="AR479" s="380"/>
      <c r="AS479" s="394"/>
      <c r="AT479" s="380"/>
      <c r="AU479" s="394"/>
      <c r="AV479" s="217"/>
      <c r="AW479" s="394"/>
      <c r="AX479" s="217"/>
      <c r="AY479" s="394"/>
      <c r="AZ479" s="380"/>
      <c r="BA479" s="394"/>
      <c r="BB479" s="380"/>
      <c r="BC479" s="394"/>
      <c r="BD479" s="394"/>
      <c r="BE479" s="394"/>
      <c r="BF479" s="394"/>
      <c r="BG479" s="394"/>
      <c r="BH479" s="380"/>
      <c r="BI479" s="286">
        <f t="shared" si="45"/>
        <v>590600.07514109742</v>
      </c>
    </row>
    <row r="480" spans="1:61" ht="15" customHeight="1" x14ac:dyDescent="0.25">
      <c r="A480" s="83">
        <f t="shared" si="46"/>
        <v>422</v>
      </c>
      <c r="C480" s="83">
        <v>593</v>
      </c>
      <c r="E480" s="120">
        <v>593500</v>
      </c>
      <c r="F480" s="98"/>
      <c r="G480" s="98" t="s">
        <v>578</v>
      </c>
      <c r="K480" s="394">
        <f>'[15]WP - Expenses'!$K$480</f>
        <v>9153.01</v>
      </c>
      <c r="M480" s="168">
        <v>0.88033905054461314</v>
      </c>
      <c r="O480" s="394">
        <f t="shared" si="44"/>
        <v>8057.7521330253494</v>
      </c>
      <c r="P480" s="217"/>
      <c r="Q480" s="394"/>
      <c r="R480" s="380"/>
      <c r="S480" s="394"/>
      <c r="T480" s="380"/>
      <c r="U480" s="290">
        <f>IFERROR(VLOOKUP(E480,'[26]IS ADJ 3'!$E:$O,11,FALSE),0)</f>
        <v>58.952323761227845</v>
      </c>
      <c r="V480" s="380"/>
      <c r="W480" s="291">
        <f>IFERROR(VLOOKUP(E480,'[27]IS ADJ 4'!$E:$Q,13,FALSE),0)</f>
        <v>27.174719988000732</v>
      </c>
      <c r="X480" s="380"/>
      <c r="Y480" s="290">
        <f>IFERROR(VLOOKUP(E480,'[28]WP IS ADJ 5'!$E$17:$U$315,17,FALSE),0)</f>
        <v>34.16818378857738</v>
      </c>
      <c r="Z480" s="380"/>
      <c r="AA480" s="394"/>
      <c r="AB480" s="380"/>
      <c r="AC480" s="394"/>
      <c r="AD480" s="380"/>
      <c r="AE480" s="394"/>
      <c r="AF480" s="380"/>
      <c r="AG480" s="397">
        <f>IFERROR(VLOOKUP(E480,'[16]nVision Input'!$E:$Q,13,FALSE),0)</f>
        <v>0</v>
      </c>
      <c r="AH480" s="380"/>
      <c r="AI480" s="394"/>
      <c r="AJ480" s="380"/>
      <c r="AK480" s="394"/>
      <c r="AL480" s="394"/>
      <c r="AM480" s="394"/>
      <c r="AN480" s="380"/>
      <c r="AO480" s="394"/>
      <c r="AP480" s="380"/>
      <c r="AQ480" s="394"/>
      <c r="AR480" s="380"/>
      <c r="AS480" s="394"/>
      <c r="AT480" s="380"/>
      <c r="AU480" s="394"/>
      <c r="AV480" s="217"/>
      <c r="AW480" s="394"/>
      <c r="AX480" s="217"/>
      <c r="AY480" s="394"/>
      <c r="AZ480" s="380"/>
      <c r="BA480" s="394"/>
      <c r="BB480" s="380"/>
      <c r="BC480" s="394"/>
      <c r="BD480" s="394"/>
      <c r="BE480" s="394"/>
      <c r="BF480" s="394"/>
      <c r="BG480" s="394"/>
      <c r="BH480" s="380"/>
      <c r="BI480" s="286">
        <f t="shared" si="45"/>
        <v>8178.0473605631551</v>
      </c>
    </row>
    <row r="481" spans="1:61" ht="15" customHeight="1" x14ac:dyDescent="0.25">
      <c r="A481" s="83">
        <f t="shared" si="46"/>
        <v>423</v>
      </c>
      <c r="C481" s="83">
        <v>593</v>
      </c>
      <c r="E481" s="120">
        <v>593510</v>
      </c>
      <c r="F481" s="98"/>
      <c r="G481" s="98" t="s">
        <v>579</v>
      </c>
      <c r="K481" s="394">
        <f>'[15]WP - Expenses'!$K$481</f>
        <v>161740.25</v>
      </c>
      <c r="M481" s="168">
        <v>0.88033905054461314</v>
      </c>
      <c r="O481" s="394">
        <f t="shared" si="44"/>
        <v>142386.25811984835</v>
      </c>
      <c r="P481" s="217"/>
      <c r="Q481" s="394"/>
      <c r="R481" s="380"/>
      <c r="S481" s="394"/>
      <c r="T481" s="380"/>
      <c r="U481" s="290">
        <f>IFERROR(VLOOKUP(E481,'[26]IS ADJ 3'!$E:$O,11,FALSE),0)</f>
        <v>4.4939641099816319</v>
      </c>
      <c r="V481" s="380"/>
      <c r="W481" s="291">
        <f>IFERROR(VLOOKUP(E481,'[27]IS ADJ 4'!$E:$Q,13,FALSE),0)</f>
        <v>2.0715420280887029</v>
      </c>
      <c r="X481" s="380"/>
      <c r="Y481" s="290">
        <f>IFERROR(VLOOKUP(E481,'[28]WP IS ADJ 5'!$E$17:$U$315,17,FALSE),0)</f>
        <v>2.6046571509384648</v>
      </c>
      <c r="Z481" s="380"/>
      <c r="AA481" s="394"/>
      <c r="AB481" s="380"/>
      <c r="AC481" s="394"/>
      <c r="AD481" s="380"/>
      <c r="AE481" s="394"/>
      <c r="AF481" s="380"/>
      <c r="AG481" s="397">
        <f>IFERROR(VLOOKUP(E481,'[16]nVision Input'!$E:$Q,13,FALSE),0)</f>
        <v>0</v>
      </c>
      <c r="AH481" s="380"/>
      <c r="AI481" s="394"/>
      <c r="AJ481" s="380"/>
      <c r="AK481" s="394"/>
      <c r="AL481" s="394"/>
      <c r="AM481" s="394"/>
      <c r="AN481" s="380"/>
      <c r="AO481" s="394"/>
      <c r="AP481" s="380"/>
      <c r="AQ481" s="394"/>
      <c r="AR481" s="380"/>
      <c r="AS481" s="394"/>
      <c r="AT481" s="380"/>
      <c r="AU481" s="394"/>
      <c r="AV481" s="217"/>
      <c r="AW481" s="394"/>
      <c r="AX481" s="217"/>
      <c r="AY481" s="394"/>
      <c r="AZ481" s="380"/>
      <c r="BA481" s="394"/>
      <c r="BB481" s="380"/>
      <c r="BC481" s="394"/>
      <c r="BD481" s="394"/>
      <c r="BE481" s="394"/>
      <c r="BF481" s="394"/>
      <c r="BG481" s="394"/>
      <c r="BH481" s="380"/>
      <c r="BI481" s="286">
        <f t="shared" si="45"/>
        <v>142395.42828313736</v>
      </c>
    </row>
    <row r="482" spans="1:61" ht="15" customHeight="1" x14ac:dyDescent="0.25">
      <c r="A482" s="83">
        <f t="shared" si="46"/>
        <v>424</v>
      </c>
      <c r="C482" s="83">
        <v>593</v>
      </c>
      <c r="E482" s="120">
        <v>593555</v>
      </c>
      <c r="F482" s="98"/>
      <c r="G482" s="98" t="s">
        <v>580</v>
      </c>
      <c r="K482" s="394">
        <f>'[15]WP - Expenses'!$K$482</f>
        <v>2701853.7</v>
      </c>
      <c r="M482" s="168">
        <v>0.88033905054461314</v>
      </c>
      <c r="O482" s="394">
        <f t="shared" si="44"/>
        <v>2378547.32096845</v>
      </c>
      <c r="P482" s="217"/>
      <c r="Q482" s="394"/>
      <c r="R482" s="380"/>
      <c r="S482" s="394"/>
      <c r="T482" s="380"/>
      <c r="U482" s="290">
        <f>IFERROR(VLOOKUP(E482,'[26]IS ADJ 3'!$E:$O,11,FALSE),0)</f>
        <v>17326.100487238844</v>
      </c>
      <c r="V482" s="380"/>
      <c r="W482" s="291">
        <f>IFERROR(VLOOKUP(E482,'[27]IS ADJ 4'!$E:$Q,13,FALSE),0)</f>
        <v>7986.6559820723896</v>
      </c>
      <c r="X482" s="380"/>
      <c r="Y482" s="290">
        <f>IFERROR(VLOOKUP(E482,'[28]WP IS ADJ 5'!$E$17:$U$315,17,FALSE),0)</f>
        <v>10042.036479937553</v>
      </c>
      <c r="Z482" s="380"/>
      <c r="AA482" s="394"/>
      <c r="AB482" s="380"/>
      <c r="AC482" s="394"/>
      <c r="AD482" s="380"/>
      <c r="AE482" s="394"/>
      <c r="AF482" s="380"/>
      <c r="AG482" s="397">
        <f>IFERROR(VLOOKUP(E482,'[16]nVision Input'!$E:$Q,13,FALSE),0)</f>
        <v>0</v>
      </c>
      <c r="AH482" s="380"/>
      <c r="AI482" s="394"/>
      <c r="AJ482" s="380"/>
      <c r="AK482" s="394"/>
      <c r="AL482" s="394"/>
      <c r="AM482" s="394"/>
      <c r="AN482" s="380"/>
      <c r="AO482" s="394"/>
      <c r="AP482" s="380"/>
      <c r="AQ482" s="394"/>
      <c r="AR482" s="380"/>
      <c r="AS482" s="394"/>
      <c r="AT482" s="380"/>
      <c r="AU482" s="394"/>
      <c r="AV482" s="217"/>
      <c r="AW482" s="394"/>
      <c r="AX482" s="217"/>
      <c r="AY482" s="394"/>
      <c r="AZ482" s="380"/>
      <c r="BA482" s="394"/>
      <c r="BB482" s="380"/>
      <c r="BC482" s="394"/>
      <c r="BD482" s="394"/>
      <c r="BE482" s="394"/>
      <c r="BF482" s="394"/>
      <c r="BG482" s="394"/>
      <c r="BH482" s="380"/>
      <c r="BI482" s="286">
        <f t="shared" si="45"/>
        <v>2413902.1139176986</v>
      </c>
    </row>
    <row r="483" spans="1:61" ht="15" customHeight="1" x14ac:dyDescent="0.25">
      <c r="A483" s="83">
        <f t="shared" si="46"/>
        <v>425</v>
      </c>
      <c r="C483" s="83">
        <v>593</v>
      </c>
      <c r="E483" s="120">
        <v>593556</v>
      </c>
      <c r="F483" s="98"/>
      <c r="G483" s="98" t="s">
        <v>581</v>
      </c>
      <c r="K483" s="394">
        <f>'[15]WP - Expenses'!$K$483</f>
        <v>167723.12</v>
      </c>
      <c r="M483" s="168">
        <v>0.88033905054461314</v>
      </c>
      <c r="O483" s="394">
        <f t="shared" si="44"/>
        <v>147653.21221518022</v>
      </c>
      <c r="P483" s="217"/>
      <c r="Q483" s="394"/>
      <c r="R483" s="380"/>
      <c r="S483" s="394"/>
      <c r="T483" s="380"/>
      <c r="U483" s="290">
        <f>IFERROR(VLOOKUP(E483,'[26]IS ADJ 3'!$E:$O,11,FALSE),0)</f>
        <v>2644.1418993718485</v>
      </c>
      <c r="V483" s="380"/>
      <c r="W483" s="291">
        <f>IFERROR(VLOOKUP(E483,'[27]IS ADJ 4'!$E:$Q,13,FALSE),0)</f>
        <v>1218.8461987520107</v>
      </c>
      <c r="X483" s="380"/>
      <c r="Y483" s="290">
        <f>IFERROR(VLOOKUP(E483,'[28]WP IS ADJ 5'!$E$17:$U$315,17,FALSE),0)</f>
        <v>1532.518493193551</v>
      </c>
      <c r="Z483" s="380"/>
      <c r="AA483" s="394"/>
      <c r="AB483" s="380"/>
      <c r="AC483" s="394"/>
      <c r="AD483" s="380"/>
      <c r="AE483" s="394"/>
      <c r="AF483" s="380"/>
      <c r="AG483" s="397">
        <f>IFERROR(VLOOKUP(E483,'[16]nVision Input'!$E:$Q,13,FALSE),0)</f>
        <v>0</v>
      </c>
      <c r="AH483" s="380"/>
      <c r="AI483" s="394"/>
      <c r="AJ483" s="380"/>
      <c r="AK483" s="394"/>
      <c r="AL483" s="394"/>
      <c r="AM483" s="394"/>
      <c r="AN483" s="380"/>
      <c r="AO483" s="394"/>
      <c r="AP483" s="380"/>
      <c r="AQ483" s="394"/>
      <c r="AR483" s="380"/>
      <c r="AS483" s="394"/>
      <c r="AT483" s="380"/>
      <c r="AU483" s="394"/>
      <c r="AV483" s="217"/>
      <c r="AW483" s="394"/>
      <c r="AX483" s="217"/>
      <c r="AY483" s="394"/>
      <c r="AZ483" s="380"/>
      <c r="BA483" s="394"/>
      <c r="BB483" s="380"/>
      <c r="BC483" s="394"/>
      <c r="BD483" s="394"/>
      <c r="BE483" s="394"/>
      <c r="BF483" s="394"/>
      <c r="BG483" s="394"/>
      <c r="BH483" s="380"/>
      <c r="BI483" s="286">
        <f t="shared" si="45"/>
        <v>153048.71880649761</v>
      </c>
    </row>
    <row r="484" spans="1:61" ht="15" customHeight="1" x14ac:dyDescent="0.25">
      <c r="A484" s="83">
        <f t="shared" si="46"/>
        <v>426</v>
      </c>
      <c r="C484" s="83">
        <v>593</v>
      </c>
      <c r="E484" s="120">
        <v>593558</v>
      </c>
      <c r="F484" s="98"/>
      <c r="G484" s="98" t="s">
        <v>582</v>
      </c>
      <c r="I484" s="387"/>
      <c r="K484" s="394">
        <f>'[15]WP - Expenses'!$K$484</f>
        <v>142401.4</v>
      </c>
      <c r="M484" s="168">
        <v>0.88033905054461314</v>
      </c>
      <c r="O484" s="394">
        <f t="shared" si="44"/>
        <v>125361.51327222367</v>
      </c>
      <c r="P484" s="217"/>
      <c r="Q484" s="394"/>
      <c r="R484" s="380"/>
      <c r="S484" s="394"/>
      <c r="T484" s="380"/>
      <c r="U484" s="290">
        <f>IFERROR(VLOOKUP(E484,'[26]IS ADJ 3'!$E:$O,11,FALSE),0)</f>
        <v>0</v>
      </c>
      <c r="V484" s="380"/>
      <c r="W484" s="291">
        <f>IFERROR(VLOOKUP(E484,'[27]IS ADJ 4'!$E:$Q,13,FALSE),0)</f>
        <v>0</v>
      </c>
      <c r="X484" s="380"/>
      <c r="Y484" s="290">
        <f>IFERROR(VLOOKUP(E484,'[28]WP IS ADJ 5'!$E$17:$U$315,17,FALSE),0)</f>
        <v>0</v>
      </c>
      <c r="Z484" s="380"/>
      <c r="AA484" s="394"/>
      <c r="AB484" s="380"/>
      <c r="AC484" s="394"/>
      <c r="AD484" s="380"/>
      <c r="AE484" s="394"/>
      <c r="AF484" s="380"/>
      <c r="AG484" s="397">
        <f>IFERROR(VLOOKUP(E484,'[16]nVision Input'!$E:$Q,13,FALSE),0)</f>
        <v>0</v>
      </c>
      <c r="AH484" s="380"/>
      <c r="AI484" s="394"/>
      <c r="AJ484" s="380"/>
      <c r="AK484" s="394"/>
      <c r="AL484" s="394"/>
      <c r="AM484" s="394"/>
      <c r="AN484" s="380"/>
      <c r="AO484" s="394"/>
      <c r="AP484" s="380"/>
      <c r="AQ484" s="394"/>
      <c r="AR484" s="380"/>
      <c r="AS484" s="394"/>
      <c r="AT484" s="380"/>
      <c r="AU484" s="394"/>
      <c r="AV484" s="217"/>
      <c r="AW484" s="394"/>
      <c r="AX484" s="217"/>
      <c r="AY484" s="394"/>
      <c r="AZ484" s="380"/>
      <c r="BA484" s="394"/>
      <c r="BB484" s="380"/>
      <c r="BC484" s="394"/>
      <c r="BD484" s="394"/>
      <c r="BE484" s="394"/>
      <c r="BF484" s="394"/>
      <c r="BG484" s="394"/>
      <c r="BH484" s="380"/>
      <c r="BI484" s="286">
        <f t="shared" si="45"/>
        <v>125361.51327222367</v>
      </c>
    </row>
    <row r="485" spans="1:61" ht="15" customHeight="1" x14ac:dyDescent="0.25">
      <c r="A485" s="83">
        <f t="shared" si="46"/>
        <v>427</v>
      </c>
      <c r="C485" s="83">
        <v>593</v>
      </c>
      <c r="E485" s="120">
        <v>593560</v>
      </c>
      <c r="F485" s="98"/>
      <c r="G485" s="98" t="s">
        <v>583</v>
      </c>
      <c r="K485" s="394">
        <f>'[15]WP - Expenses'!$K$485</f>
        <v>53064.560000000005</v>
      </c>
      <c r="M485" s="168">
        <v>0.88033905054461314</v>
      </c>
      <c r="O485" s="394">
        <f t="shared" si="44"/>
        <v>46714.804367967663</v>
      </c>
      <c r="P485" s="217"/>
      <c r="Q485" s="394"/>
      <c r="R485" s="380"/>
      <c r="S485" s="394"/>
      <c r="T485" s="380"/>
      <c r="U485" s="290">
        <f>IFERROR(VLOOKUP(E485,'[26]IS ADJ 3'!$E:$O,11,FALSE),0)</f>
        <v>142.49034582592893</v>
      </c>
      <c r="V485" s="380"/>
      <c r="W485" s="291">
        <f>IFERROR(VLOOKUP(E485,'[27]IS ADJ 4'!$E:$Q,13,FALSE),0)</f>
        <v>65.682487165326279</v>
      </c>
      <c r="X485" s="380"/>
      <c r="Y485" s="290">
        <f>IFERROR(VLOOKUP(E485,'[28]WP IS ADJ 5'!$E$17:$U$315,17,FALSE),0)</f>
        <v>82.585995150886447</v>
      </c>
      <c r="Z485" s="380"/>
      <c r="AA485" s="394"/>
      <c r="AB485" s="380"/>
      <c r="AC485" s="394"/>
      <c r="AD485" s="380"/>
      <c r="AE485" s="394"/>
      <c r="AF485" s="380"/>
      <c r="AG485" s="397">
        <f>IFERROR(VLOOKUP(E485,'[16]nVision Input'!$E:$Q,13,FALSE),0)</f>
        <v>0</v>
      </c>
      <c r="AH485" s="380"/>
      <c r="AI485" s="394"/>
      <c r="AJ485" s="380"/>
      <c r="AK485" s="394"/>
      <c r="AL485" s="394"/>
      <c r="AM485" s="394"/>
      <c r="AN485" s="380"/>
      <c r="AO485" s="394"/>
      <c r="AP485" s="380"/>
      <c r="AQ485" s="394"/>
      <c r="AR485" s="380"/>
      <c r="AS485" s="394"/>
      <c r="AT485" s="380"/>
      <c r="AU485" s="394"/>
      <c r="AV485" s="217"/>
      <c r="AW485" s="394"/>
      <c r="AX485" s="217"/>
      <c r="AY485" s="394"/>
      <c r="AZ485" s="380"/>
      <c r="BA485" s="394"/>
      <c r="BB485" s="380"/>
      <c r="BC485" s="394"/>
      <c r="BD485" s="394"/>
      <c r="BE485" s="394"/>
      <c r="BF485" s="394"/>
      <c r="BG485" s="394"/>
      <c r="BH485" s="380"/>
      <c r="BI485" s="286">
        <f t="shared" si="45"/>
        <v>47005.563196109812</v>
      </c>
    </row>
    <row r="486" spans="1:61" ht="15" customHeight="1" x14ac:dyDescent="0.25">
      <c r="A486" s="83">
        <f t="shared" si="46"/>
        <v>428</v>
      </c>
      <c r="C486" s="83">
        <v>593</v>
      </c>
      <c r="E486" s="120">
        <v>593570</v>
      </c>
      <c r="F486" s="98"/>
      <c r="G486" s="98" t="s">
        <v>584</v>
      </c>
      <c r="K486" s="394">
        <f>'[15]WP - Expenses'!$K$486</f>
        <v>35237.57</v>
      </c>
      <c r="M486" s="168">
        <v>0.88033905054461314</v>
      </c>
      <c r="O486" s="394">
        <f t="shared" si="44"/>
        <v>31021.008917299343</v>
      </c>
      <c r="P486" s="217"/>
      <c r="Q486" s="394"/>
      <c r="R486" s="380"/>
      <c r="S486" s="394"/>
      <c r="T486" s="380"/>
      <c r="U486" s="290">
        <f>IFERROR(VLOOKUP(E486,'[26]IS ADJ 3'!$E:$O,11,FALSE),0)</f>
        <v>42.837420044316396</v>
      </c>
      <c r="V486" s="380"/>
      <c r="W486" s="291">
        <f>IFERROR(VLOOKUP(E486,'[27]IS ADJ 4'!$E:$Q,13,FALSE),0)</f>
        <v>19.746378436710202</v>
      </c>
      <c r="X486" s="380"/>
      <c r="Y486" s="290">
        <f>IFERROR(VLOOKUP(E486,'[28]WP IS ADJ 5'!$E$17:$U$315,17,FALSE),0)</f>
        <v>24.828144977472903</v>
      </c>
      <c r="Z486" s="380"/>
      <c r="AA486" s="394"/>
      <c r="AB486" s="380"/>
      <c r="AC486" s="394"/>
      <c r="AD486" s="380"/>
      <c r="AE486" s="394"/>
      <c r="AF486" s="380"/>
      <c r="AG486" s="397">
        <f>IFERROR(VLOOKUP(E486,'[16]nVision Input'!$E:$Q,13,FALSE),0)</f>
        <v>0</v>
      </c>
      <c r="AH486" s="380"/>
      <c r="AI486" s="394"/>
      <c r="AJ486" s="380"/>
      <c r="AK486" s="394"/>
      <c r="AL486" s="394"/>
      <c r="AM486" s="394"/>
      <c r="AN486" s="380"/>
      <c r="AO486" s="394"/>
      <c r="AP486" s="380"/>
      <c r="AQ486" s="394"/>
      <c r="AR486" s="380"/>
      <c r="AS486" s="394"/>
      <c r="AT486" s="380"/>
      <c r="AU486" s="394"/>
      <c r="AV486" s="217"/>
      <c r="AW486" s="394"/>
      <c r="AX486" s="217"/>
      <c r="AY486" s="394"/>
      <c r="AZ486" s="380"/>
      <c r="BA486" s="394"/>
      <c r="BB486" s="380"/>
      <c r="BC486" s="394"/>
      <c r="BD486" s="394"/>
      <c r="BE486" s="394"/>
      <c r="BF486" s="394"/>
      <c r="BG486" s="394"/>
      <c r="BH486" s="380"/>
      <c r="BI486" s="286">
        <f t="shared" si="45"/>
        <v>31108.420860757844</v>
      </c>
    </row>
    <row r="487" spans="1:61" ht="15" customHeight="1" x14ac:dyDescent="0.25">
      <c r="A487" s="83">
        <f t="shared" si="46"/>
        <v>429</v>
      </c>
      <c r="C487" s="83">
        <v>593</v>
      </c>
      <c r="E487" s="120">
        <v>593575</v>
      </c>
      <c r="F487" s="98"/>
      <c r="G487" s="98" t="s">
        <v>585</v>
      </c>
      <c r="K487" s="394">
        <f>'[15]WP - Expenses'!$K$487</f>
        <v>36853.21</v>
      </c>
      <c r="M487" s="168">
        <v>0.88033905054461314</v>
      </c>
      <c r="O487" s="394">
        <f t="shared" si="44"/>
        <v>32443.31990092124</v>
      </c>
      <c r="P487" s="217"/>
      <c r="Q487" s="394"/>
      <c r="R487" s="380"/>
      <c r="S487" s="394"/>
      <c r="T487" s="380"/>
      <c r="U487" s="290">
        <f>IFERROR(VLOOKUP(E487,'[26]IS ADJ 3'!$E:$O,11,FALSE),0)</f>
        <v>235.41446472973806</v>
      </c>
      <c r="V487" s="380"/>
      <c r="W487" s="291">
        <f>IFERROR(VLOOKUP(E487,'[27]IS ADJ 4'!$E:$Q,13,FALSE),0)</f>
        <v>108.51687858932439</v>
      </c>
      <c r="X487" s="380"/>
      <c r="Y487" s="290">
        <f>IFERROR(VLOOKUP(E487,'[28]WP IS ADJ 5'!$E$17:$U$315,17,FALSE),0)</f>
        <v>136.4438954086736</v>
      </c>
      <c r="Z487" s="380"/>
      <c r="AA487" s="394"/>
      <c r="AB487" s="380"/>
      <c r="AC487" s="394"/>
      <c r="AD487" s="380"/>
      <c r="AE487" s="394"/>
      <c r="AF487" s="380"/>
      <c r="AG487" s="397">
        <f>IFERROR(VLOOKUP(E487,'[16]nVision Input'!$E:$Q,13,FALSE),0)</f>
        <v>0</v>
      </c>
      <c r="AH487" s="380"/>
      <c r="AI487" s="394"/>
      <c r="AJ487" s="380"/>
      <c r="AK487" s="394"/>
      <c r="AL487" s="394"/>
      <c r="AM487" s="394"/>
      <c r="AN487" s="380"/>
      <c r="AO487" s="394"/>
      <c r="AP487" s="380"/>
      <c r="AQ487" s="394"/>
      <c r="AR487" s="380"/>
      <c r="AS487" s="394"/>
      <c r="AT487" s="380"/>
      <c r="AU487" s="394"/>
      <c r="AV487" s="217"/>
      <c r="AW487" s="394"/>
      <c r="AX487" s="217"/>
      <c r="AY487" s="394"/>
      <c r="AZ487" s="380"/>
      <c r="BA487" s="394"/>
      <c r="BB487" s="380"/>
      <c r="BC487" s="394"/>
      <c r="BD487" s="394"/>
      <c r="BE487" s="394"/>
      <c r="BF487" s="394"/>
      <c r="BG487" s="394"/>
      <c r="BH487" s="380"/>
      <c r="BI487" s="286">
        <f t="shared" si="45"/>
        <v>32923.695139648975</v>
      </c>
    </row>
    <row r="488" spans="1:61" ht="15" customHeight="1" x14ac:dyDescent="0.25">
      <c r="A488" s="83">
        <f t="shared" si="46"/>
        <v>430</v>
      </c>
      <c r="C488" s="122">
        <v>593</v>
      </c>
      <c r="D488" s="101"/>
      <c r="E488" s="120">
        <v>593597</v>
      </c>
      <c r="F488" s="98"/>
      <c r="G488" s="98" t="s">
        <v>586</v>
      </c>
      <c r="K488" s="394">
        <f>'[15]WP - Expenses'!$K$488</f>
        <v>84401.64</v>
      </c>
      <c r="M488" s="168">
        <v>1</v>
      </c>
      <c r="O488" s="394">
        <f t="shared" si="44"/>
        <v>84401.64</v>
      </c>
      <c r="P488" s="217"/>
      <c r="Q488" s="394"/>
      <c r="R488" s="380"/>
      <c r="S488" s="394"/>
      <c r="T488" s="380"/>
      <c r="U488" s="290">
        <f>IFERROR(VLOOKUP(E488,'[26]IS ADJ 3'!$E:$O,11,FALSE),0)</f>
        <v>0</v>
      </c>
      <c r="V488" s="380"/>
      <c r="W488" s="291">
        <f>IFERROR(VLOOKUP(E488,'[27]IS ADJ 4'!$E:$Q,13,FALSE),0)</f>
        <v>0</v>
      </c>
      <c r="X488" s="380"/>
      <c r="Y488" s="290">
        <f>IFERROR(VLOOKUP(E488,'[28]WP IS ADJ 5'!$E$17:$U$315,17,FALSE),0)</f>
        <v>0</v>
      </c>
      <c r="Z488" s="380"/>
      <c r="AA488" s="394"/>
      <c r="AB488" s="380"/>
      <c r="AC488" s="394"/>
      <c r="AD488" s="380"/>
      <c r="AE488" s="394"/>
      <c r="AF488" s="380"/>
      <c r="AG488" s="397">
        <f>IFERROR(VLOOKUP(E488,'[16]nVision Input'!$E:$Q,13,FALSE),0)</f>
        <v>0</v>
      </c>
      <c r="AH488" s="380"/>
      <c r="AI488" s="394"/>
      <c r="AJ488" s="380"/>
      <c r="AK488" s="394"/>
      <c r="AL488" s="394"/>
      <c r="AM488" s="394"/>
      <c r="AN488" s="380"/>
      <c r="AO488" s="394"/>
      <c r="AP488" s="380"/>
      <c r="AQ488" s="394"/>
      <c r="AR488" s="380"/>
      <c r="AS488" s="394"/>
      <c r="AT488" s="380"/>
      <c r="AU488" s="394"/>
      <c r="AV488" s="217"/>
      <c r="AW488" s="394"/>
      <c r="AX488" s="217"/>
      <c r="AY488" s="394"/>
      <c r="AZ488" s="380"/>
      <c r="BA488" s="394"/>
      <c r="BB488" s="380"/>
      <c r="BC488" s="394"/>
      <c r="BD488" s="394"/>
      <c r="BE488" s="394"/>
      <c r="BF488" s="394"/>
      <c r="BG488" s="394"/>
      <c r="BH488" s="380"/>
      <c r="BI488" s="286">
        <f t="shared" si="45"/>
        <v>84401.64</v>
      </c>
    </row>
    <row r="489" spans="1:61" ht="15" customHeight="1" x14ac:dyDescent="0.25">
      <c r="A489" s="83">
        <f t="shared" si="46"/>
        <v>431</v>
      </c>
      <c r="C489" s="122">
        <v>593</v>
      </c>
      <c r="D489" s="101"/>
      <c r="E489" s="120">
        <v>593599</v>
      </c>
      <c r="F489" s="98"/>
      <c r="G489" s="98" t="s">
        <v>587</v>
      </c>
      <c r="K489" s="394">
        <f>'[15]WP - Expenses'!$K$489</f>
        <v>132680.88</v>
      </c>
      <c r="M489" s="168">
        <v>0</v>
      </c>
      <c r="O489" s="394">
        <f t="shared" si="44"/>
        <v>0</v>
      </c>
      <c r="P489" s="217"/>
      <c r="Q489" s="394"/>
      <c r="R489" s="380"/>
      <c r="S489" s="394"/>
      <c r="T489" s="380"/>
      <c r="U489" s="290">
        <f>IFERROR(VLOOKUP(E489,'[26]IS ADJ 3'!$E:$O,11,FALSE),0)</f>
        <v>0</v>
      </c>
      <c r="V489" s="380"/>
      <c r="W489" s="291">
        <f>IFERROR(VLOOKUP(E489,'[27]IS ADJ 4'!$E:$Q,13,FALSE),0)</f>
        <v>0</v>
      </c>
      <c r="X489" s="380"/>
      <c r="Y489" s="290">
        <f>IFERROR(VLOOKUP(E489,'[28]WP IS ADJ 5'!$E$17:$U$315,17,FALSE),0)</f>
        <v>0</v>
      </c>
      <c r="Z489" s="380"/>
      <c r="AA489" s="394"/>
      <c r="AB489" s="380"/>
      <c r="AC489" s="394"/>
      <c r="AD489" s="380"/>
      <c r="AE489" s="394"/>
      <c r="AF489" s="380"/>
      <c r="AG489" s="397">
        <f>IFERROR(VLOOKUP(E489,'[16]nVision Input'!$E:$Q,13,FALSE),0)</f>
        <v>0</v>
      </c>
      <c r="AH489" s="380"/>
      <c r="AI489" s="394"/>
      <c r="AJ489" s="380"/>
      <c r="AK489" s="394"/>
      <c r="AL489" s="394"/>
      <c r="AM489" s="394"/>
      <c r="AN489" s="380"/>
      <c r="AO489" s="394"/>
      <c r="AP489" s="380"/>
      <c r="AQ489" s="394"/>
      <c r="AR489" s="380"/>
      <c r="AS489" s="394"/>
      <c r="AT489" s="380"/>
      <c r="AU489" s="394"/>
      <c r="AV489" s="217"/>
      <c r="AW489" s="394"/>
      <c r="AX489" s="217"/>
      <c r="AY489" s="394"/>
      <c r="AZ489" s="380"/>
      <c r="BA489" s="394"/>
      <c r="BB489" s="380"/>
      <c r="BC489" s="394"/>
      <c r="BD489" s="394"/>
      <c r="BE489" s="394"/>
      <c r="BF489" s="394"/>
      <c r="BG489" s="394"/>
      <c r="BH489" s="380"/>
      <c r="BI489" s="286">
        <f t="shared" si="45"/>
        <v>0</v>
      </c>
    </row>
    <row r="490" spans="1:61" ht="15" customHeight="1" x14ac:dyDescent="0.25">
      <c r="A490" s="83">
        <f t="shared" si="46"/>
        <v>432</v>
      </c>
      <c r="C490" s="83">
        <v>593</v>
      </c>
      <c r="E490" s="120">
        <v>593658</v>
      </c>
      <c r="F490" s="98"/>
      <c r="G490" s="98" t="s">
        <v>588</v>
      </c>
      <c r="K490" s="394">
        <f>'[15]WP - Expenses'!$K$490</f>
        <v>7471.36</v>
      </c>
      <c r="M490" s="168">
        <v>0.88033905054461314</v>
      </c>
      <c r="O490" s="394">
        <f t="shared" si="44"/>
        <v>6577.3299686770006</v>
      </c>
      <c r="P490" s="217"/>
      <c r="Q490" s="394"/>
      <c r="R490" s="380"/>
      <c r="S490" s="394"/>
      <c r="T490" s="380"/>
      <c r="U490" s="290">
        <f>IFERROR(VLOOKUP(E490,'[26]IS ADJ 3'!$E:$O,11,FALSE),0)</f>
        <v>0</v>
      </c>
      <c r="V490" s="380"/>
      <c r="W490" s="291">
        <f>IFERROR(VLOOKUP(E490,'[27]IS ADJ 4'!$E:$Q,13,FALSE),0)</f>
        <v>0</v>
      </c>
      <c r="X490" s="380"/>
      <c r="Y490" s="290">
        <f>IFERROR(VLOOKUP(E490,'[28]WP IS ADJ 5'!$E$17:$U$315,17,FALSE),0)</f>
        <v>0</v>
      </c>
      <c r="Z490" s="380"/>
      <c r="AA490" s="394"/>
      <c r="AB490" s="380"/>
      <c r="AC490" s="394"/>
      <c r="AD490" s="380"/>
      <c r="AE490" s="394"/>
      <c r="AF490" s="380"/>
      <c r="AG490" s="397">
        <f>IFERROR(VLOOKUP(E490,'[16]nVision Input'!$E:$Q,13,FALSE),0)</f>
        <v>0</v>
      </c>
      <c r="AH490" s="380"/>
      <c r="AI490" s="394"/>
      <c r="AJ490" s="380"/>
      <c r="AK490" s="394"/>
      <c r="AL490" s="394"/>
      <c r="AM490" s="394"/>
      <c r="AN490" s="380"/>
      <c r="AO490" s="394"/>
      <c r="AP490" s="380"/>
      <c r="AQ490" s="394"/>
      <c r="AR490" s="380"/>
      <c r="AS490" s="394"/>
      <c r="AT490" s="380"/>
      <c r="AU490" s="394"/>
      <c r="AV490" s="217"/>
      <c r="AW490" s="394"/>
      <c r="AX490" s="217"/>
      <c r="AY490" s="394"/>
      <c r="AZ490" s="380"/>
      <c r="BA490" s="394"/>
      <c r="BB490" s="380"/>
      <c r="BC490" s="394"/>
      <c r="BD490" s="394"/>
      <c r="BE490" s="394"/>
      <c r="BF490" s="394"/>
      <c r="BG490" s="394"/>
      <c r="BH490" s="380"/>
      <c r="BI490" s="286">
        <f t="shared" si="45"/>
        <v>6577.3299686770006</v>
      </c>
    </row>
    <row r="491" spans="1:61" ht="15" customHeight="1" x14ac:dyDescent="0.25">
      <c r="A491" s="83">
        <f t="shared" si="46"/>
        <v>433</v>
      </c>
      <c r="C491" s="83">
        <v>593</v>
      </c>
      <c r="E491" s="120">
        <v>593740</v>
      </c>
      <c r="F491" s="98"/>
      <c r="G491" s="98" t="s">
        <v>589</v>
      </c>
      <c r="K491" s="394">
        <f>'[15]WP - Expenses'!$K$491</f>
        <v>568072.16</v>
      </c>
      <c r="M491" s="168">
        <v>0.88033905054461314</v>
      </c>
      <c r="O491" s="394">
        <f t="shared" si="44"/>
        <v>500096.10597522761</v>
      </c>
      <c r="P491" s="217"/>
      <c r="Q491" s="394"/>
      <c r="R491" s="380"/>
      <c r="S491" s="394"/>
      <c r="T491" s="380"/>
      <c r="U491" s="290">
        <f>IFERROR(VLOOKUP(E491,'[26]IS ADJ 3'!$E:$O,11,FALSE),0)</f>
        <v>0</v>
      </c>
      <c r="V491" s="380"/>
      <c r="W491" s="291">
        <f>IFERROR(VLOOKUP(E491,'[27]IS ADJ 4'!$E:$Q,13,FALSE),0)</f>
        <v>0</v>
      </c>
      <c r="X491" s="380"/>
      <c r="Y491" s="290">
        <f>IFERROR(VLOOKUP(E491,'[28]WP IS ADJ 5'!$E$17:$U$315,17,FALSE),0)</f>
        <v>0</v>
      </c>
      <c r="Z491" s="380"/>
      <c r="AA491" s="394"/>
      <c r="AB491" s="380"/>
      <c r="AC491" s="394"/>
      <c r="AD491" s="380"/>
      <c r="AE491" s="394"/>
      <c r="AF491" s="380"/>
      <c r="AG491" s="397">
        <f>IFERROR(VLOOKUP(E491,'[16]nVision Input'!$E:$Q,13,FALSE),0)</f>
        <v>0</v>
      </c>
      <c r="AH491" s="380"/>
      <c r="AI491" s="394"/>
      <c r="AJ491" s="380"/>
      <c r="AK491" s="394"/>
      <c r="AL491" s="394"/>
      <c r="AM491" s="394"/>
      <c r="AN491" s="380"/>
      <c r="AO491" s="394"/>
      <c r="AP491" s="380"/>
      <c r="AQ491" s="394"/>
      <c r="AR491" s="380"/>
      <c r="AS491" s="394"/>
      <c r="AT491" s="380"/>
      <c r="AU491" s="394"/>
      <c r="AV491" s="217"/>
      <c r="AW491" s="394"/>
      <c r="AX491" s="217"/>
      <c r="AY491" s="394"/>
      <c r="AZ491" s="380"/>
      <c r="BA491" s="394"/>
      <c r="BB491" s="380"/>
      <c r="BC491" s="394"/>
      <c r="BD491" s="394"/>
      <c r="BE491" s="394"/>
      <c r="BF491" s="394"/>
      <c r="BG491" s="394"/>
      <c r="BH491" s="380"/>
      <c r="BI491" s="286">
        <f t="shared" si="45"/>
        <v>500096.10597522761</v>
      </c>
    </row>
    <row r="492" spans="1:61" ht="15" customHeight="1" x14ac:dyDescent="0.25">
      <c r="A492" s="83">
        <f t="shared" si="46"/>
        <v>434</v>
      </c>
      <c r="C492" s="83">
        <v>593</v>
      </c>
      <c r="E492" s="120">
        <v>593910</v>
      </c>
      <c r="F492" s="98"/>
      <c r="G492" s="98" t="s">
        <v>590</v>
      </c>
      <c r="K492" s="394">
        <f>'[15]WP - Expenses'!$K$492</f>
        <v>696821.7</v>
      </c>
      <c r="M492" s="168">
        <v>0.88033905054461314</v>
      </c>
      <c r="O492" s="394">
        <f t="shared" si="44"/>
        <v>613439.35377688322</v>
      </c>
      <c r="P492" s="217"/>
      <c r="Q492" s="394"/>
      <c r="R492" s="380"/>
      <c r="S492" s="394"/>
      <c r="T492" s="380"/>
      <c r="U492" s="290">
        <f>IFERROR(VLOOKUP(E492,'[26]IS ADJ 3'!$E:$O,11,FALSE),0)</f>
        <v>3388.9287442515069</v>
      </c>
      <c r="V492" s="380"/>
      <c r="W492" s="291">
        <f>IFERROR(VLOOKUP(E492,'[27]IS ADJ 4'!$E:$Q,13,FALSE),0)</f>
        <v>1562.1638607041664</v>
      </c>
      <c r="X492" s="380"/>
      <c r="Y492" s="290">
        <f>IFERROR(VLOOKUP(E492,'[28]WP IS ADJ 5'!$E$17:$U$315,17,FALSE),0)</f>
        <v>1964.1895822287188</v>
      </c>
      <c r="Z492" s="380"/>
      <c r="AA492" s="394"/>
      <c r="AB492" s="380"/>
      <c r="AC492" s="394"/>
      <c r="AD492" s="380"/>
      <c r="AE492" s="394"/>
      <c r="AF492" s="380"/>
      <c r="AG492" s="397">
        <f>IFERROR(VLOOKUP(E492,'[16]nVision Input'!$E:$Q,13,FALSE),0)</f>
        <v>0</v>
      </c>
      <c r="AH492" s="380"/>
      <c r="AI492" s="394"/>
      <c r="AJ492" s="380"/>
      <c r="AK492" s="394"/>
      <c r="AL492" s="394"/>
      <c r="AM492" s="394"/>
      <c r="AN492" s="380"/>
      <c r="AO492" s="394"/>
      <c r="AP492" s="380"/>
      <c r="AQ492" s="394"/>
      <c r="AR492" s="380"/>
      <c r="AS492" s="394"/>
      <c r="AT492" s="380"/>
      <c r="AU492" s="394"/>
      <c r="AV492" s="217"/>
      <c r="AW492" s="394"/>
      <c r="AX492" s="217"/>
      <c r="AY492" s="394"/>
      <c r="AZ492" s="380"/>
      <c r="BA492" s="394"/>
      <c r="BB492" s="380"/>
      <c r="BC492" s="394"/>
      <c r="BD492" s="394"/>
      <c r="BE492" s="394"/>
      <c r="BF492" s="394"/>
      <c r="BG492" s="394"/>
      <c r="BH492" s="380"/>
      <c r="BI492" s="286">
        <f t="shared" si="45"/>
        <v>620354.63596406765</v>
      </c>
    </row>
    <row r="493" spans="1:61" ht="15" customHeight="1" x14ac:dyDescent="0.25">
      <c r="A493" s="83">
        <f t="shared" si="46"/>
        <v>435</v>
      </c>
      <c r="C493" s="83">
        <v>593</v>
      </c>
      <c r="E493" s="120">
        <v>593920</v>
      </c>
      <c r="F493" s="98"/>
      <c r="G493" s="98" t="s">
        <v>591</v>
      </c>
      <c r="K493" s="394">
        <f>'[15]WP - Expenses'!$K$493</f>
        <v>706782.51</v>
      </c>
      <c r="M493" s="168">
        <v>0.88033905054461314</v>
      </c>
      <c r="O493" s="394">
        <f t="shared" si="44"/>
        <v>622208.24379493855</v>
      </c>
      <c r="P493" s="217"/>
      <c r="Q493" s="394"/>
      <c r="R493" s="380"/>
      <c r="S493" s="394"/>
      <c r="T493" s="380"/>
      <c r="U493" s="290">
        <f>IFERROR(VLOOKUP(E493,'[26]IS ADJ 3'!$E:$O,11,FALSE),0)</f>
        <v>0</v>
      </c>
      <c r="V493" s="380"/>
      <c r="W493" s="291">
        <f>IFERROR(VLOOKUP(E493,'[27]IS ADJ 4'!$E:$Q,13,FALSE),0)</f>
        <v>0</v>
      </c>
      <c r="X493" s="380"/>
      <c r="Y493" s="290">
        <f>IFERROR(VLOOKUP(E493,'[28]WP IS ADJ 5'!$E$17:$U$315,17,FALSE),0)</f>
        <v>0</v>
      </c>
      <c r="Z493" s="380"/>
      <c r="AA493" s="394"/>
      <c r="AB493" s="380"/>
      <c r="AC493" s="394"/>
      <c r="AD493" s="380"/>
      <c r="AE493" s="394"/>
      <c r="AF493" s="380"/>
      <c r="AG493" s="397">
        <f>IFERROR(VLOOKUP(E493,'[16]nVision Input'!$E:$Q,13,FALSE),0)</f>
        <v>0</v>
      </c>
      <c r="AH493" s="380"/>
      <c r="AI493" s="394"/>
      <c r="AJ493" s="380"/>
      <c r="AK493" s="394"/>
      <c r="AL493" s="394"/>
      <c r="AM493" s="394"/>
      <c r="AN493" s="380"/>
      <c r="AO493" s="394"/>
      <c r="AP493" s="380"/>
      <c r="AQ493" s="394"/>
      <c r="AR493" s="380"/>
      <c r="AS493" s="394"/>
      <c r="AT493" s="380"/>
      <c r="AU493" s="394"/>
      <c r="AV493" s="217"/>
      <c r="AW493" s="394"/>
      <c r="AX493" s="217"/>
      <c r="AY493" s="394"/>
      <c r="AZ493" s="380"/>
      <c r="BA493" s="394"/>
      <c r="BB493" s="380"/>
      <c r="BC493" s="394"/>
      <c r="BD493" s="394"/>
      <c r="BE493" s="394"/>
      <c r="BF493" s="394"/>
      <c r="BG493" s="394"/>
      <c r="BH493" s="380"/>
      <c r="BI493" s="286">
        <f t="shared" si="45"/>
        <v>622208.24379493855</v>
      </c>
    </row>
    <row r="494" spans="1:61" ht="15" customHeight="1" x14ac:dyDescent="0.25">
      <c r="A494" s="83">
        <f t="shared" si="46"/>
        <v>436</v>
      </c>
      <c r="C494" s="83">
        <v>593</v>
      </c>
      <c r="E494" s="120">
        <v>593930</v>
      </c>
      <c r="F494" s="98"/>
      <c r="G494" s="98" t="s">
        <v>592</v>
      </c>
      <c r="K494" s="394">
        <f>'[15]WP - Expenses'!$K$494</f>
        <v>11.33</v>
      </c>
      <c r="M494" s="168">
        <v>0.88033905054461314</v>
      </c>
      <c r="O494" s="394">
        <f t="shared" si="44"/>
        <v>9.9742414426704666</v>
      </c>
      <c r="P494" s="217"/>
      <c r="Q494" s="394"/>
      <c r="R494" s="380"/>
      <c r="S494" s="394"/>
      <c r="T494" s="380"/>
      <c r="U494" s="290">
        <f>IFERROR(VLOOKUP(E494,'[26]IS ADJ 3'!$E:$O,11,FALSE),0)</f>
        <v>0</v>
      </c>
      <c r="V494" s="380"/>
      <c r="W494" s="291">
        <f>IFERROR(VLOOKUP(E494,'[27]IS ADJ 4'!$E:$Q,13,FALSE),0)</f>
        <v>0</v>
      </c>
      <c r="X494" s="380"/>
      <c r="Y494" s="290">
        <f>IFERROR(VLOOKUP(E494,'[28]WP IS ADJ 5'!$E$17:$U$315,17,FALSE),0)</f>
        <v>0</v>
      </c>
      <c r="Z494" s="380"/>
      <c r="AA494" s="394"/>
      <c r="AB494" s="380"/>
      <c r="AC494" s="394"/>
      <c r="AD494" s="380"/>
      <c r="AE494" s="394"/>
      <c r="AF494" s="380"/>
      <c r="AG494" s="397">
        <f>IFERROR(VLOOKUP(E494,'[16]nVision Input'!$E:$Q,13,FALSE),0)</f>
        <v>0</v>
      </c>
      <c r="AH494" s="380"/>
      <c r="AI494" s="394"/>
      <c r="AJ494" s="380"/>
      <c r="AK494" s="394"/>
      <c r="AL494" s="394"/>
      <c r="AM494" s="394"/>
      <c r="AN494" s="380"/>
      <c r="AO494" s="394"/>
      <c r="AP494" s="380"/>
      <c r="AQ494" s="394"/>
      <c r="AR494" s="380"/>
      <c r="AS494" s="394"/>
      <c r="AT494" s="380"/>
      <c r="AU494" s="394"/>
      <c r="AV494" s="217"/>
      <c r="AW494" s="394"/>
      <c r="AX494" s="217"/>
      <c r="AY494" s="394"/>
      <c r="AZ494" s="380"/>
      <c r="BA494" s="394"/>
      <c r="BB494" s="380"/>
      <c r="BC494" s="394"/>
      <c r="BD494" s="394"/>
      <c r="BE494" s="394"/>
      <c r="BF494" s="394"/>
      <c r="BG494" s="394"/>
      <c r="BH494" s="380"/>
      <c r="BI494" s="286">
        <f t="shared" si="45"/>
        <v>9.9742414426704666</v>
      </c>
    </row>
    <row r="495" spans="1:61" ht="15" customHeight="1" x14ac:dyDescent="0.25">
      <c r="A495" s="83">
        <f t="shared" si="46"/>
        <v>437</v>
      </c>
      <c r="C495" s="83">
        <v>593</v>
      </c>
      <c r="E495" s="120">
        <v>593932</v>
      </c>
      <c r="F495" s="98"/>
      <c r="G495" s="98" t="s">
        <v>593</v>
      </c>
      <c r="K495" s="394">
        <f>'[15]WP - Expenses'!$K$495</f>
        <v>5281.0700000000006</v>
      </c>
      <c r="M495" s="168">
        <v>0.88033905054461314</v>
      </c>
      <c r="O495" s="394">
        <f t="shared" si="44"/>
        <v>4649.1321496596411</v>
      </c>
      <c r="P495" s="217"/>
      <c r="Q495" s="394"/>
      <c r="R495" s="380"/>
      <c r="S495" s="394"/>
      <c r="T495" s="380"/>
      <c r="U495" s="290">
        <f>IFERROR(VLOOKUP(E495,'[26]IS ADJ 3'!$E:$O,11,FALSE),0)</f>
        <v>0</v>
      </c>
      <c r="V495" s="380"/>
      <c r="W495" s="291">
        <f>IFERROR(VLOOKUP(E495,'[27]IS ADJ 4'!$E:$Q,13,FALSE),0)</f>
        <v>0</v>
      </c>
      <c r="X495" s="380"/>
      <c r="Y495" s="290">
        <f>IFERROR(VLOOKUP(E495,'[28]WP IS ADJ 5'!$E$17:$U$315,17,FALSE),0)</f>
        <v>0</v>
      </c>
      <c r="Z495" s="380"/>
      <c r="AA495" s="394"/>
      <c r="AB495" s="380"/>
      <c r="AC495" s="394"/>
      <c r="AD495" s="380"/>
      <c r="AE495" s="394"/>
      <c r="AF495" s="380"/>
      <c r="AG495" s="397">
        <f>IFERROR(VLOOKUP(E495,'[16]nVision Input'!$E:$Q,13,FALSE),0)</f>
        <v>0</v>
      </c>
      <c r="AH495" s="380"/>
      <c r="AI495" s="394"/>
      <c r="AJ495" s="380"/>
      <c r="AK495" s="394"/>
      <c r="AL495" s="394"/>
      <c r="AM495" s="394"/>
      <c r="AN495" s="380"/>
      <c r="AO495" s="394"/>
      <c r="AP495" s="380"/>
      <c r="AQ495" s="394"/>
      <c r="AR495" s="380"/>
      <c r="AS495" s="394"/>
      <c r="AT495" s="380"/>
      <c r="AU495" s="394"/>
      <c r="AV495" s="217"/>
      <c r="AW495" s="394"/>
      <c r="AX495" s="217"/>
      <c r="AY495" s="394"/>
      <c r="AZ495" s="380"/>
      <c r="BA495" s="394"/>
      <c r="BB495" s="380"/>
      <c r="BC495" s="394"/>
      <c r="BD495" s="394"/>
      <c r="BE495" s="394"/>
      <c r="BF495" s="394"/>
      <c r="BG495" s="394"/>
      <c r="BH495" s="380"/>
      <c r="BI495" s="286">
        <f t="shared" si="45"/>
        <v>4649.1321496596411</v>
      </c>
    </row>
    <row r="496" spans="1:61" ht="15" customHeight="1" x14ac:dyDescent="0.25">
      <c r="A496" s="83">
        <f t="shared" si="46"/>
        <v>438</v>
      </c>
      <c r="C496" s="83">
        <v>593</v>
      </c>
      <c r="E496" s="120">
        <v>593940</v>
      </c>
      <c r="F496" s="98"/>
      <c r="G496" s="98" t="s">
        <v>594</v>
      </c>
      <c r="K496" s="394">
        <f>'[15]WP - Expenses'!$K$496</f>
        <v>7092.6100000000006</v>
      </c>
      <c r="M496" s="168">
        <v>0.88033905054461314</v>
      </c>
      <c r="O496" s="394">
        <f t="shared" si="44"/>
        <v>6243.9015532832291</v>
      </c>
      <c r="P496" s="217"/>
      <c r="Q496" s="394"/>
      <c r="R496" s="380"/>
      <c r="S496" s="394"/>
      <c r="T496" s="380"/>
      <c r="U496" s="290">
        <f>IFERROR(VLOOKUP(E496,'[26]IS ADJ 3'!$E:$O,11,FALSE),0)</f>
        <v>121.35008070321078</v>
      </c>
      <c r="V496" s="380"/>
      <c r="W496" s="291">
        <f>IFERROR(VLOOKUP(E496,'[27]IS ADJ 4'!$E:$Q,13,FALSE),0)</f>
        <v>55.937650176223706</v>
      </c>
      <c r="X496" s="380"/>
      <c r="Y496" s="290">
        <f>IFERROR(VLOOKUP(E496,'[28]WP IS ADJ 5'!$E$17:$U$315,17,FALSE),0)</f>
        <v>70.33330657192846</v>
      </c>
      <c r="Z496" s="380"/>
      <c r="AA496" s="394"/>
      <c r="AB496" s="380"/>
      <c r="AC496" s="394"/>
      <c r="AD496" s="380"/>
      <c r="AE496" s="394"/>
      <c r="AF496" s="380"/>
      <c r="AG496" s="397">
        <f>IFERROR(VLOOKUP(E496,'[16]nVision Input'!$E:$Q,13,FALSE),0)</f>
        <v>0</v>
      </c>
      <c r="AH496" s="380"/>
      <c r="AI496" s="394"/>
      <c r="AJ496" s="380"/>
      <c r="AK496" s="394"/>
      <c r="AL496" s="394"/>
      <c r="AM496" s="394"/>
      <c r="AN496" s="380"/>
      <c r="AO496" s="394"/>
      <c r="AP496" s="380"/>
      <c r="AQ496" s="394"/>
      <c r="AR496" s="380"/>
      <c r="AS496" s="394"/>
      <c r="AT496" s="380"/>
      <c r="AU496" s="394"/>
      <c r="AV496" s="217"/>
      <c r="AW496" s="394"/>
      <c r="AX496" s="217"/>
      <c r="AY496" s="394"/>
      <c r="AZ496" s="380"/>
      <c r="BA496" s="394"/>
      <c r="BB496" s="380"/>
      <c r="BC496" s="394"/>
      <c r="BD496" s="394"/>
      <c r="BE496" s="394"/>
      <c r="BF496" s="394"/>
      <c r="BG496" s="394"/>
      <c r="BH496" s="380"/>
      <c r="BI496" s="286">
        <f t="shared" si="45"/>
        <v>6491.5225907345921</v>
      </c>
    </row>
    <row r="497" spans="1:61" ht="15" customHeight="1" x14ac:dyDescent="0.25">
      <c r="A497" s="83">
        <f t="shared" si="46"/>
        <v>439</v>
      </c>
      <c r="C497" s="83">
        <v>593</v>
      </c>
      <c r="E497" s="120">
        <v>593998</v>
      </c>
      <c r="F497" s="98"/>
      <c r="G497" s="98" t="s">
        <v>595</v>
      </c>
      <c r="K497" s="394">
        <f>'[15]WP - Expenses'!$K$497</f>
        <v>357478.32</v>
      </c>
      <c r="M497" s="168">
        <v>1</v>
      </c>
      <c r="O497" s="394">
        <f t="shared" si="44"/>
        <v>357478.32</v>
      </c>
      <c r="P497" s="217"/>
      <c r="Q497" s="394"/>
      <c r="R497" s="380"/>
      <c r="S497" s="394"/>
      <c r="T497" s="380"/>
      <c r="U497" s="290">
        <f>IFERROR(VLOOKUP(E497,'[26]IS ADJ 3'!$E:$O,11,FALSE),0)</f>
        <v>0</v>
      </c>
      <c r="V497" s="380"/>
      <c r="W497" s="291">
        <f>IFERROR(VLOOKUP(E497,'[27]IS ADJ 4'!$E:$Q,13,FALSE),0)</f>
        <v>0</v>
      </c>
      <c r="X497" s="380"/>
      <c r="Y497" s="290">
        <f>IFERROR(VLOOKUP(E497,'[28]WP IS ADJ 5'!$E$17:$U$315,17,FALSE),0)</f>
        <v>0</v>
      </c>
      <c r="Z497" s="380"/>
      <c r="AA497" s="394"/>
      <c r="AB497" s="380"/>
      <c r="AC497" s="394"/>
      <c r="AD497" s="380"/>
      <c r="AE497" s="394"/>
      <c r="AF497" s="380"/>
      <c r="AG497" s="397">
        <f>IFERROR(VLOOKUP(E497,'[16]nVision Input'!$E:$Q,13,FALSE),0)</f>
        <v>0</v>
      </c>
      <c r="AH497" s="380"/>
      <c r="AI497" s="394"/>
      <c r="AJ497" s="380"/>
      <c r="AK497" s="394"/>
      <c r="AL497" s="394"/>
      <c r="AM497" s="394"/>
      <c r="AN497" s="380"/>
      <c r="AO497" s="394"/>
      <c r="AP497" s="380"/>
      <c r="AQ497" s="394"/>
      <c r="AR497" s="380"/>
      <c r="AS497" s="394"/>
      <c r="AT497" s="380"/>
      <c r="AU497" s="394"/>
      <c r="AV497" s="217"/>
      <c r="AW497" s="394"/>
      <c r="AX497" s="217"/>
      <c r="AY497" s="394"/>
      <c r="AZ497" s="380"/>
      <c r="BA497" s="394"/>
      <c r="BB497" s="380"/>
      <c r="BC497" s="394"/>
      <c r="BD497" s="394"/>
      <c r="BE497" s="394"/>
      <c r="BF497" s="394"/>
      <c r="BG497" s="394"/>
      <c r="BH497" s="380"/>
      <c r="BI497" s="286">
        <f t="shared" si="45"/>
        <v>357478.32</v>
      </c>
    </row>
    <row r="498" spans="1:61" ht="15" customHeight="1" x14ac:dyDescent="0.25">
      <c r="A498" s="83">
        <f t="shared" si="46"/>
        <v>440</v>
      </c>
      <c r="C498" s="83">
        <v>594</v>
      </c>
      <c r="E498" s="120">
        <v>594061</v>
      </c>
      <c r="F498" s="98"/>
      <c r="G498" s="98" t="s">
        <v>596</v>
      </c>
      <c r="K498" s="394">
        <f>'[15]WP - Expenses'!$K$498</f>
        <v>594888.22</v>
      </c>
      <c r="M498" s="168">
        <v>0.88033905054461314</v>
      </c>
      <c r="O498" s="394">
        <f t="shared" si="44"/>
        <v>523703.33077497489</v>
      </c>
      <c r="P498" s="217"/>
      <c r="Q498" s="394"/>
      <c r="R498" s="380"/>
      <c r="S498" s="394"/>
      <c r="T498" s="380"/>
      <c r="U498" s="290">
        <f>IFERROR(VLOOKUP(E498,'[26]IS ADJ 3'!$E:$O,11,FALSE),0)</f>
        <v>3434.9909659322811</v>
      </c>
      <c r="V498" s="380"/>
      <c r="W498" s="291">
        <f>IFERROR(VLOOKUP(E498,'[27]IS ADJ 4'!$E:$Q,13,FALSE),0)</f>
        <v>1583.3967468117617</v>
      </c>
      <c r="X498" s="380"/>
      <c r="Y498" s="290">
        <f>IFERROR(VLOOKUP(E498,'[28]WP IS ADJ 5'!$E$17:$U$315,17,FALSE),0)</f>
        <v>1990.8867903400242</v>
      </c>
      <c r="Z498" s="380"/>
      <c r="AA498" s="394"/>
      <c r="AB498" s="380"/>
      <c r="AC498" s="394"/>
      <c r="AD498" s="380"/>
      <c r="AE498" s="394"/>
      <c r="AF498" s="380"/>
      <c r="AG498" s="397">
        <f>IFERROR(VLOOKUP(E498,'[16]nVision Input'!$E:$Q,13,FALSE),0)</f>
        <v>0</v>
      </c>
      <c r="AH498" s="380"/>
      <c r="AI498" s="394"/>
      <c r="AJ498" s="380"/>
      <c r="AK498" s="394"/>
      <c r="AL498" s="394"/>
      <c r="AM498" s="394"/>
      <c r="AN498" s="380"/>
      <c r="AO498" s="394"/>
      <c r="AP498" s="380"/>
      <c r="AQ498" s="394"/>
      <c r="AR498" s="380"/>
      <c r="AS498" s="394"/>
      <c r="AT498" s="380"/>
      <c r="AU498" s="394"/>
      <c r="AV498" s="217"/>
      <c r="AW498" s="394"/>
      <c r="AX498" s="217"/>
      <c r="AY498" s="394"/>
      <c r="AZ498" s="380"/>
      <c r="BA498" s="394"/>
      <c r="BB498" s="380"/>
      <c r="BC498" s="394"/>
      <c r="BD498" s="394"/>
      <c r="BE498" s="394"/>
      <c r="BF498" s="394"/>
      <c r="BG498" s="394"/>
      <c r="BH498" s="380"/>
      <c r="BI498" s="286">
        <f t="shared" si="45"/>
        <v>530712.60527805903</v>
      </c>
    </row>
    <row r="499" spans="1:61" ht="15" customHeight="1" x14ac:dyDescent="0.25">
      <c r="A499" s="83">
        <f t="shared" si="46"/>
        <v>441</v>
      </c>
      <c r="C499" s="83">
        <v>594</v>
      </c>
      <c r="E499" s="120">
        <v>594062</v>
      </c>
      <c r="F499" s="98"/>
      <c r="G499" s="98" t="s">
        <v>597</v>
      </c>
      <c r="K499" s="394">
        <f>'[15]WP - Expenses'!$K$499</f>
        <v>31349.25</v>
      </c>
      <c r="M499" s="168">
        <v>0.88033905054461314</v>
      </c>
      <c r="O499" s="394">
        <f t="shared" si="44"/>
        <v>27597.968980285714</v>
      </c>
      <c r="P499" s="217"/>
      <c r="Q499" s="394"/>
      <c r="R499" s="380"/>
      <c r="S499" s="394"/>
      <c r="T499" s="380"/>
      <c r="U499" s="290">
        <f>IFERROR(VLOOKUP(E499,'[26]IS ADJ 3'!$E:$O,11,FALSE),0)</f>
        <v>805.57371841430984</v>
      </c>
      <c r="V499" s="380"/>
      <c r="W499" s="291">
        <f>IFERROR(VLOOKUP(E499,'[27]IS ADJ 4'!$E:$Q,13,FALSE),0)</f>
        <v>371.33803777212586</v>
      </c>
      <c r="X499" s="380"/>
      <c r="Y499" s="290">
        <f>IFERROR(VLOOKUP(E499,'[28]WP IS ADJ 5'!$E$17:$U$315,17,FALSE),0)</f>
        <v>466.9025597279433</v>
      </c>
      <c r="Z499" s="380"/>
      <c r="AA499" s="394"/>
      <c r="AB499" s="380"/>
      <c r="AC499" s="394"/>
      <c r="AD499" s="380"/>
      <c r="AE499" s="394"/>
      <c r="AF499" s="380"/>
      <c r="AG499" s="397">
        <f>IFERROR(VLOOKUP(E499,'[16]nVision Input'!$E:$Q,13,FALSE),0)</f>
        <v>0</v>
      </c>
      <c r="AH499" s="380"/>
      <c r="AI499" s="394"/>
      <c r="AJ499" s="380"/>
      <c r="AK499" s="394"/>
      <c r="AL499" s="394"/>
      <c r="AM499" s="394"/>
      <c r="AN499" s="380"/>
      <c r="AO499" s="394"/>
      <c r="AP499" s="380"/>
      <c r="AQ499" s="394"/>
      <c r="AR499" s="380"/>
      <c r="AS499" s="394"/>
      <c r="AT499" s="380"/>
      <c r="AU499" s="394"/>
      <c r="AV499" s="217"/>
      <c r="AW499" s="394"/>
      <c r="AX499" s="217"/>
      <c r="AY499" s="394"/>
      <c r="AZ499" s="380"/>
      <c r="BA499" s="394"/>
      <c r="BB499" s="380"/>
      <c r="BC499" s="394"/>
      <c r="BD499" s="394"/>
      <c r="BE499" s="394"/>
      <c r="BF499" s="394"/>
      <c r="BG499" s="394"/>
      <c r="BH499" s="380"/>
      <c r="BI499" s="286">
        <f t="shared" si="45"/>
        <v>29241.783296200094</v>
      </c>
    </row>
    <row r="500" spans="1:61" ht="15" customHeight="1" x14ac:dyDescent="0.25">
      <c r="A500" s="83">
        <f t="shared" si="46"/>
        <v>442</v>
      </c>
      <c r="C500" s="83">
        <v>594</v>
      </c>
      <c r="E500" s="120">
        <v>594910</v>
      </c>
      <c r="F500" s="98"/>
      <c r="G500" s="98" t="s">
        <v>598</v>
      </c>
      <c r="K500" s="394">
        <f>'[15]WP - Expenses'!$K$500</f>
        <v>185680.53000000003</v>
      </c>
      <c r="M500" s="168">
        <v>0.88033905054461314</v>
      </c>
      <c r="O500" s="394">
        <f t="shared" si="44"/>
        <v>163461.82148482057</v>
      </c>
      <c r="P500" s="217"/>
      <c r="Q500" s="394"/>
      <c r="R500" s="380"/>
      <c r="S500" s="394"/>
      <c r="T500" s="380"/>
      <c r="U500" s="290">
        <f>IFERROR(VLOOKUP(E500,'[26]IS ADJ 3'!$E:$O,11,FALSE),0)</f>
        <v>4915.3096631539192</v>
      </c>
      <c r="V500" s="380"/>
      <c r="W500" s="291">
        <f>IFERROR(VLOOKUP(E500,'[27]IS ADJ 4'!$E:$Q,13,FALSE),0)</f>
        <v>2265.7658804345651</v>
      </c>
      <c r="X500" s="380"/>
      <c r="Y500" s="290">
        <f>IFERROR(VLOOKUP(E500,'[28]WP IS ADJ 5'!$E$17:$U$315,17,FALSE),0)</f>
        <v>2848.8648662712949</v>
      </c>
      <c r="Z500" s="380"/>
      <c r="AA500" s="394"/>
      <c r="AB500" s="380"/>
      <c r="AC500" s="394"/>
      <c r="AD500" s="380"/>
      <c r="AE500" s="394"/>
      <c r="AF500" s="380"/>
      <c r="AG500" s="397">
        <f>IFERROR(VLOOKUP(E500,'[16]nVision Input'!$E:$Q,13,FALSE),0)</f>
        <v>0</v>
      </c>
      <c r="AH500" s="380"/>
      <c r="AI500" s="394"/>
      <c r="AJ500" s="380"/>
      <c r="AK500" s="394"/>
      <c r="AL500" s="394"/>
      <c r="AM500" s="394"/>
      <c r="AN500" s="380"/>
      <c r="AO500" s="394"/>
      <c r="AP500" s="380"/>
      <c r="AQ500" s="394"/>
      <c r="AR500" s="380"/>
      <c r="AS500" s="394"/>
      <c r="AT500" s="380"/>
      <c r="AU500" s="394"/>
      <c r="AV500" s="217"/>
      <c r="AW500" s="394"/>
      <c r="AX500" s="217"/>
      <c r="AY500" s="394"/>
      <c r="AZ500" s="380"/>
      <c r="BA500" s="394"/>
      <c r="BB500" s="380"/>
      <c r="BC500" s="394"/>
      <c r="BD500" s="394"/>
      <c r="BE500" s="394"/>
      <c r="BF500" s="394"/>
      <c r="BG500" s="394"/>
      <c r="BH500" s="380"/>
      <c r="BI500" s="286">
        <f t="shared" si="45"/>
        <v>173491.76189468036</v>
      </c>
    </row>
    <row r="501" spans="1:61" ht="15" customHeight="1" x14ac:dyDescent="0.25">
      <c r="A501" s="83">
        <f t="shared" si="46"/>
        <v>443</v>
      </c>
      <c r="C501" s="83">
        <v>594</v>
      </c>
      <c r="E501" s="120">
        <v>594998</v>
      </c>
      <c r="F501" s="98"/>
      <c r="G501" s="98" t="s">
        <v>599</v>
      </c>
      <c r="K501" s="394">
        <f>'[15]WP - Expenses'!$K$501</f>
        <v>17022.72</v>
      </c>
      <c r="M501" s="168">
        <v>1</v>
      </c>
      <c r="O501" s="394">
        <f t="shared" si="44"/>
        <v>17022.72</v>
      </c>
      <c r="P501" s="217"/>
      <c r="Q501" s="394"/>
      <c r="R501" s="380"/>
      <c r="S501" s="394"/>
      <c r="T501" s="380"/>
      <c r="U501" s="290">
        <f>IFERROR(VLOOKUP(E501,'[26]IS ADJ 3'!$E:$O,11,FALSE),0)</f>
        <v>0</v>
      </c>
      <c r="V501" s="380"/>
      <c r="W501" s="291">
        <f>IFERROR(VLOOKUP(E501,'[27]IS ADJ 4'!$E:$Q,13,FALSE),0)</f>
        <v>0</v>
      </c>
      <c r="X501" s="380"/>
      <c r="Y501" s="290">
        <f>IFERROR(VLOOKUP(E501,'[28]WP IS ADJ 5'!$E$17:$U$315,17,FALSE),0)</f>
        <v>0</v>
      </c>
      <c r="Z501" s="380"/>
      <c r="AA501" s="394"/>
      <c r="AB501" s="380"/>
      <c r="AC501" s="394"/>
      <c r="AD501" s="380"/>
      <c r="AE501" s="394"/>
      <c r="AF501" s="380"/>
      <c r="AG501" s="397">
        <f>IFERROR(VLOOKUP(E501,'[16]nVision Input'!$E:$Q,13,FALSE),0)</f>
        <v>0</v>
      </c>
      <c r="AH501" s="380"/>
      <c r="AI501" s="394"/>
      <c r="AJ501" s="380"/>
      <c r="AK501" s="394"/>
      <c r="AL501" s="394"/>
      <c r="AM501" s="394"/>
      <c r="AN501" s="380"/>
      <c r="AO501" s="394"/>
      <c r="AP501" s="380"/>
      <c r="AQ501" s="394"/>
      <c r="AR501" s="380"/>
      <c r="AS501" s="394"/>
      <c r="AT501" s="380"/>
      <c r="AU501" s="394"/>
      <c r="AV501" s="217"/>
      <c r="AW501" s="394"/>
      <c r="AX501" s="217"/>
      <c r="AY501" s="394"/>
      <c r="AZ501" s="380"/>
      <c r="BA501" s="394"/>
      <c r="BB501" s="380"/>
      <c r="BC501" s="394"/>
      <c r="BD501" s="394"/>
      <c r="BE501" s="394"/>
      <c r="BF501" s="394"/>
      <c r="BG501" s="394"/>
      <c r="BH501" s="380"/>
      <c r="BI501" s="286">
        <f t="shared" si="45"/>
        <v>17022.72</v>
      </c>
    </row>
    <row r="502" spans="1:61" ht="15" customHeight="1" x14ac:dyDescent="0.25">
      <c r="A502" s="83">
        <f t="shared" si="46"/>
        <v>444</v>
      </c>
      <c r="C502" s="83">
        <v>595</v>
      </c>
      <c r="E502" s="120">
        <v>595064</v>
      </c>
      <c r="F502" s="98"/>
      <c r="G502" s="98" t="s">
        <v>600</v>
      </c>
      <c r="K502" s="394">
        <f>'[15]WP - Expenses'!$K$502</f>
        <v>2067.11</v>
      </c>
      <c r="M502" s="168">
        <v>0.88033905054461314</v>
      </c>
      <c r="O502" s="394">
        <f t="shared" si="44"/>
        <v>1819.7576547712754</v>
      </c>
      <c r="P502" s="217"/>
      <c r="Q502" s="394"/>
      <c r="R502" s="380"/>
      <c r="S502" s="394"/>
      <c r="T502" s="380"/>
      <c r="U502" s="290">
        <f>IFERROR(VLOOKUP(E502,'[26]IS ADJ 3'!$E:$O,11,FALSE),0)</f>
        <v>47.193906727108562</v>
      </c>
      <c r="V502" s="380"/>
      <c r="W502" s="291">
        <f>IFERROR(VLOOKUP(E502,'[27]IS ADJ 4'!$E:$Q,13,FALSE),0)</f>
        <v>21.754548737440437</v>
      </c>
      <c r="X502" s="380"/>
      <c r="Y502" s="290">
        <f>IFERROR(VLOOKUP(E502,'[28]WP IS ADJ 5'!$E$17:$U$315,17,FALSE),0)</f>
        <v>27.35312157132239</v>
      </c>
      <c r="Z502" s="380"/>
      <c r="AA502" s="394"/>
      <c r="AB502" s="380"/>
      <c r="AC502" s="394"/>
      <c r="AD502" s="380"/>
      <c r="AE502" s="394"/>
      <c r="AF502" s="380"/>
      <c r="AG502" s="397">
        <f>IFERROR(VLOOKUP(E502,'[16]nVision Input'!$E:$Q,13,FALSE),0)</f>
        <v>0</v>
      </c>
      <c r="AH502" s="380"/>
      <c r="AI502" s="394"/>
      <c r="AJ502" s="380"/>
      <c r="AK502" s="394"/>
      <c r="AL502" s="394"/>
      <c r="AM502" s="394"/>
      <c r="AN502" s="380"/>
      <c r="AO502" s="394"/>
      <c r="AP502" s="380"/>
      <c r="AQ502" s="394"/>
      <c r="AR502" s="380"/>
      <c r="AS502" s="394"/>
      <c r="AT502" s="380"/>
      <c r="AU502" s="394"/>
      <c r="AV502" s="217"/>
      <c r="AW502" s="394"/>
      <c r="AX502" s="217"/>
      <c r="AY502" s="394"/>
      <c r="AZ502" s="380"/>
      <c r="BA502" s="394"/>
      <c r="BB502" s="380"/>
      <c r="BC502" s="394"/>
      <c r="BD502" s="394"/>
      <c r="BE502" s="394"/>
      <c r="BF502" s="394"/>
      <c r="BG502" s="394"/>
      <c r="BH502" s="380"/>
      <c r="BI502" s="286">
        <f t="shared" si="45"/>
        <v>1916.0592318071467</v>
      </c>
    </row>
    <row r="503" spans="1:61" ht="15" customHeight="1" x14ac:dyDescent="0.25">
      <c r="A503" s="83">
        <f t="shared" si="46"/>
        <v>445</v>
      </c>
      <c r="C503" s="83">
        <v>595</v>
      </c>
      <c r="E503" s="120">
        <v>595161</v>
      </c>
      <c r="F503" s="98"/>
      <c r="G503" s="98" t="s">
        <v>601</v>
      </c>
      <c r="K503" s="394">
        <f>'[15]WP - Expenses'!$K$503</f>
        <v>345003.54000000004</v>
      </c>
      <c r="M503" s="168">
        <v>0.88033905054461314</v>
      </c>
      <c r="O503" s="394">
        <f t="shared" si="44"/>
        <v>303720.08883813047</v>
      </c>
      <c r="P503" s="217"/>
      <c r="Q503" s="394"/>
      <c r="R503" s="380"/>
      <c r="S503" s="394"/>
      <c r="T503" s="380"/>
      <c r="U503" s="290">
        <f>IFERROR(VLOOKUP(E503,'[26]IS ADJ 3'!$E:$O,11,FALSE),0)</f>
        <v>5381.3484298964868</v>
      </c>
      <c r="V503" s="380"/>
      <c r="W503" s="291">
        <f>IFERROR(VLOOKUP(E503,'[27]IS ADJ 4'!$E:$Q,13,FALSE),0)</f>
        <v>2480.5915595897559</v>
      </c>
      <c r="X503" s="380"/>
      <c r="Y503" s="290">
        <f>IFERROR(VLOOKUP(E503,'[28]WP IS ADJ 5'!$E$17:$U$315,17,FALSE),0)</f>
        <v>3118.9763261546614</v>
      </c>
      <c r="Z503" s="380"/>
      <c r="AA503" s="394"/>
      <c r="AB503" s="380"/>
      <c r="AC503" s="394"/>
      <c r="AD503" s="380"/>
      <c r="AE503" s="394"/>
      <c r="AF503" s="380"/>
      <c r="AG503" s="397">
        <f>IFERROR(VLOOKUP(E503,'[16]nVision Input'!$E:$Q,13,FALSE),0)</f>
        <v>0</v>
      </c>
      <c r="AH503" s="380"/>
      <c r="AI503" s="394"/>
      <c r="AJ503" s="380"/>
      <c r="AK503" s="394"/>
      <c r="AL503" s="394"/>
      <c r="AM503" s="394"/>
      <c r="AN503" s="380"/>
      <c r="AO503" s="394"/>
      <c r="AP503" s="380"/>
      <c r="AQ503" s="394"/>
      <c r="AR503" s="380"/>
      <c r="AS503" s="394"/>
      <c r="AT503" s="380"/>
      <c r="AU503" s="394"/>
      <c r="AV503" s="217"/>
      <c r="AW503" s="394"/>
      <c r="AX503" s="217"/>
      <c r="AY503" s="394"/>
      <c r="AZ503" s="380"/>
      <c r="BA503" s="394"/>
      <c r="BB503" s="380"/>
      <c r="BC503" s="394"/>
      <c r="BD503" s="394"/>
      <c r="BE503" s="394"/>
      <c r="BF503" s="394"/>
      <c r="BG503" s="394"/>
      <c r="BH503" s="380"/>
      <c r="BI503" s="286">
        <f t="shared" si="45"/>
        <v>314701.00515377137</v>
      </c>
    </row>
    <row r="504" spans="1:61" ht="15" customHeight="1" x14ac:dyDescent="0.25">
      <c r="A504" s="83">
        <f t="shared" si="46"/>
        <v>446</v>
      </c>
      <c r="C504" s="83">
        <v>595</v>
      </c>
      <c r="E504" s="120">
        <v>595164</v>
      </c>
      <c r="F504" s="98"/>
      <c r="G504" s="98" t="s">
        <v>602</v>
      </c>
      <c r="K504" s="394">
        <f>'[15]WP - Expenses'!$K$504</f>
        <v>40636.870000000003</v>
      </c>
      <c r="M504" s="168">
        <v>0.88033905054461314</v>
      </c>
      <c r="O504" s="394">
        <f t="shared" si="44"/>
        <v>35774.223552904878</v>
      </c>
      <c r="P504" s="217"/>
      <c r="Q504" s="394"/>
      <c r="R504" s="380"/>
      <c r="S504" s="394"/>
      <c r="T504" s="380"/>
      <c r="U504" s="290">
        <f>IFERROR(VLOOKUP(E504,'[26]IS ADJ 3'!$E:$O,11,FALSE),0)</f>
        <v>1170.2658253330051</v>
      </c>
      <c r="V504" s="380"/>
      <c r="W504" s="291">
        <f>IFERROR(VLOOKUP(E504,'[27]IS ADJ 4'!$E:$Q,13,FALSE),0)</f>
        <v>539.44686292190738</v>
      </c>
      <c r="X504" s="380"/>
      <c r="Y504" s="290">
        <f>IFERROR(VLOOKUP(E504,'[28]WP IS ADJ 5'!$E$17:$U$315,17,FALSE),0)</f>
        <v>678.27449793874257</v>
      </c>
      <c r="Z504" s="380"/>
      <c r="AA504" s="394"/>
      <c r="AB504" s="380"/>
      <c r="AC504" s="394"/>
      <c r="AD504" s="380"/>
      <c r="AE504" s="394"/>
      <c r="AF504" s="380"/>
      <c r="AG504" s="397">
        <f>IFERROR(VLOOKUP(E504,'[16]nVision Input'!$E:$Q,13,FALSE),0)</f>
        <v>0</v>
      </c>
      <c r="AH504" s="380"/>
      <c r="AI504" s="394"/>
      <c r="AJ504" s="380"/>
      <c r="AK504" s="394"/>
      <c r="AL504" s="394"/>
      <c r="AM504" s="394"/>
      <c r="AN504" s="380"/>
      <c r="AO504" s="394"/>
      <c r="AP504" s="380"/>
      <c r="AQ504" s="394"/>
      <c r="AR504" s="380"/>
      <c r="AS504" s="394"/>
      <c r="AT504" s="380"/>
      <c r="AU504" s="394"/>
      <c r="AV504" s="217"/>
      <c r="AW504" s="394"/>
      <c r="AX504" s="217"/>
      <c r="AY504" s="394"/>
      <c r="AZ504" s="380"/>
      <c r="BA504" s="394"/>
      <c r="BB504" s="380"/>
      <c r="BC504" s="394"/>
      <c r="BD504" s="394"/>
      <c r="BE504" s="394"/>
      <c r="BF504" s="394"/>
      <c r="BG504" s="394"/>
      <c r="BH504" s="380"/>
      <c r="BI504" s="286">
        <f t="shared" si="45"/>
        <v>38162.210739098533</v>
      </c>
    </row>
    <row r="505" spans="1:61" ht="15" customHeight="1" x14ac:dyDescent="0.25">
      <c r="A505" s="83">
        <f t="shared" si="46"/>
        <v>447</v>
      </c>
      <c r="C505" s="83">
        <v>596</v>
      </c>
      <c r="E505" s="120">
        <v>596067</v>
      </c>
      <c r="F505" s="98"/>
      <c r="G505" s="98" t="s">
        <v>603</v>
      </c>
      <c r="K505" s="394">
        <f>'[15]WP - Expenses'!$K$505</f>
        <v>379835.65</v>
      </c>
      <c r="M505" s="168">
        <v>0.88033905054461314</v>
      </c>
      <c r="O505" s="394">
        <f t="shared" si="44"/>
        <v>334384.15548399603</v>
      </c>
      <c r="P505" s="217"/>
      <c r="Q505" s="394"/>
      <c r="R505" s="380"/>
      <c r="S505" s="394"/>
      <c r="T505" s="380"/>
      <c r="U505" s="290">
        <f>IFERROR(VLOOKUP(E505,'[26]IS ADJ 3'!$E:$O,11,FALSE),0)</f>
        <v>7040.1838424399939</v>
      </c>
      <c r="V505" s="380"/>
      <c r="W505" s="291">
        <f>IFERROR(VLOOKUP(E505,'[27]IS ADJ 4'!$E:$Q,13,FALSE),0)</f>
        <v>3245.2499303883119</v>
      </c>
      <c r="X505" s="380"/>
      <c r="Y505" s="290">
        <f>IFERROR(VLOOKUP(E505,'[28]WP IS ADJ 5'!$E$17:$U$315,17,FALSE),0)</f>
        <v>4080.4209246806568</v>
      </c>
      <c r="Z505" s="380"/>
      <c r="AA505" s="394"/>
      <c r="AB505" s="380"/>
      <c r="AC505" s="394"/>
      <c r="AD505" s="380"/>
      <c r="AE505" s="394"/>
      <c r="AF505" s="380"/>
      <c r="AG505" s="397">
        <f>IFERROR(VLOOKUP(E505,'[16]nVision Input'!$E:$Q,13,FALSE),0)</f>
        <v>0</v>
      </c>
      <c r="AH505" s="380"/>
      <c r="AI505" s="394"/>
      <c r="AJ505" s="380"/>
      <c r="AK505" s="394"/>
      <c r="AL505" s="394"/>
      <c r="AM505" s="394"/>
      <c r="AN505" s="380"/>
      <c r="AO505" s="394"/>
      <c r="AP505" s="380"/>
      <c r="AQ505" s="394"/>
      <c r="AR505" s="380"/>
      <c r="AS505" s="394"/>
      <c r="AT505" s="380"/>
      <c r="AU505" s="394"/>
      <c r="AV505" s="217"/>
      <c r="AW505" s="394"/>
      <c r="AX505" s="217"/>
      <c r="AY505" s="394"/>
      <c r="AZ505" s="380"/>
      <c r="BA505" s="394"/>
      <c r="BB505" s="380"/>
      <c r="BC505" s="394"/>
      <c r="BD505" s="394"/>
      <c r="BE505" s="394"/>
      <c r="BF505" s="394"/>
      <c r="BG505" s="394"/>
      <c r="BH505" s="380"/>
      <c r="BI505" s="286">
        <f t="shared" si="45"/>
        <v>348750.010181505</v>
      </c>
    </row>
    <row r="506" spans="1:61" ht="15" customHeight="1" x14ac:dyDescent="0.25">
      <c r="A506" s="83">
        <f t="shared" si="46"/>
        <v>448</v>
      </c>
      <c r="C506" s="83">
        <v>597</v>
      </c>
      <c r="E506" s="120">
        <v>597123</v>
      </c>
      <c r="F506" s="98"/>
      <c r="G506" s="98" t="s">
        <v>604</v>
      </c>
      <c r="K506" s="394">
        <f>'[15]WP - Expenses'!$K$506</f>
        <v>322499.34999999998</v>
      </c>
      <c r="M506" s="168">
        <v>0.88033905054461314</v>
      </c>
      <c r="O506" s="394">
        <f t="shared" si="44"/>
        <v>283908.77158025489</v>
      </c>
      <c r="P506" s="217"/>
      <c r="Q506" s="394"/>
      <c r="R506" s="380"/>
      <c r="S506" s="394"/>
      <c r="T506" s="380"/>
      <c r="U506" s="290">
        <f>IFERROR(VLOOKUP(E506,'[26]IS ADJ 3'!$E:$O,11,FALSE),0)</f>
        <v>8077.7487466023686</v>
      </c>
      <c r="V506" s="380"/>
      <c r="W506" s="291">
        <f>IFERROR(VLOOKUP(E506,'[27]IS ADJ 4'!$E:$Q,13,FALSE),0)</f>
        <v>3723.5268487705043</v>
      </c>
      <c r="X506" s="380"/>
      <c r="Y506" s="290">
        <f>IFERROR(VLOOKUP(E506,'[28]WP IS ADJ 5'!$E$17:$U$315,17,FALSE),0)</f>
        <v>4681.7832811771368</v>
      </c>
      <c r="Z506" s="380"/>
      <c r="AA506" s="394"/>
      <c r="AB506" s="380"/>
      <c r="AC506" s="394"/>
      <c r="AD506" s="380"/>
      <c r="AE506" s="394"/>
      <c r="AF506" s="380"/>
      <c r="AG506" s="397">
        <f>IFERROR(VLOOKUP(E506,'[16]nVision Input'!$E:$Q,13,FALSE),0)</f>
        <v>0</v>
      </c>
      <c r="AH506" s="380"/>
      <c r="AI506" s="394"/>
      <c r="AJ506" s="380"/>
      <c r="AK506" s="394"/>
      <c r="AL506" s="394"/>
      <c r="AM506" s="394"/>
      <c r="AN506" s="380"/>
      <c r="AO506" s="394"/>
      <c r="AP506" s="380"/>
      <c r="AQ506" s="394"/>
      <c r="AR506" s="380"/>
      <c r="AS506" s="394"/>
      <c r="AT506" s="380"/>
      <c r="AU506" s="394"/>
      <c r="AV506" s="217"/>
      <c r="AW506" s="394"/>
      <c r="AX506" s="217"/>
      <c r="AY506" s="394"/>
      <c r="AZ506" s="380"/>
      <c r="BA506" s="394"/>
      <c r="BB506" s="380"/>
      <c r="BC506" s="394"/>
      <c r="BD506" s="394"/>
      <c r="BE506" s="394"/>
      <c r="BF506" s="394"/>
      <c r="BG506" s="394"/>
      <c r="BH506" s="380"/>
      <c r="BI506" s="286">
        <f t="shared" si="45"/>
        <v>300391.83045680495</v>
      </c>
    </row>
    <row r="507" spans="1:61" ht="15" customHeight="1" x14ac:dyDescent="0.25">
      <c r="A507" s="83">
        <f t="shared" si="46"/>
        <v>449</v>
      </c>
      <c r="C507" s="83">
        <v>597</v>
      </c>
      <c r="E507" s="120">
        <v>597138</v>
      </c>
      <c r="F507" s="98"/>
      <c r="G507" s="98" t="s">
        <v>605</v>
      </c>
      <c r="K507" s="394">
        <f>'[15]WP - Expenses'!$K$507</f>
        <v>13757.28</v>
      </c>
      <c r="M507" s="168">
        <v>0.88033905054461314</v>
      </c>
      <c r="O507" s="394">
        <f t="shared" si="44"/>
        <v>12111.070813276396</v>
      </c>
      <c r="P507" s="217"/>
      <c r="Q507" s="394"/>
      <c r="R507" s="380"/>
      <c r="S507" s="394"/>
      <c r="T507" s="380"/>
      <c r="U507" s="290">
        <f>IFERROR(VLOOKUP(E507,'[26]IS ADJ 3'!$E:$O,11,FALSE),0)</f>
        <v>249.73184349909266</v>
      </c>
      <c r="V507" s="380"/>
      <c r="W507" s="291">
        <f>IFERROR(VLOOKUP(E507,'[27]IS ADJ 4'!$E:$Q,13,FALSE),0)</f>
        <v>115.116631308067</v>
      </c>
      <c r="X507" s="380"/>
      <c r="Y507" s="290">
        <f>IFERROR(VLOOKUP(E507,'[28]WP IS ADJ 5'!$E$17:$U$315,17,FALSE),0)</f>
        <v>144.74210653845694</v>
      </c>
      <c r="Z507" s="380"/>
      <c r="AA507" s="394"/>
      <c r="AB507" s="380"/>
      <c r="AC507" s="394"/>
      <c r="AD507" s="380"/>
      <c r="AE507" s="394"/>
      <c r="AF507" s="380"/>
      <c r="AG507" s="397">
        <f>IFERROR(VLOOKUP(E507,'[16]nVision Input'!$E:$Q,13,FALSE),0)</f>
        <v>0</v>
      </c>
      <c r="AH507" s="380"/>
      <c r="AI507" s="394"/>
      <c r="AJ507" s="380"/>
      <c r="AK507" s="394"/>
      <c r="AL507" s="394"/>
      <c r="AM507" s="394"/>
      <c r="AN507" s="380"/>
      <c r="AO507" s="394"/>
      <c r="AP507" s="380"/>
      <c r="AQ507" s="394"/>
      <c r="AR507" s="380"/>
      <c r="AS507" s="394"/>
      <c r="AT507" s="380"/>
      <c r="AU507" s="394"/>
      <c r="AV507" s="217"/>
      <c r="AW507" s="394"/>
      <c r="AX507" s="217"/>
      <c r="AY507" s="394"/>
      <c r="AZ507" s="380"/>
      <c r="BA507" s="394"/>
      <c r="BB507" s="380"/>
      <c r="BC507" s="394"/>
      <c r="BD507" s="394"/>
      <c r="BE507" s="394"/>
      <c r="BF507" s="394"/>
      <c r="BG507" s="394"/>
      <c r="BH507" s="380"/>
      <c r="BI507" s="286">
        <f t="shared" ref="BI507:BI508" si="47">SUM(O507:BH507)</f>
        <v>12620.661394622011</v>
      </c>
    </row>
    <row r="508" spans="1:61" ht="15" customHeight="1" x14ac:dyDescent="0.25">
      <c r="A508" s="83">
        <f t="shared" si="46"/>
        <v>450</v>
      </c>
      <c r="C508" s="83">
        <v>598</v>
      </c>
      <c r="E508" s="120">
        <v>598073</v>
      </c>
      <c r="F508" s="98"/>
      <c r="G508" s="98" t="s">
        <v>606</v>
      </c>
      <c r="K508" s="394">
        <f>'[15]WP - Expenses'!$K$508</f>
        <v>205341.54</v>
      </c>
      <c r="M508" s="168">
        <v>0.88033905054461314</v>
      </c>
      <c r="O508" s="394">
        <f t="shared" si="44"/>
        <v>180770.1763609687</v>
      </c>
      <c r="P508" s="217"/>
      <c r="Q508" s="394"/>
      <c r="R508" s="380"/>
      <c r="S508" s="394"/>
      <c r="T508" s="380"/>
      <c r="U508" s="290">
        <f>IFERROR(VLOOKUP(E508,'[26]IS ADJ 3'!$E:$O,11,FALSE),0)</f>
        <v>4084.3508743760531</v>
      </c>
      <c r="V508" s="380"/>
      <c r="W508" s="291">
        <f>IFERROR(VLOOKUP(E508,'[27]IS ADJ 4'!$E:$Q,13,FALSE),0)</f>
        <v>1882.7263161577448</v>
      </c>
      <c r="X508" s="380"/>
      <c r="Y508" s="290">
        <f>IFERROR(VLOOKUP(E508,'[28]WP IS ADJ 5'!$E$17:$U$315,17,FALSE),0)</f>
        <v>2367.2493708297407</v>
      </c>
      <c r="Z508" s="380"/>
      <c r="AA508" s="394"/>
      <c r="AB508" s="380"/>
      <c r="AC508" s="394"/>
      <c r="AD508" s="380"/>
      <c r="AE508" s="394"/>
      <c r="AF508" s="380"/>
      <c r="AG508" s="397">
        <f>IFERROR(VLOOKUP(E508,'[16]nVision Input'!$E:$Q,13,FALSE),0)</f>
        <v>0</v>
      </c>
      <c r="AH508" s="380"/>
      <c r="AI508" s="394"/>
      <c r="AJ508" s="380"/>
      <c r="AK508" s="394"/>
      <c r="AL508" s="394"/>
      <c r="AM508" s="394"/>
      <c r="AN508" s="380"/>
      <c r="AO508" s="394"/>
      <c r="AP508" s="380"/>
      <c r="AQ508" s="394"/>
      <c r="AR508" s="380"/>
      <c r="AS508" s="394"/>
      <c r="AT508" s="380"/>
      <c r="AU508" s="394"/>
      <c r="AV508" s="217"/>
      <c r="AW508" s="394"/>
      <c r="AX508" s="217"/>
      <c r="AY508" s="394"/>
      <c r="AZ508" s="380"/>
      <c r="BA508" s="394"/>
      <c r="BB508" s="380"/>
      <c r="BC508" s="394"/>
      <c r="BD508" s="394"/>
      <c r="BE508" s="394"/>
      <c r="BF508" s="394"/>
      <c r="BG508" s="394"/>
      <c r="BH508" s="380"/>
      <c r="BI508" s="275">
        <f t="shared" si="47"/>
        <v>189104.50292233226</v>
      </c>
    </row>
    <row r="509" spans="1:61" ht="15" customHeight="1" thickBot="1" x14ac:dyDescent="0.3">
      <c r="A509" s="83">
        <f t="shared" si="46"/>
        <v>451</v>
      </c>
      <c r="G509" s="98" t="s">
        <v>607</v>
      </c>
      <c r="K509" s="379">
        <f>SUM(K411:K508)</f>
        <v>25788901.399999991</v>
      </c>
      <c r="L509" s="376"/>
      <c r="M509" s="377"/>
      <c r="N509" s="376"/>
      <c r="O509" s="379">
        <f>SUM(O411:O508)</f>
        <v>22641085.543536443</v>
      </c>
      <c r="P509" s="217"/>
      <c r="Q509" s="379">
        <f>SUM(Q411:Q508)</f>
        <v>0</v>
      </c>
      <c r="R509" s="380"/>
      <c r="S509" s="379">
        <f>SUM(S411:S508)</f>
        <v>0</v>
      </c>
      <c r="T509" s="380"/>
      <c r="U509" s="379">
        <f>SUM(U411:U508)</f>
        <v>236740.95893218624</v>
      </c>
      <c r="V509" s="380"/>
      <c r="W509" s="379">
        <f>SUM(W411:W508)</f>
        <v>109128.34063555746</v>
      </c>
      <c r="X509" s="380"/>
      <c r="Y509" s="379">
        <f>SUM(Y411:Y508)</f>
        <v>137212.7183288238</v>
      </c>
      <c r="Z509" s="380"/>
      <c r="AA509" s="379">
        <f>SUM(AA411:AA508)</f>
        <v>0</v>
      </c>
      <c r="AB509" s="380"/>
      <c r="AC509" s="379">
        <f>SUM(AC411:AC508)</f>
        <v>0</v>
      </c>
      <c r="AD509" s="380"/>
      <c r="AE509" s="379">
        <f>SUM(AE411:AE508)</f>
        <v>0</v>
      </c>
      <c r="AF509" s="380"/>
      <c r="AG509" s="379">
        <f>SUM(AG411:AG508)</f>
        <v>0</v>
      </c>
      <c r="AH509" s="380"/>
      <c r="AI509" s="379">
        <f>SUM(AI411:AI508)</f>
        <v>0</v>
      </c>
      <c r="AJ509" s="380"/>
      <c r="AK509" s="379">
        <f>SUM(AK411:AK508)</f>
        <v>0</v>
      </c>
      <c r="AL509" s="400"/>
      <c r="AM509" s="379">
        <f>SUM(AM411:AM508)</f>
        <v>0</v>
      </c>
      <c r="AN509" s="380"/>
      <c r="AO509" s="379">
        <f>SUM(AO411:AO508)</f>
        <v>0</v>
      </c>
      <c r="AP509" s="380"/>
      <c r="AQ509" s="379">
        <f>SUM(AQ411:AQ508)</f>
        <v>0</v>
      </c>
      <c r="AR509" s="380"/>
      <c r="AS509" s="379">
        <f>SUM(AS411:AS508)</f>
        <v>0</v>
      </c>
      <c r="AT509" s="380"/>
      <c r="AU509" s="379">
        <f>SUM(AU411:AU508)</f>
        <v>0</v>
      </c>
      <c r="AV509" s="380"/>
      <c r="AW509" s="379">
        <f>SUM(AW411:AW508)</f>
        <v>0</v>
      </c>
      <c r="AX509" s="380"/>
      <c r="AY509" s="379">
        <f>SUM(AY411:AY508)</f>
        <v>0</v>
      </c>
      <c r="AZ509" s="380"/>
      <c r="BA509" s="379">
        <f>SUM(BA411:BA508)</f>
        <v>0</v>
      </c>
      <c r="BB509" s="380"/>
      <c r="BC509" s="379">
        <f>SUM(BC411:BC508)</f>
        <v>0</v>
      </c>
      <c r="BD509" s="400"/>
      <c r="BE509" s="379">
        <f>SUM(BE411:BE508)</f>
        <v>0</v>
      </c>
      <c r="BF509" s="400"/>
      <c r="BG509" s="379">
        <f>SUM(BG411:BG508)</f>
        <v>0</v>
      </c>
      <c r="BH509" s="380"/>
      <c r="BI509" s="379">
        <f>SUM(BI411:BI508)</f>
        <v>23124167.561433017</v>
      </c>
    </row>
    <row r="510" spans="1:61" ht="15" customHeight="1" thickTop="1" x14ac:dyDescent="0.25">
      <c r="K510" s="252"/>
      <c r="O510" s="252"/>
      <c r="P510" s="217"/>
      <c r="Q510" s="394"/>
      <c r="R510" s="380"/>
      <c r="S510" s="394"/>
      <c r="T510" s="380"/>
      <c r="U510" s="394"/>
      <c r="V510" s="380"/>
      <c r="W510" s="394"/>
      <c r="X510" s="380"/>
      <c r="Y510" s="394"/>
      <c r="Z510" s="380"/>
      <c r="AA510" s="394"/>
      <c r="AB510" s="380"/>
      <c r="AC510" s="394"/>
      <c r="AD510" s="380"/>
      <c r="AE510" s="394"/>
      <c r="AF510" s="380"/>
      <c r="AG510" s="394"/>
      <c r="AH510" s="380"/>
      <c r="AI510" s="394"/>
      <c r="AJ510" s="380"/>
      <c r="AK510" s="394"/>
      <c r="AL510" s="394"/>
      <c r="AM510" s="394"/>
      <c r="AN510" s="380"/>
      <c r="AO510" s="394"/>
      <c r="AP510" s="380"/>
      <c r="AQ510" s="394"/>
      <c r="AR510" s="380"/>
      <c r="AS510" s="394"/>
      <c r="AT510" s="380"/>
      <c r="AU510" s="394"/>
      <c r="AV510" s="217"/>
      <c r="AW510" s="394"/>
      <c r="AX510" s="217"/>
      <c r="AY510" s="394"/>
      <c r="AZ510" s="380"/>
      <c r="BA510" s="394"/>
      <c r="BB510" s="380"/>
      <c r="BC510" s="394"/>
      <c r="BD510" s="394"/>
      <c r="BE510" s="394"/>
      <c r="BF510" s="394"/>
      <c r="BG510" s="394"/>
      <c r="BH510" s="380"/>
      <c r="BI510" s="252"/>
    </row>
    <row r="511" spans="1:61" ht="15" customHeight="1" x14ac:dyDescent="0.25">
      <c r="G511" s="372" t="s">
        <v>608</v>
      </c>
      <c r="K511" s="252"/>
      <c r="O511" s="252"/>
      <c r="P511" s="217"/>
      <c r="Q511" s="394"/>
      <c r="R511" s="380"/>
      <c r="S511" s="394"/>
      <c r="T511" s="380"/>
      <c r="U511" s="394"/>
      <c r="V511" s="380"/>
      <c r="W511" s="394"/>
      <c r="X511" s="380"/>
      <c r="Y511" s="394"/>
      <c r="Z511" s="380"/>
      <c r="AA511" s="394"/>
      <c r="AB511" s="380"/>
      <c r="AC511" s="394"/>
      <c r="AD511" s="380"/>
      <c r="AE511" s="394"/>
      <c r="AF511" s="380"/>
      <c r="AG511" s="394"/>
      <c r="AH511" s="380"/>
      <c r="AI511" s="394"/>
      <c r="AJ511" s="380"/>
      <c r="AK511" s="394"/>
      <c r="AL511" s="394"/>
      <c r="AM511" s="394"/>
      <c r="AN511" s="380"/>
      <c r="AO511" s="394"/>
      <c r="AP511" s="380"/>
      <c r="AQ511" s="394"/>
      <c r="AR511" s="380"/>
      <c r="AS511" s="394"/>
      <c r="AT511" s="380"/>
      <c r="AU511" s="394"/>
      <c r="AV511" s="217"/>
      <c r="AW511" s="394"/>
      <c r="AX511" s="217"/>
      <c r="AY511" s="394"/>
      <c r="AZ511" s="380"/>
      <c r="BA511" s="394"/>
      <c r="BB511" s="380"/>
      <c r="BC511" s="394"/>
      <c r="BD511" s="394"/>
      <c r="BE511" s="394"/>
      <c r="BF511" s="394"/>
      <c r="BG511" s="394"/>
      <c r="BH511" s="380"/>
      <c r="BI511" s="252"/>
    </row>
    <row r="512" spans="1:61" ht="15" customHeight="1" x14ac:dyDescent="0.25">
      <c r="A512" s="83">
        <f>+A509+1</f>
        <v>452</v>
      </c>
      <c r="C512" s="83">
        <v>901</v>
      </c>
      <c r="E512" s="120">
        <v>901001</v>
      </c>
      <c r="G512" s="98" t="s">
        <v>609</v>
      </c>
      <c r="I512" s="385" t="str">
        <f>+I16</f>
        <v>TB 03-19</v>
      </c>
      <c r="K512" s="394">
        <f>'[15]WP - Expenses'!$K$512</f>
        <v>664200.04</v>
      </c>
      <c r="L512" s="99"/>
      <c r="M512" s="168">
        <v>0.89023357983508333</v>
      </c>
      <c r="N512" s="99"/>
      <c r="O512" s="394">
        <f t="shared" ref="O512:O538" si="48">K512*M512</f>
        <v>591293.17933580559</v>
      </c>
      <c r="P512" s="217"/>
      <c r="Q512" s="394"/>
      <c r="R512" s="380"/>
      <c r="S512" s="394"/>
      <c r="T512" s="380"/>
      <c r="U512" s="290">
        <f>IFERROR(VLOOKUP(E512,'[26]IS ADJ 3'!$E:$O,11,FALSE),0)</f>
        <v>15133.174374529633</v>
      </c>
      <c r="V512" s="380"/>
      <c r="W512" s="291">
        <f>IFERROR(VLOOKUP(E512,'[27]IS ADJ 4'!$E:$Q,13,FALSE),0)</f>
        <v>7054.2068525502964</v>
      </c>
      <c r="X512" s="380"/>
      <c r="Y512" s="290">
        <f>IFERROR(VLOOKUP(E512,'[28]WP IS ADJ 5'!$E$17:$U$315,17,FALSE),0)</f>
        <v>8869.6198646024568</v>
      </c>
      <c r="Z512" s="380"/>
      <c r="AA512" s="394"/>
      <c r="AB512" s="380"/>
      <c r="AC512" s="394"/>
      <c r="AD512" s="380"/>
      <c r="AE512" s="394"/>
      <c r="AF512" s="380"/>
      <c r="AG512" s="397">
        <f>IFERROR(VLOOKUP(E512,'[16]nVision Input'!$E:$Q,13,FALSE),0)</f>
        <v>0</v>
      </c>
      <c r="AH512" s="380"/>
      <c r="AI512" s="394"/>
      <c r="AJ512" s="380"/>
      <c r="AK512" s="394"/>
      <c r="AL512" s="394"/>
      <c r="AM512" s="394"/>
      <c r="AN512" s="380"/>
      <c r="AO512" s="394"/>
      <c r="AP512" s="380"/>
      <c r="AQ512" s="394"/>
      <c r="AR512" s="380"/>
      <c r="AS512" s="394"/>
      <c r="AT512" s="380"/>
      <c r="AU512" s="394"/>
      <c r="AV512" s="217"/>
      <c r="AW512" s="394"/>
      <c r="AX512" s="217"/>
      <c r="AY512" s="394"/>
      <c r="AZ512" s="380"/>
      <c r="BA512" s="394"/>
      <c r="BB512" s="380"/>
      <c r="BC512" s="394"/>
      <c r="BD512" s="394"/>
      <c r="BE512" s="394"/>
      <c r="BF512" s="394"/>
      <c r="BG512" s="394"/>
      <c r="BH512" s="380"/>
      <c r="BI512" s="286">
        <f t="shared" ref="BI512:BI538" si="49">SUM(O512:BH512)</f>
        <v>622350.18042748794</v>
      </c>
    </row>
    <row r="513" spans="1:61" ht="15" customHeight="1" x14ac:dyDescent="0.25">
      <c r="A513" s="83">
        <f>+A512+1</f>
        <v>453</v>
      </c>
      <c r="C513" s="83">
        <v>901</v>
      </c>
      <c r="E513" s="120">
        <v>901002</v>
      </c>
      <c r="G513" s="98" t="s">
        <v>610</v>
      </c>
      <c r="K513" s="394">
        <f>'[15]WP - Expenses'!$K$513</f>
        <v>14155.65</v>
      </c>
      <c r="L513" s="99"/>
      <c r="M513" s="168">
        <v>0.89023357983508333</v>
      </c>
      <c r="N513" s="99"/>
      <c r="O513" s="394">
        <f t="shared" si="48"/>
        <v>12601.834974392497</v>
      </c>
      <c r="P513" s="217"/>
      <c r="Q513" s="394"/>
      <c r="R513" s="380"/>
      <c r="S513" s="394"/>
      <c r="T513" s="380"/>
      <c r="U513" s="290">
        <f>IFERROR(VLOOKUP(E513,'[26]IS ADJ 3'!$E:$O,11,FALSE),0)</f>
        <v>0</v>
      </c>
      <c r="V513" s="380"/>
      <c r="W513" s="291">
        <f>IFERROR(VLOOKUP(E513,'[27]IS ADJ 4'!$E:$Q,13,FALSE),0)</f>
        <v>0</v>
      </c>
      <c r="X513" s="380"/>
      <c r="Y513" s="290">
        <f>IFERROR(VLOOKUP(E513,'[28]WP IS ADJ 5'!$E$17:$U$315,17,FALSE),0)</f>
        <v>0</v>
      </c>
      <c r="Z513" s="380"/>
      <c r="AA513" s="394"/>
      <c r="AB513" s="380"/>
      <c r="AC513" s="394"/>
      <c r="AD513" s="380"/>
      <c r="AE513" s="394"/>
      <c r="AF513" s="380"/>
      <c r="AG513" s="397">
        <f>IFERROR(VLOOKUP(E513,'[16]nVision Input'!$E:$Q,13,FALSE),0)</f>
        <v>0</v>
      </c>
      <c r="AH513" s="380"/>
      <c r="AI513" s="394"/>
      <c r="AJ513" s="380"/>
      <c r="AK513" s="394"/>
      <c r="AL513" s="394"/>
      <c r="AM513" s="394"/>
      <c r="AN513" s="380"/>
      <c r="AO513" s="394"/>
      <c r="AP513" s="380"/>
      <c r="AQ513" s="394"/>
      <c r="AR513" s="380"/>
      <c r="AS513" s="394"/>
      <c r="AT513" s="380"/>
      <c r="AU513" s="394"/>
      <c r="AV513" s="217"/>
      <c r="AW513" s="394"/>
      <c r="AX513" s="217"/>
      <c r="AY513" s="394"/>
      <c r="AZ513" s="380"/>
      <c r="BA513" s="394"/>
      <c r="BB513" s="380"/>
      <c r="BC513" s="394"/>
      <c r="BD513" s="394"/>
      <c r="BE513" s="394"/>
      <c r="BF513" s="394"/>
      <c r="BG513" s="394"/>
      <c r="BH513" s="380"/>
      <c r="BI513" s="286">
        <f t="shared" si="49"/>
        <v>12601.834974392497</v>
      </c>
    </row>
    <row r="514" spans="1:61" ht="15" customHeight="1" x14ac:dyDescent="0.25">
      <c r="A514" s="83">
        <f t="shared" ref="A514:A539" si="50">+A513+1</f>
        <v>454</v>
      </c>
      <c r="C514" s="83">
        <v>901</v>
      </c>
      <c r="E514" s="120">
        <v>901011</v>
      </c>
      <c r="G514" s="98" t="s">
        <v>611</v>
      </c>
      <c r="K514" s="394">
        <f>'[15]WP - Expenses'!$K$514</f>
        <v>7868.73</v>
      </c>
      <c r="L514" s="99"/>
      <c r="M514" s="168">
        <v>0.89023357983508333</v>
      </c>
      <c r="N514" s="99"/>
      <c r="O514" s="394">
        <f t="shared" si="48"/>
        <v>7005.0076766557149</v>
      </c>
      <c r="P514" s="217"/>
      <c r="Q514" s="394"/>
      <c r="R514" s="380"/>
      <c r="S514" s="394"/>
      <c r="T514" s="380"/>
      <c r="U514" s="290">
        <f>IFERROR(VLOOKUP(E514,'[26]IS ADJ 3'!$E:$O,11,FALSE),0)</f>
        <v>0</v>
      </c>
      <c r="V514" s="380"/>
      <c r="W514" s="291">
        <f>IFERROR(VLOOKUP(E514,'[27]IS ADJ 4'!$E:$Q,13,FALSE),0)</f>
        <v>0</v>
      </c>
      <c r="X514" s="380"/>
      <c r="Y514" s="290">
        <f>IFERROR(VLOOKUP(E514,'[28]WP IS ADJ 5'!$E$17:$U$315,17,FALSE),0)</f>
        <v>0</v>
      </c>
      <c r="Z514" s="380"/>
      <c r="AA514" s="394"/>
      <c r="AB514" s="380"/>
      <c r="AC514" s="394"/>
      <c r="AD514" s="380"/>
      <c r="AE514" s="394"/>
      <c r="AF514" s="380"/>
      <c r="AG514" s="397">
        <f>IFERROR(VLOOKUP(E514,'[16]nVision Input'!$E:$Q,13,FALSE),0)</f>
        <v>0</v>
      </c>
      <c r="AH514" s="380"/>
      <c r="AI514" s="394"/>
      <c r="AJ514" s="380"/>
      <c r="AK514" s="394"/>
      <c r="AL514" s="394"/>
      <c r="AM514" s="394"/>
      <c r="AN514" s="380"/>
      <c r="AO514" s="394"/>
      <c r="AP514" s="380"/>
      <c r="AQ514" s="394"/>
      <c r="AR514" s="380"/>
      <c r="AS514" s="394"/>
      <c r="AT514" s="380"/>
      <c r="AU514" s="394"/>
      <c r="AV514" s="217"/>
      <c r="AW514" s="394"/>
      <c r="AX514" s="217"/>
      <c r="AY514" s="394"/>
      <c r="AZ514" s="380"/>
      <c r="BA514" s="394"/>
      <c r="BB514" s="380"/>
      <c r="BC514" s="394"/>
      <c r="BD514" s="394"/>
      <c r="BE514" s="394"/>
      <c r="BF514" s="394"/>
      <c r="BG514" s="394"/>
      <c r="BH514" s="380"/>
      <c r="BI514" s="286">
        <f t="shared" si="49"/>
        <v>7005.0076766557149</v>
      </c>
    </row>
    <row r="515" spans="1:61" ht="15" customHeight="1" x14ac:dyDescent="0.25">
      <c r="A515" s="83">
        <f t="shared" si="50"/>
        <v>455</v>
      </c>
      <c r="C515" s="83">
        <v>901</v>
      </c>
      <c r="E515" s="120">
        <v>901025</v>
      </c>
      <c r="G515" s="98" t="s">
        <v>612</v>
      </c>
      <c r="K515" s="394">
        <f>'[15]WP - Expenses'!$K$515</f>
        <v>821.77</v>
      </c>
      <c r="L515" s="99"/>
      <c r="M515" s="168">
        <v>0.89023357983508333</v>
      </c>
      <c r="N515" s="99"/>
      <c r="O515" s="394">
        <f t="shared" si="48"/>
        <v>731.56724890107637</v>
      </c>
      <c r="P515" s="217"/>
      <c r="Q515" s="394"/>
      <c r="R515" s="380"/>
      <c r="S515" s="394"/>
      <c r="T515" s="380"/>
      <c r="U515" s="290">
        <f>IFERROR(VLOOKUP(E515,'[26]IS ADJ 3'!$E:$O,11,FALSE),0)</f>
        <v>0</v>
      </c>
      <c r="V515" s="380"/>
      <c r="W515" s="291">
        <f>IFERROR(VLOOKUP(E515,'[27]IS ADJ 4'!$E:$Q,13,FALSE),0)</f>
        <v>0</v>
      </c>
      <c r="X515" s="380"/>
      <c r="Y515" s="290">
        <f>IFERROR(VLOOKUP(E515,'[28]WP IS ADJ 5'!$E$17:$U$315,17,FALSE),0)</f>
        <v>0</v>
      </c>
      <c r="Z515" s="380"/>
      <c r="AA515" s="394"/>
      <c r="AB515" s="380"/>
      <c r="AC515" s="394"/>
      <c r="AD515" s="380"/>
      <c r="AE515" s="394"/>
      <c r="AF515" s="380"/>
      <c r="AG515" s="397">
        <f>IFERROR(VLOOKUP(E515,'[16]nVision Input'!$E:$Q,13,FALSE),0)</f>
        <v>0</v>
      </c>
      <c r="AH515" s="380"/>
      <c r="AI515" s="394"/>
      <c r="AJ515" s="380"/>
      <c r="AK515" s="394"/>
      <c r="AL515" s="394"/>
      <c r="AM515" s="394"/>
      <c r="AN515" s="380"/>
      <c r="AO515" s="394"/>
      <c r="AP515" s="380"/>
      <c r="AQ515" s="394"/>
      <c r="AR515" s="380"/>
      <c r="AS515" s="394"/>
      <c r="AT515" s="380"/>
      <c r="AU515" s="394"/>
      <c r="AV515" s="217"/>
      <c r="AW515" s="394"/>
      <c r="AX515" s="217"/>
      <c r="AY515" s="394"/>
      <c r="AZ515" s="380"/>
      <c r="BA515" s="394"/>
      <c r="BB515" s="380"/>
      <c r="BC515" s="394"/>
      <c r="BD515" s="394"/>
      <c r="BE515" s="394"/>
      <c r="BF515" s="394"/>
      <c r="BG515" s="394"/>
      <c r="BH515" s="380"/>
      <c r="BI515" s="286">
        <f t="shared" si="49"/>
        <v>731.56724890107637</v>
      </c>
    </row>
    <row r="516" spans="1:61" ht="15" customHeight="1" x14ac:dyDescent="0.25">
      <c r="A516" s="83">
        <f t="shared" si="50"/>
        <v>456</v>
      </c>
      <c r="C516" s="83">
        <v>901</v>
      </c>
      <c r="E516" s="120">
        <v>901042</v>
      </c>
      <c r="G516" s="98" t="s">
        <v>613</v>
      </c>
      <c r="K516" s="394">
        <f>'[15]WP - Expenses'!$K$516</f>
        <v>8378.65</v>
      </c>
      <c r="L516" s="99"/>
      <c r="M516" s="168">
        <v>0.89023357983508333</v>
      </c>
      <c r="N516" s="99"/>
      <c r="O516" s="394">
        <f t="shared" si="48"/>
        <v>7458.9555836852205</v>
      </c>
      <c r="P516" s="217"/>
      <c r="Q516" s="394"/>
      <c r="R516" s="380"/>
      <c r="S516" s="394"/>
      <c r="T516" s="380"/>
      <c r="U516" s="290">
        <f>IFERROR(VLOOKUP(E516,'[26]IS ADJ 3'!$E:$O,11,FALSE),0)</f>
        <v>0</v>
      </c>
      <c r="V516" s="380"/>
      <c r="W516" s="291">
        <f>IFERROR(VLOOKUP(E516,'[27]IS ADJ 4'!$E:$Q,13,FALSE),0)</f>
        <v>0</v>
      </c>
      <c r="X516" s="380"/>
      <c r="Y516" s="290">
        <f>IFERROR(VLOOKUP(E516,'[28]WP IS ADJ 5'!$E$17:$U$315,17,FALSE),0)</f>
        <v>0</v>
      </c>
      <c r="Z516" s="380"/>
      <c r="AA516" s="394"/>
      <c r="AB516" s="380"/>
      <c r="AC516" s="394"/>
      <c r="AD516" s="380"/>
      <c r="AE516" s="394"/>
      <c r="AF516" s="380"/>
      <c r="AG516" s="397">
        <f>IFERROR(VLOOKUP(E516,'[16]nVision Input'!$E:$Q,13,FALSE),0)</f>
        <v>0</v>
      </c>
      <c r="AH516" s="380"/>
      <c r="AI516" s="394"/>
      <c r="AJ516" s="380"/>
      <c r="AK516" s="394"/>
      <c r="AL516" s="394"/>
      <c r="AM516" s="394"/>
      <c r="AN516" s="380"/>
      <c r="AO516" s="394"/>
      <c r="AP516" s="380"/>
      <c r="AQ516" s="394"/>
      <c r="AR516" s="380"/>
      <c r="AS516" s="394"/>
      <c r="AT516" s="380"/>
      <c r="AU516" s="394"/>
      <c r="AV516" s="217"/>
      <c r="AW516" s="394"/>
      <c r="AX516" s="217"/>
      <c r="AY516" s="394"/>
      <c r="AZ516" s="380"/>
      <c r="BA516" s="394"/>
      <c r="BB516" s="380"/>
      <c r="BC516" s="394"/>
      <c r="BD516" s="394"/>
      <c r="BE516" s="394"/>
      <c r="BF516" s="394"/>
      <c r="BG516" s="394"/>
      <c r="BH516" s="380"/>
      <c r="BI516" s="286">
        <f t="shared" si="49"/>
        <v>7458.9555836852205</v>
      </c>
    </row>
    <row r="517" spans="1:61" ht="15" customHeight="1" x14ac:dyDescent="0.25">
      <c r="A517" s="83">
        <f t="shared" si="50"/>
        <v>457</v>
      </c>
      <c r="C517" s="83">
        <v>901</v>
      </c>
      <c r="E517" s="120">
        <v>901201</v>
      </c>
      <c r="G517" s="98" t="s">
        <v>614</v>
      </c>
      <c r="K517" s="394">
        <f>'[15]WP - Expenses'!$K$517</f>
        <v>85231.030000000013</v>
      </c>
      <c r="L517" s="99"/>
      <c r="M517" s="168">
        <v>0.89023357983508333</v>
      </c>
      <c r="N517" s="99"/>
      <c r="O517" s="394">
        <f t="shared" si="48"/>
        <v>75875.524949931394</v>
      </c>
      <c r="P517" s="217"/>
      <c r="Q517" s="394"/>
      <c r="R517" s="380"/>
      <c r="S517" s="394"/>
      <c r="T517" s="380"/>
      <c r="U517" s="290">
        <f>IFERROR(VLOOKUP(E517,'[26]IS ADJ 3'!$E:$O,11,FALSE),0)</f>
        <v>2937.9150767202468</v>
      </c>
      <c r="V517" s="380"/>
      <c r="W517" s="291">
        <f>IFERROR(VLOOKUP(E517,'[27]IS ADJ 4'!$E:$Q,13,FALSE),0)</f>
        <v>1369.4853540637243</v>
      </c>
      <c r="X517" s="380"/>
      <c r="Y517" s="290">
        <f>IFERROR(VLOOKUP(E517,'[28]WP IS ADJ 5'!$E$17:$U$315,17,FALSE),0)</f>
        <v>1721.9249101398746</v>
      </c>
      <c r="Z517" s="380"/>
      <c r="AA517" s="394"/>
      <c r="AB517" s="380"/>
      <c r="AC517" s="394"/>
      <c r="AD517" s="380"/>
      <c r="AE517" s="394"/>
      <c r="AF517" s="380"/>
      <c r="AG517" s="397">
        <f>IFERROR(VLOOKUP(E517,'[16]nVision Input'!$E:$Q,13,FALSE),0)</f>
        <v>0</v>
      </c>
      <c r="AH517" s="380"/>
      <c r="AI517" s="394"/>
      <c r="AJ517" s="380"/>
      <c r="AK517" s="394"/>
      <c r="AL517" s="394"/>
      <c r="AM517" s="394"/>
      <c r="AN517" s="380"/>
      <c r="AO517" s="394"/>
      <c r="AP517" s="380"/>
      <c r="AQ517" s="394"/>
      <c r="AR517" s="380"/>
      <c r="AS517" s="394"/>
      <c r="AT517" s="380"/>
      <c r="AU517" s="394"/>
      <c r="AV517" s="217"/>
      <c r="AW517" s="394"/>
      <c r="AX517" s="217"/>
      <c r="AY517" s="394"/>
      <c r="AZ517" s="380"/>
      <c r="BA517" s="394"/>
      <c r="BB517" s="380"/>
      <c r="BC517" s="394"/>
      <c r="BD517" s="394"/>
      <c r="BE517" s="394"/>
      <c r="BF517" s="394"/>
      <c r="BG517" s="394"/>
      <c r="BH517" s="380"/>
      <c r="BI517" s="286">
        <f t="shared" si="49"/>
        <v>81904.850290855247</v>
      </c>
    </row>
    <row r="518" spans="1:61" ht="15" customHeight="1" x14ac:dyDescent="0.25">
      <c r="A518" s="83">
        <f t="shared" si="50"/>
        <v>458</v>
      </c>
      <c r="C518" s="83">
        <v>902</v>
      </c>
      <c r="E518" s="120">
        <v>902005</v>
      </c>
      <c r="G518" s="98" t="s">
        <v>615</v>
      </c>
      <c r="K518" s="394">
        <f>'[15]WP - Expenses'!$K$518</f>
        <v>68643.149999999994</v>
      </c>
      <c r="L518" s="99"/>
      <c r="M518" s="168">
        <v>0.89023357983508333</v>
      </c>
      <c r="N518" s="99"/>
      <c r="O518" s="394">
        <f t="shared" si="48"/>
        <v>61108.437155656597</v>
      </c>
      <c r="P518" s="217"/>
      <c r="Q518" s="394"/>
      <c r="R518" s="380"/>
      <c r="S518" s="394"/>
      <c r="T518" s="380"/>
      <c r="U518" s="290">
        <f>IFERROR(VLOOKUP(E518,'[26]IS ADJ 3'!$E:$O,11,FALSE),0)</f>
        <v>1257.0847932373206</v>
      </c>
      <c r="V518" s="380"/>
      <c r="W518" s="291">
        <f>IFERROR(VLOOKUP(E518,'[27]IS ADJ 4'!$E:$Q,13,FALSE),0)</f>
        <v>585.97991030993489</v>
      </c>
      <c r="X518" s="380"/>
      <c r="Y518" s="290">
        <f>IFERROR(VLOOKUP(E518,'[28]WP IS ADJ 5'!$E$17:$U$315,17,FALSE),0)</f>
        <v>736.78291002537298</v>
      </c>
      <c r="Z518" s="380"/>
      <c r="AA518" s="394"/>
      <c r="AB518" s="380"/>
      <c r="AC518" s="394"/>
      <c r="AD518" s="380"/>
      <c r="AE518" s="394"/>
      <c r="AF518" s="380"/>
      <c r="AG518" s="397">
        <f>IFERROR(VLOOKUP(E518,'[16]nVision Input'!$E:$Q,13,FALSE),0)</f>
        <v>0</v>
      </c>
      <c r="AH518" s="380"/>
      <c r="AI518" s="394"/>
      <c r="AJ518" s="380"/>
      <c r="AK518" s="394"/>
      <c r="AL518" s="394"/>
      <c r="AM518" s="394"/>
      <c r="AN518" s="380"/>
      <c r="AO518" s="394"/>
      <c r="AP518" s="380"/>
      <c r="AQ518" s="394"/>
      <c r="AR518" s="380"/>
      <c r="AS518" s="394"/>
      <c r="AT518" s="380"/>
      <c r="AU518" s="394"/>
      <c r="AV518" s="217"/>
      <c r="AW518" s="394"/>
      <c r="AX518" s="217"/>
      <c r="AY518" s="394"/>
      <c r="AZ518" s="380"/>
      <c r="BA518" s="394"/>
      <c r="BB518" s="380"/>
      <c r="BC518" s="394"/>
      <c r="BD518" s="394"/>
      <c r="BE518" s="394"/>
      <c r="BF518" s="394"/>
      <c r="BG518" s="394"/>
      <c r="BH518" s="380"/>
      <c r="BI518" s="286">
        <f t="shared" si="49"/>
        <v>63688.284769229227</v>
      </c>
    </row>
    <row r="519" spans="1:61" ht="15" customHeight="1" x14ac:dyDescent="0.25">
      <c r="A519" s="83">
        <f t="shared" si="50"/>
        <v>459</v>
      </c>
      <c r="C519" s="83">
        <v>902</v>
      </c>
      <c r="E519" s="120">
        <v>902007</v>
      </c>
      <c r="G519" s="98" t="s">
        <v>616</v>
      </c>
      <c r="K519" s="394">
        <f>'[15]WP - Expenses'!$K$519</f>
        <v>2042656.3000000003</v>
      </c>
      <c r="L519" s="99"/>
      <c r="M519" s="168">
        <v>0.89023357983508333</v>
      </c>
      <c r="N519" s="99"/>
      <c r="O519" s="394">
        <f t="shared" si="48"/>
        <v>1818441.2303216862</v>
      </c>
      <c r="P519" s="217"/>
      <c r="Q519" s="394"/>
      <c r="R519" s="380"/>
      <c r="S519" s="394"/>
      <c r="T519" s="380"/>
      <c r="U519" s="290">
        <f>IFERROR(VLOOKUP(E519,'[26]IS ADJ 3'!$E:$O,11,FALSE),0)</f>
        <v>43421.134026053922</v>
      </c>
      <c r="V519" s="380"/>
      <c r="W519" s="291">
        <f>IFERROR(VLOOKUP(E519,'[27]IS ADJ 4'!$E:$Q,13,FALSE),0)</f>
        <v>20240.410479087921</v>
      </c>
      <c r="X519" s="380"/>
      <c r="Y519" s="290">
        <f>IFERROR(VLOOKUP(E519,'[28]WP IS ADJ 5'!$E$17:$U$315,17,FALSE),0)</f>
        <v>25449.317067888798</v>
      </c>
      <c r="Z519" s="380"/>
      <c r="AA519" s="394"/>
      <c r="AB519" s="380"/>
      <c r="AC519" s="394"/>
      <c r="AD519" s="380"/>
      <c r="AE519" s="394"/>
      <c r="AF519" s="380"/>
      <c r="AG519" s="397">
        <f>IFERROR(VLOOKUP(E519,'[16]nVision Input'!$E:$Q,13,FALSE),0)</f>
        <v>0</v>
      </c>
      <c r="AH519" s="380"/>
      <c r="AI519" s="394"/>
      <c r="AJ519" s="380"/>
      <c r="AK519" s="394"/>
      <c r="AL519" s="394"/>
      <c r="AM519" s="394"/>
      <c r="AN519" s="380"/>
      <c r="AO519" s="394"/>
      <c r="AP519" s="380"/>
      <c r="AQ519" s="394"/>
      <c r="AR519" s="380"/>
      <c r="AS519" s="394"/>
      <c r="AT519" s="380"/>
      <c r="AU519" s="394"/>
      <c r="AV519" s="217"/>
      <c r="AW519" s="394"/>
      <c r="AX519" s="217"/>
      <c r="AY519" s="394"/>
      <c r="AZ519" s="380"/>
      <c r="BA519" s="394"/>
      <c r="BB519" s="380"/>
      <c r="BC519" s="394"/>
      <c r="BD519" s="394"/>
      <c r="BE519" s="394"/>
      <c r="BF519" s="394"/>
      <c r="BG519" s="394"/>
      <c r="BH519" s="380"/>
      <c r="BI519" s="286">
        <f t="shared" si="49"/>
        <v>1907552.0918947167</v>
      </c>
    </row>
    <row r="520" spans="1:61" ht="15" customHeight="1" x14ac:dyDescent="0.25">
      <c r="A520" s="83">
        <f t="shared" si="50"/>
        <v>460</v>
      </c>
      <c r="C520" s="83">
        <v>903</v>
      </c>
      <c r="E520" s="120">
        <v>903002</v>
      </c>
      <c r="G520" s="98" t="s">
        <v>617</v>
      </c>
      <c r="K520" s="394">
        <f>'[15]WP - Expenses'!$K$520</f>
        <v>765.93000000000006</v>
      </c>
      <c r="L520" s="99"/>
      <c r="M520" s="168">
        <v>0.89023357983508333</v>
      </c>
      <c r="N520" s="99"/>
      <c r="O520" s="394">
        <f t="shared" si="48"/>
        <v>681.85660580308547</v>
      </c>
      <c r="P520" s="217"/>
      <c r="Q520" s="394"/>
      <c r="R520" s="380"/>
      <c r="S520" s="394"/>
      <c r="T520" s="380"/>
      <c r="U520" s="290">
        <f>IFERROR(VLOOKUP(E520,'[26]IS ADJ 3'!$E:$O,11,FALSE),0)</f>
        <v>15.404755417522125</v>
      </c>
      <c r="V520" s="380"/>
      <c r="W520" s="291">
        <f>IFERROR(VLOOKUP(E520,'[27]IS ADJ 4'!$E:$Q,13,FALSE),0)</f>
        <v>7.1808021594625604</v>
      </c>
      <c r="X520" s="380"/>
      <c r="Y520" s="290">
        <f>IFERROR(VLOOKUP(E520,'[28]WP IS ADJ 5'!$E$17:$U$315,17,FALSE),0)</f>
        <v>9.0287947048678916</v>
      </c>
      <c r="Z520" s="380"/>
      <c r="AA520" s="394"/>
      <c r="AB520" s="380"/>
      <c r="AC520" s="394"/>
      <c r="AD520" s="380"/>
      <c r="AE520" s="394"/>
      <c r="AF520" s="380"/>
      <c r="AG520" s="397">
        <f>IFERROR(VLOOKUP(E520,'[16]nVision Input'!$E:$Q,13,FALSE),0)</f>
        <v>0</v>
      </c>
      <c r="AH520" s="380"/>
      <c r="AI520" s="394"/>
      <c r="AJ520" s="380"/>
      <c r="AK520" s="394"/>
      <c r="AL520" s="394"/>
      <c r="AM520" s="394"/>
      <c r="AN520" s="380"/>
      <c r="AO520" s="394"/>
      <c r="AP520" s="380"/>
      <c r="AQ520" s="394"/>
      <c r="AR520" s="380"/>
      <c r="AS520" s="394"/>
      <c r="AT520" s="380"/>
      <c r="AU520" s="394"/>
      <c r="AV520" s="217"/>
      <c r="AW520" s="394"/>
      <c r="AX520" s="217"/>
      <c r="AY520" s="394"/>
      <c r="AZ520" s="380"/>
      <c r="BA520" s="394"/>
      <c r="BB520" s="380"/>
      <c r="BC520" s="394"/>
      <c r="BD520" s="394"/>
      <c r="BE520" s="394"/>
      <c r="BF520" s="394"/>
      <c r="BG520" s="394"/>
      <c r="BH520" s="380"/>
      <c r="BI520" s="286">
        <f t="shared" si="49"/>
        <v>713.47095808493805</v>
      </c>
    </row>
    <row r="521" spans="1:61" ht="15" customHeight="1" x14ac:dyDescent="0.25">
      <c r="A521" s="83">
        <f t="shared" si="50"/>
        <v>461</v>
      </c>
      <c r="C521" s="83">
        <v>903</v>
      </c>
      <c r="E521" s="120">
        <v>903013</v>
      </c>
      <c r="G521" s="98" t="s">
        <v>618</v>
      </c>
      <c r="K521" s="394">
        <f>'[15]WP - Expenses'!$K$521</f>
        <v>5655.35</v>
      </c>
      <c r="L521" s="99"/>
      <c r="M521" s="168">
        <v>0.89023357983508333</v>
      </c>
      <c r="N521" s="99"/>
      <c r="O521" s="394">
        <f t="shared" si="48"/>
        <v>5034.5824757203391</v>
      </c>
      <c r="P521" s="217"/>
      <c r="Q521" s="394"/>
      <c r="R521" s="380"/>
      <c r="S521" s="394"/>
      <c r="T521" s="380"/>
      <c r="U521" s="290">
        <f>IFERROR(VLOOKUP(E521,'[26]IS ADJ 3'!$E:$O,11,FALSE),0)</f>
        <v>153.02694360648354</v>
      </c>
      <c r="V521" s="380"/>
      <c r="W521" s="291">
        <f>IFERROR(VLOOKUP(E521,'[27]IS ADJ 4'!$E:$Q,13,FALSE),0)</f>
        <v>71.332272231696692</v>
      </c>
      <c r="X521" s="380"/>
      <c r="Y521" s="290">
        <f>IFERROR(VLOOKUP(E521,'[28]WP IS ADJ 5'!$E$17:$U$315,17,FALSE),0)</f>
        <v>89.689762718646307</v>
      </c>
      <c r="Z521" s="380"/>
      <c r="AA521" s="394"/>
      <c r="AB521" s="380"/>
      <c r="AC521" s="394"/>
      <c r="AD521" s="380"/>
      <c r="AE521" s="394"/>
      <c r="AF521" s="380"/>
      <c r="AG521" s="397">
        <f>IFERROR(VLOOKUP(E521,'[16]nVision Input'!$E:$Q,13,FALSE),0)</f>
        <v>0</v>
      </c>
      <c r="AH521" s="380"/>
      <c r="AI521" s="394"/>
      <c r="AJ521" s="380"/>
      <c r="AK521" s="394"/>
      <c r="AL521" s="394"/>
      <c r="AM521" s="394"/>
      <c r="AN521" s="380"/>
      <c r="AO521" s="394"/>
      <c r="AP521" s="380"/>
      <c r="AQ521" s="394"/>
      <c r="AR521" s="380"/>
      <c r="AS521" s="394"/>
      <c r="AT521" s="380"/>
      <c r="AU521" s="394"/>
      <c r="AV521" s="217"/>
      <c r="AW521" s="394"/>
      <c r="AX521" s="217"/>
      <c r="AY521" s="394"/>
      <c r="AZ521" s="380"/>
      <c r="BA521" s="394"/>
      <c r="BB521" s="380"/>
      <c r="BC521" s="394"/>
      <c r="BD521" s="394"/>
      <c r="BE521" s="394"/>
      <c r="BF521" s="394"/>
      <c r="BG521" s="394"/>
      <c r="BH521" s="380"/>
      <c r="BI521" s="286">
        <f t="shared" si="49"/>
        <v>5348.6314542771661</v>
      </c>
    </row>
    <row r="522" spans="1:61" ht="15" customHeight="1" x14ac:dyDescent="0.25">
      <c r="A522" s="83">
        <f t="shared" si="50"/>
        <v>462</v>
      </c>
      <c r="C522" s="83">
        <v>903</v>
      </c>
      <c r="E522" s="120">
        <v>903016</v>
      </c>
      <c r="G522" s="98" t="s">
        <v>619</v>
      </c>
      <c r="K522" s="394">
        <f>'[15]WP - Expenses'!$K$522</f>
        <v>135810.37</v>
      </c>
      <c r="L522" s="99"/>
      <c r="M522" s="168">
        <v>0.89023357983508333</v>
      </c>
      <c r="N522" s="99"/>
      <c r="O522" s="394">
        <f t="shared" si="48"/>
        <v>120902.9518638272</v>
      </c>
      <c r="P522" s="217"/>
      <c r="Q522" s="394"/>
      <c r="R522" s="380"/>
      <c r="S522" s="394"/>
      <c r="T522" s="380"/>
      <c r="U522" s="290">
        <f>IFERROR(VLOOKUP(E522,'[26]IS ADJ 3'!$E:$O,11,FALSE),0)</f>
        <v>0</v>
      </c>
      <c r="V522" s="380"/>
      <c r="W522" s="291">
        <f>IFERROR(VLOOKUP(E522,'[27]IS ADJ 4'!$E:$Q,13,FALSE),0)</f>
        <v>0</v>
      </c>
      <c r="X522" s="380"/>
      <c r="Y522" s="290">
        <f>IFERROR(VLOOKUP(E522,'[28]WP IS ADJ 5'!$E$17:$U$315,17,FALSE),0)</f>
        <v>0</v>
      </c>
      <c r="Z522" s="380"/>
      <c r="AA522" s="394"/>
      <c r="AB522" s="380"/>
      <c r="AC522" s="394"/>
      <c r="AD522" s="380"/>
      <c r="AE522" s="394"/>
      <c r="AF522" s="380"/>
      <c r="AG522" s="397">
        <f>IFERROR(VLOOKUP(E522,'[16]nVision Input'!$E:$Q,13,FALSE),0)</f>
        <v>0</v>
      </c>
      <c r="AH522" s="380"/>
      <c r="AI522" s="394"/>
      <c r="AJ522" s="380"/>
      <c r="AK522" s="394"/>
      <c r="AL522" s="394"/>
      <c r="AM522" s="394"/>
      <c r="AN522" s="380"/>
      <c r="AO522" s="394"/>
      <c r="AP522" s="380"/>
      <c r="AQ522" s="394"/>
      <c r="AR522" s="380"/>
      <c r="AS522" s="394"/>
      <c r="AT522" s="380"/>
      <c r="AU522" s="394"/>
      <c r="AV522" s="217"/>
      <c r="AW522" s="394"/>
      <c r="AX522" s="217"/>
      <c r="AY522" s="394"/>
      <c r="AZ522" s="380"/>
      <c r="BA522" s="394"/>
      <c r="BB522" s="380"/>
      <c r="BC522" s="394"/>
      <c r="BD522" s="394"/>
      <c r="BE522" s="394"/>
      <c r="BF522" s="394"/>
      <c r="BG522" s="394"/>
      <c r="BH522" s="380"/>
      <c r="BI522" s="286">
        <f t="shared" si="49"/>
        <v>120902.9518638272</v>
      </c>
    </row>
    <row r="523" spans="1:61" ht="15" customHeight="1" x14ac:dyDescent="0.25">
      <c r="A523" s="83">
        <f t="shared" si="50"/>
        <v>463</v>
      </c>
      <c r="C523" s="83">
        <v>903</v>
      </c>
      <c r="E523" s="120">
        <v>903022</v>
      </c>
      <c r="G523" s="98" t="s">
        <v>620</v>
      </c>
      <c r="K523" s="394">
        <f>'[15]WP - Expenses'!$K$523</f>
        <v>1865123.56</v>
      </c>
      <c r="L523" s="99"/>
      <c r="M523" s="168">
        <v>0.89023357983508333</v>
      </c>
      <c r="N523" s="99"/>
      <c r="O523" s="394">
        <f t="shared" si="48"/>
        <v>1660395.6236535548</v>
      </c>
      <c r="P523" s="217"/>
      <c r="Q523" s="394"/>
      <c r="R523" s="380"/>
      <c r="S523" s="394"/>
      <c r="T523" s="380"/>
      <c r="U523" s="290">
        <f>IFERROR(VLOOKUP(E523,'[26]IS ADJ 3'!$E:$O,11,FALSE),0)</f>
        <v>58030.549144245277</v>
      </c>
      <c r="V523" s="380"/>
      <c r="W523" s="291">
        <f>IFERROR(VLOOKUP(E523,'[27]IS ADJ 4'!$E:$Q,13,FALSE),0)</f>
        <v>27050.471189942622</v>
      </c>
      <c r="X523" s="380"/>
      <c r="Y523" s="290">
        <f>IFERROR(VLOOKUP(E523,'[28]WP IS ADJ 5'!$E$17:$U$315,17,FALSE),0)</f>
        <v>34011.959335503401</v>
      </c>
      <c r="Z523" s="380"/>
      <c r="AA523" s="394"/>
      <c r="AB523" s="380"/>
      <c r="AC523" s="394"/>
      <c r="AD523" s="380"/>
      <c r="AE523" s="394"/>
      <c r="AF523" s="380"/>
      <c r="AG523" s="397">
        <f>IFERROR(VLOOKUP(E523,'[16]nVision Input'!$E:$Q,13,FALSE),0)</f>
        <v>0</v>
      </c>
      <c r="AH523" s="380"/>
      <c r="AI523" s="394"/>
      <c r="AJ523" s="380"/>
      <c r="AK523" s="394"/>
      <c r="AL523" s="394"/>
      <c r="AM523" s="394"/>
      <c r="AN523" s="380"/>
      <c r="AO523" s="394"/>
      <c r="AP523" s="380"/>
      <c r="AQ523" s="394"/>
      <c r="AR523" s="380"/>
      <c r="AS523" s="394"/>
      <c r="AT523" s="380"/>
      <c r="AU523" s="394"/>
      <c r="AV523" s="217"/>
      <c r="AW523" s="394"/>
      <c r="AX523" s="217"/>
      <c r="AY523" s="394"/>
      <c r="AZ523" s="380"/>
      <c r="BA523" s="394"/>
      <c r="BB523" s="380"/>
      <c r="BC523" s="394"/>
      <c r="BD523" s="394"/>
      <c r="BE523" s="394"/>
      <c r="BF523" s="394"/>
      <c r="BG523" s="394"/>
      <c r="BH523" s="380"/>
      <c r="BI523" s="286">
        <f t="shared" si="49"/>
        <v>1779488.6033232461</v>
      </c>
    </row>
    <row r="524" spans="1:61" ht="15" customHeight="1" x14ac:dyDescent="0.25">
      <c r="A524" s="83">
        <f t="shared" si="50"/>
        <v>464</v>
      </c>
      <c r="C524" s="83">
        <v>903</v>
      </c>
      <c r="E524" s="120">
        <v>903023</v>
      </c>
      <c r="G524" s="98" t="s">
        <v>621</v>
      </c>
      <c r="K524" s="394">
        <f>'[15]WP - Expenses'!$K$524</f>
        <v>160288.95999999999</v>
      </c>
      <c r="L524" s="99"/>
      <c r="M524" s="168">
        <v>0.89023357983508333</v>
      </c>
      <c r="N524" s="99"/>
      <c r="O524" s="394">
        <f>K524*M524</f>
        <v>142694.61466884246</v>
      </c>
      <c r="P524" s="217"/>
      <c r="Q524" s="394"/>
      <c r="R524" s="380"/>
      <c r="S524" s="394"/>
      <c r="T524" s="380"/>
      <c r="U524" s="290">
        <f>IFERROR(VLOOKUP(E524,'[26]IS ADJ 3'!$E:$O,11,FALSE),0)</f>
        <v>0</v>
      </c>
      <c r="V524" s="380"/>
      <c r="W524" s="291">
        <f>IFERROR(VLOOKUP(E524,'[27]IS ADJ 4'!$E:$Q,13,FALSE),0)</f>
        <v>0</v>
      </c>
      <c r="X524" s="380"/>
      <c r="Y524" s="290">
        <f>IFERROR(VLOOKUP(E524,'[28]WP IS ADJ 5'!$E$17:$U$315,17,FALSE),0)</f>
        <v>0</v>
      </c>
      <c r="Z524" s="380"/>
      <c r="AA524" s="394"/>
      <c r="AB524" s="380"/>
      <c r="AC524" s="394"/>
      <c r="AD524" s="380"/>
      <c r="AE524" s="394"/>
      <c r="AF524" s="380"/>
      <c r="AG524" s="397">
        <f>IFERROR(VLOOKUP(E524,'[16]nVision Input'!$E:$Q,13,FALSE),0)</f>
        <v>0</v>
      </c>
      <c r="AH524" s="380"/>
      <c r="AI524" s="394"/>
      <c r="AJ524" s="380"/>
      <c r="AK524" s="394"/>
      <c r="AL524" s="394"/>
      <c r="AM524" s="394"/>
      <c r="AN524" s="380"/>
      <c r="AO524" s="394"/>
      <c r="AP524" s="380"/>
      <c r="AQ524" s="394"/>
      <c r="AR524" s="380"/>
      <c r="AS524" s="394"/>
      <c r="AT524" s="380"/>
      <c r="AU524" s="394"/>
      <c r="AV524" s="217"/>
      <c r="AW524" s="394"/>
      <c r="AX524" s="217"/>
      <c r="AY524" s="394"/>
      <c r="AZ524" s="380"/>
      <c r="BA524" s="394"/>
      <c r="BB524" s="380"/>
      <c r="BC524" s="394"/>
      <c r="BD524" s="394"/>
      <c r="BE524" s="394"/>
      <c r="BF524" s="394"/>
      <c r="BG524" s="394"/>
      <c r="BH524" s="380"/>
      <c r="BI524" s="286">
        <f t="shared" si="49"/>
        <v>142694.61466884246</v>
      </c>
    </row>
    <row r="525" spans="1:61" ht="15" customHeight="1" x14ac:dyDescent="0.25">
      <c r="A525" s="83">
        <f t="shared" si="50"/>
        <v>465</v>
      </c>
      <c r="C525" s="83">
        <v>903</v>
      </c>
      <c r="E525" s="120">
        <v>903028</v>
      </c>
      <c r="G525" s="98" t="s">
        <v>622</v>
      </c>
      <c r="K525" s="394">
        <f>'[15]WP - Expenses'!$K$525</f>
        <v>200566.94</v>
      </c>
      <c r="L525" s="99"/>
      <c r="M525" s="168">
        <v>0.89023357983508333</v>
      </c>
      <c r="N525" s="99"/>
      <c r="O525" s="394">
        <f t="shared" si="48"/>
        <v>178551.42499276838</v>
      </c>
      <c r="P525" s="217"/>
      <c r="Q525" s="394"/>
      <c r="R525" s="380"/>
      <c r="S525" s="394"/>
      <c r="T525" s="380"/>
      <c r="U525" s="290">
        <f>IFERROR(VLOOKUP(E525,'[26]IS ADJ 3'!$E:$O,11,FALSE),0)</f>
        <v>6489.2535231133725</v>
      </c>
      <c r="V525" s="380"/>
      <c r="W525" s="291">
        <f>IFERROR(VLOOKUP(E525,'[27]IS ADJ 4'!$E:$Q,13,FALSE),0)</f>
        <v>3024.9130511393664</v>
      </c>
      <c r="X525" s="380"/>
      <c r="Y525" s="290">
        <f>IFERROR(VLOOKUP(E525,'[28]WP IS ADJ 5'!$E$17:$U$315,17,FALSE),0)</f>
        <v>3803.3799472978571</v>
      </c>
      <c r="Z525" s="380"/>
      <c r="AA525" s="394"/>
      <c r="AB525" s="380"/>
      <c r="AC525" s="394"/>
      <c r="AD525" s="380"/>
      <c r="AE525" s="394"/>
      <c r="AF525" s="380"/>
      <c r="AG525" s="397">
        <f>IFERROR(VLOOKUP(E525,'[16]nVision Input'!$E:$Q,13,FALSE),0)</f>
        <v>0</v>
      </c>
      <c r="AH525" s="380"/>
      <c r="AI525" s="394"/>
      <c r="AJ525" s="380"/>
      <c r="AK525" s="394"/>
      <c r="AL525" s="394"/>
      <c r="AM525" s="394"/>
      <c r="AN525" s="380"/>
      <c r="AO525" s="394"/>
      <c r="AP525" s="380"/>
      <c r="AQ525" s="394"/>
      <c r="AR525" s="380"/>
      <c r="AS525" s="394"/>
      <c r="AT525" s="380"/>
      <c r="AU525" s="394"/>
      <c r="AV525" s="217"/>
      <c r="AW525" s="394"/>
      <c r="AX525" s="217"/>
      <c r="AY525" s="394"/>
      <c r="AZ525" s="380"/>
      <c r="BA525" s="394"/>
      <c r="BB525" s="380"/>
      <c r="BC525" s="394"/>
      <c r="BD525" s="394"/>
      <c r="BE525" s="394"/>
      <c r="BF525" s="394"/>
      <c r="BG525" s="394"/>
      <c r="BH525" s="380"/>
      <c r="BI525" s="286">
        <f t="shared" si="49"/>
        <v>191868.97151431898</v>
      </c>
    </row>
    <row r="526" spans="1:61" ht="15" customHeight="1" x14ac:dyDescent="0.25">
      <c r="A526" s="83">
        <f t="shared" si="50"/>
        <v>466</v>
      </c>
      <c r="C526" s="83">
        <v>903</v>
      </c>
      <c r="E526" s="120">
        <v>903046</v>
      </c>
      <c r="G526" s="98" t="s">
        <v>623</v>
      </c>
      <c r="K526" s="394">
        <f>'[15]WP - Expenses'!$K$526</f>
        <v>-83.11</v>
      </c>
      <c r="L526" s="99"/>
      <c r="M526" s="168">
        <v>0.89023357983508333</v>
      </c>
      <c r="N526" s="99"/>
      <c r="O526" s="394">
        <f t="shared" si="48"/>
        <v>-73.987312820093777</v>
      </c>
      <c r="P526" s="217"/>
      <c r="Q526" s="394"/>
      <c r="R526" s="380"/>
      <c r="S526" s="394"/>
      <c r="T526" s="380"/>
      <c r="U526" s="290">
        <f>IFERROR(VLOOKUP(E526,'[26]IS ADJ 3'!$E:$O,11,FALSE),0)</f>
        <v>0</v>
      </c>
      <c r="V526" s="380"/>
      <c r="W526" s="291">
        <f>IFERROR(VLOOKUP(E526,'[27]IS ADJ 4'!$E:$Q,13,FALSE),0)</f>
        <v>0</v>
      </c>
      <c r="X526" s="380"/>
      <c r="Y526" s="290">
        <f>IFERROR(VLOOKUP(E526,'[28]WP IS ADJ 5'!$E$17:$U$315,17,FALSE),0)</f>
        <v>0</v>
      </c>
      <c r="Z526" s="380"/>
      <c r="AA526" s="394"/>
      <c r="AB526" s="380"/>
      <c r="AC526" s="394"/>
      <c r="AD526" s="380"/>
      <c r="AE526" s="394"/>
      <c r="AF526" s="380"/>
      <c r="AG526" s="397">
        <f>IFERROR(VLOOKUP(E526,'[16]nVision Input'!$E:$Q,13,FALSE),0)</f>
        <v>0</v>
      </c>
      <c r="AH526" s="380"/>
      <c r="AI526" s="394"/>
      <c r="AJ526" s="380"/>
      <c r="AK526" s="394"/>
      <c r="AL526" s="394"/>
      <c r="AM526" s="394"/>
      <c r="AN526" s="380"/>
      <c r="AO526" s="394"/>
      <c r="AP526" s="380"/>
      <c r="AQ526" s="394"/>
      <c r="AR526" s="380"/>
      <c r="AS526" s="394"/>
      <c r="AT526" s="380"/>
      <c r="AU526" s="394"/>
      <c r="AV526" s="217"/>
      <c r="AW526" s="394"/>
      <c r="AX526" s="217"/>
      <c r="AY526" s="394"/>
      <c r="AZ526" s="380"/>
      <c r="BA526" s="394"/>
      <c r="BB526" s="380"/>
      <c r="BC526" s="394"/>
      <c r="BD526" s="394"/>
      <c r="BE526" s="394"/>
      <c r="BF526" s="394"/>
      <c r="BG526" s="394"/>
      <c r="BH526" s="380"/>
      <c r="BI526" s="286">
        <f t="shared" si="49"/>
        <v>-73.987312820093777</v>
      </c>
    </row>
    <row r="527" spans="1:61" ht="15" customHeight="1" x14ac:dyDescent="0.25">
      <c r="A527" s="83">
        <f t="shared" si="50"/>
        <v>467</v>
      </c>
      <c r="C527" s="83">
        <v>903</v>
      </c>
      <c r="E527" s="120">
        <v>903110</v>
      </c>
      <c r="G527" s="98" t="s">
        <v>624</v>
      </c>
      <c r="K527" s="394">
        <f>'[15]WP - Expenses'!$K$527</f>
        <v>1230727.44</v>
      </c>
      <c r="L527" s="99"/>
      <c r="M527" s="168">
        <v>0.89023357983508333</v>
      </c>
      <c r="N527" s="99"/>
      <c r="O527" s="394">
        <f t="shared" si="48"/>
        <v>1095634.8947124677</v>
      </c>
      <c r="P527" s="217"/>
      <c r="Q527" s="394"/>
      <c r="R527" s="380"/>
      <c r="S527" s="394"/>
      <c r="T527" s="380"/>
      <c r="U527" s="290">
        <f>IFERROR(VLOOKUP(E527,'[26]IS ADJ 3'!$E:$O,11,FALSE),0)</f>
        <v>6244.4681356534875</v>
      </c>
      <c r="V527" s="380"/>
      <c r="W527" s="291">
        <f>IFERROR(VLOOKUP(E527,'[27]IS ADJ 4'!$E:$Q,13,FALSE),0)</f>
        <v>2910.8083223568851</v>
      </c>
      <c r="X527" s="380"/>
      <c r="Y527" s="290">
        <f>IFERROR(VLOOKUP(E527,'[28]WP IS ADJ 5'!$E$17:$U$315,17,FALSE),0)</f>
        <v>3659.9101582473377</v>
      </c>
      <c r="Z527" s="380"/>
      <c r="AA527" s="394"/>
      <c r="AB527" s="380"/>
      <c r="AC527" s="394"/>
      <c r="AD527" s="380"/>
      <c r="AE527" s="394"/>
      <c r="AF527" s="380"/>
      <c r="AG527" s="397">
        <f>IFERROR(VLOOKUP(E527,'[16]nVision Input'!$E:$Q,13,FALSE),0)</f>
        <v>0</v>
      </c>
      <c r="AH527" s="380"/>
      <c r="AI527" s="394"/>
      <c r="AJ527" s="380"/>
      <c r="AK527" s="394"/>
      <c r="AL527" s="394"/>
      <c r="AM527" s="394"/>
      <c r="AN527" s="380"/>
      <c r="AO527" s="394"/>
      <c r="AP527" s="380"/>
      <c r="AQ527" s="394"/>
      <c r="AR527" s="380"/>
      <c r="AS527" s="394"/>
      <c r="AT527" s="380"/>
      <c r="AU527" s="394"/>
      <c r="AV527" s="217"/>
      <c r="AW527" s="394"/>
      <c r="AX527" s="217"/>
      <c r="AY527" s="394"/>
      <c r="AZ527" s="380"/>
      <c r="BA527" s="394"/>
      <c r="BB527" s="380"/>
      <c r="BC527" s="394"/>
      <c r="BD527" s="394"/>
      <c r="BE527" s="394">
        <f>'[34]IS ADJ 30'!$O$14</f>
        <v>1250221.5</v>
      </c>
      <c r="BF527" s="394"/>
      <c r="BG527" s="394"/>
      <c r="BH527" s="380"/>
      <c r="BI527" s="286">
        <f t="shared" si="49"/>
        <v>2358671.5813287254</v>
      </c>
    </row>
    <row r="528" spans="1:61" ht="15" customHeight="1" x14ac:dyDescent="0.25">
      <c r="A528" s="83">
        <f t="shared" si="50"/>
        <v>468</v>
      </c>
      <c r="C528" s="83">
        <v>903</v>
      </c>
      <c r="E528" s="120">
        <v>903146</v>
      </c>
      <c r="G528" s="98" t="s">
        <v>625</v>
      </c>
      <c r="K528" s="394">
        <f>'[15]WP - Expenses'!$K$528</f>
        <v>117314.1</v>
      </c>
      <c r="L528" s="99"/>
      <c r="M528" s="168">
        <v>0.89023357983508333</v>
      </c>
      <c r="N528" s="99"/>
      <c r="O528" s="394">
        <f t="shared" si="48"/>
        <v>104436.95120813095</v>
      </c>
      <c r="P528" s="217"/>
      <c r="Q528" s="394"/>
      <c r="R528" s="380"/>
      <c r="S528" s="394"/>
      <c r="T528" s="380"/>
      <c r="U528" s="290">
        <f>IFERROR(VLOOKUP(E528,'[26]IS ADJ 3'!$E:$O,11,FALSE),0)</f>
        <v>0</v>
      </c>
      <c r="V528" s="380"/>
      <c r="W528" s="291">
        <f>IFERROR(VLOOKUP(E528,'[27]IS ADJ 4'!$E:$Q,13,FALSE),0)</f>
        <v>0</v>
      </c>
      <c r="X528" s="380"/>
      <c r="Y528" s="290">
        <f>IFERROR(VLOOKUP(E528,'[28]WP IS ADJ 5'!$E$17:$U$315,17,FALSE),0)</f>
        <v>0</v>
      </c>
      <c r="Z528" s="380"/>
      <c r="AA528" s="394"/>
      <c r="AB528" s="380"/>
      <c r="AC528" s="394"/>
      <c r="AD528" s="380"/>
      <c r="AE528" s="394"/>
      <c r="AF528" s="380"/>
      <c r="AG528" s="397">
        <f>IFERROR(VLOOKUP(E528,'[16]nVision Input'!$E:$Q,13,FALSE),0)</f>
        <v>0</v>
      </c>
      <c r="AH528" s="380"/>
      <c r="AI528" s="394"/>
      <c r="AJ528" s="380"/>
      <c r="AK528" s="394"/>
      <c r="AL528" s="394"/>
      <c r="AM528" s="394"/>
      <c r="AN528" s="380"/>
      <c r="AO528" s="394"/>
      <c r="AP528" s="380"/>
      <c r="AQ528" s="394"/>
      <c r="AR528" s="380"/>
      <c r="AS528" s="394"/>
      <c r="AT528" s="380"/>
      <c r="AU528" s="394"/>
      <c r="AV528" s="217"/>
      <c r="AW528" s="394"/>
      <c r="AX528" s="217"/>
      <c r="AY528" s="394"/>
      <c r="AZ528" s="380"/>
      <c r="BA528" s="394"/>
      <c r="BB528" s="380"/>
      <c r="BC528" s="394"/>
      <c r="BD528" s="394"/>
      <c r="BE528" s="394"/>
      <c r="BF528" s="394"/>
      <c r="BG528" s="394"/>
      <c r="BH528" s="380"/>
      <c r="BI528" s="286">
        <f t="shared" si="49"/>
        <v>104436.95120813095</v>
      </c>
    </row>
    <row r="529" spans="1:61" ht="15" customHeight="1" x14ac:dyDescent="0.25">
      <c r="A529" s="83">
        <f t="shared" si="50"/>
        <v>469</v>
      </c>
      <c r="C529" s="83">
        <v>903</v>
      </c>
      <c r="E529" s="120">
        <v>903147</v>
      </c>
      <c r="G529" s="98" t="s">
        <v>626</v>
      </c>
      <c r="K529" s="394">
        <f>'[15]WP - Expenses'!$K$529</f>
        <v>46334.490000000005</v>
      </c>
      <c r="L529" s="99"/>
      <c r="M529" s="168">
        <v>0.89023357983508333</v>
      </c>
      <c r="N529" s="99"/>
      <c r="O529" s="394">
        <f t="shared" si="48"/>
        <v>41248.518902532873</v>
      </c>
      <c r="P529" s="217"/>
      <c r="Q529" s="394"/>
      <c r="R529" s="380"/>
      <c r="S529" s="394"/>
      <c r="T529" s="380"/>
      <c r="U529" s="290">
        <f>IFERROR(VLOOKUP(E529,'[26]IS ADJ 3'!$E:$O,11,FALSE),0)</f>
        <v>0</v>
      </c>
      <c r="V529" s="380"/>
      <c r="W529" s="291">
        <f>IFERROR(VLOOKUP(E529,'[27]IS ADJ 4'!$E:$Q,13,FALSE),0)</f>
        <v>0</v>
      </c>
      <c r="X529" s="380"/>
      <c r="Y529" s="290">
        <f>IFERROR(VLOOKUP(E529,'[28]WP IS ADJ 5'!$E$17:$U$315,17,FALSE),0)</f>
        <v>0</v>
      </c>
      <c r="Z529" s="380"/>
      <c r="AA529" s="394"/>
      <c r="AB529" s="380"/>
      <c r="AC529" s="394"/>
      <c r="AD529" s="380"/>
      <c r="AE529" s="394"/>
      <c r="AF529" s="380"/>
      <c r="AG529" s="397">
        <f>IFERROR(VLOOKUP(E529,'[16]nVision Input'!$E:$Q,13,FALSE),0)</f>
        <v>0</v>
      </c>
      <c r="AH529" s="380"/>
      <c r="AI529" s="394"/>
      <c r="AJ529" s="380"/>
      <c r="AK529" s="394"/>
      <c r="AL529" s="394"/>
      <c r="AM529" s="394"/>
      <c r="AN529" s="380"/>
      <c r="AO529" s="394"/>
      <c r="AP529" s="380"/>
      <c r="AQ529" s="394"/>
      <c r="AR529" s="380"/>
      <c r="AS529" s="394"/>
      <c r="AT529" s="380"/>
      <c r="AU529" s="394"/>
      <c r="AV529" s="217"/>
      <c r="AW529" s="394"/>
      <c r="AX529" s="217"/>
      <c r="AY529" s="394"/>
      <c r="AZ529" s="380"/>
      <c r="BA529" s="394"/>
      <c r="BB529" s="380"/>
      <c r="BC529" s="394"/>
      <c r="BD529" s="394"/>
      <c r="BE529" s="394"/>
      <c r="BF529" s="394"/>
      <c r="BG529" s="394"/>
      <c r="BH529" s="380"/>
      <c r="BI529" s="286">
        <f t="shared" si="49"/>
        <v>41248.518902532873</v>
      </c>
    </row>
    <row r="530" spans="1:61" ht="15" customHeight="1" x14ac:dyDescent="0.25">
      <c r="A530" s="83">
        <f t="shared" si="50"/>
        <v>470</v>
      </c>
      <c r="C530" s="83">
        <v>903</v>
      </c>
      <c r="E530" s="120">
        <v>903148</v>
      </c>
      <c r="G530" s="98" t="s">
        <v>627</v>
      </c>
      <c r="K530" s="394">
        <f>'[15]WP - Expenses'!$K$530</f>
        <v>4621.1499999999996</v>
      </c>
      <c r="L530" s="99"/>
      <c r="M530" s="168">
        <v>0.89023357983508333</v>
      </c>
      <c r="N530" s="99"/>
      <c r="O530" s="394">
        <f t="shared" si="48"/>
        <v>4113.9029074548953</v>
      </c>
      <c r="P530" s="217"/>
      <c r="Q530" s="394"/>
      <c r="R530" s="380"/>
      <c r="S530" s="394"/>
      <c r="T530" s="380"/>
      <c r="U530" s="290">
        <f>IFERROR(VLOOKUP(E530,'[26]IS ADJ 3'!$E:$O,11,FALSE),0)</f>
        <v>0</v>
      </c>
      <c r="V530" s="380"/>
      <c r="W530" s="291">
        <f>IFERROR(VLOOKUP(E530,'[27]IS ADJ 4'!$E:$Q,13,FALSE),0)</f>
        <v>0</v>
      </c>
      <c r="X530" s="380"/>
      <c r="Y530" s="290">
        <f>IFERROR(VLOOKUP(E530,'[28]WP IS ADJ 5'!$E$17:$U$315,17,FALSE),0)</f>
        <v>0</v>
      </c>
      <c r="Z530" s="380"/>
      <c r="AA530" s="394"/>
      <c r="AB530" s="380"/>
      <c r="AC530" s="394"/>
      <c r="AD530" s="380"/>
      <c r="AE530" s="394"/>
      <c r="AF530" s="380"/>
      <c r="AG530" s="397">
        <f>IFERROR(VLOOKUP(E530,'[16]nVision Input'!$E:$Q,13,FALSE),0)</f>
        <v>0</v>
      </c>
      <c r="AH530" s="380"/>
      <c r="AI530" s="394"/>
      <c r="AJ530" s="380"/>
      <c r="AK530" s="394"/>
      <c r="AL530" s="394"/>
      <c r="AM530" s="394"/>
      <c r="AN530" s="380"/>
      <c r="AO530" s="394"/>
      <c r="AP530" s="380"/>
      <c r="AQ530" s="394"/>
      <c r="AR530" s="380"/>
      <c r="AS530" s="394"/>
      <c r="AT530" s="380"/>
      <c r="AU530" s="394"/>
      <c r="AV530" s="217"/>
      <c r="AW530" s="394"/>
      <c r="AX530" s="217"/>
      <c r="AY530" s="394"/>
      <c r="AZ530" s="380"/>
      <c r="BA530" s="394"/>
      <c r="BB530" s="380"/>
      <c r="BC530" s="394"/>
      <c r="BD530" s="394"/>
      <c r="BE530" s="394"/>
      <c r="BF530" s="394"/>
      <c r="BG530" s="394"/>
      <c r="BH530" s="380"/>
      <c r="BI530" s="286">
        <f t="shared" si="49"/>
        <v>4113.9029074548953</v>
      </c>
    </row>
    <row r="531" spans="1:61" ht="15" customHeight="1" x14ac:dyDescent="0.25">
      <c r="A531" s="83">
        <f t="shared" si="50"/>
        <v>471</v>
      </c>
      <c r="C531" s="83">
        <v>903</v>
      </c>
      <c r="E531" s="120">
        <v>903150</v>
      </c>
      <c r="G531" s="98" t="s">
        <v>628</v>
      </c>
      <c r="K531" s="394">
        <f>'[15]WP - Expenses'!$K$531</f>
        <v>146216.34</v>
      </c>
      <c r="L531" s="99"/>
      <c r="M531" s="168">
        <v>0.89023357983508333</v>
      </c>
      <c r="N531" s="99"/>
      <c r="O531" s="394">
        <f t="shared" si="48"/>
        <v>130166.69578858369</v>
      </c>
      <c r="P531" s="217"/>
      <c r="Q531" s="394"/>
      <c r="R531" s="380"/>
      <c r="S531" s="394"/>
      <c r="T531" s="380"/>
      <c r="U531" s="290">
        <f>IFERROR(VLOOKUP(E531,'[26]IS ADJ 3'!$E:$O,11,FALSE),0)</f>
        <v>0</v>
      </c>
      <c r="V531" s="380"/>
      <c r="W531" s="291">
        <f>IFERROR(VLOOKUP(E531,'[27]IS ADJ 4'!$E:$Q,13,FALSE),0)</f>
        <v>0</v>
      </c>
      <c r="X531" s="380"/>
      <c r="Y531" s="290">
        <f>IFERROR(VLOOKUP(E531,'[28]WP IS ADJ 5'!$E$17:$U$315,17,FALSE),0)</f>
        <v>0</v>
      </c>
      <c r="Z531" s="380"/>
      <c r="AA531" s="394"/>
      <c r="AB531" s="380"/>
      <c r="AC531" s="394"/>
      <c r="AD531" s="380"/>
      <c r="AE531" s="394"/>
      <c r="AF531" s="380"/>
      <c r="AG531" s="397">
        <f>IFERROR(VLOOKUP(E531,'[16]nVision Input'!$E:$Q,13,FALSE),0)</f>
        <v>0</v>
      </c>
      <c r="AH531" s="380"/>
      <c r="AI531" s="394"/>
      <c r="AJ531" s="380"/>
      <c r="AK531" s="394"/>
      <c r="AL531" s="394"/>
      <c r="AM531" s="394"/>
      <c r="AN531" s="380"/>
      <c r="AO531" s="394"/>
      <c r="AP531" s="380"/>
      <c r="AQ531" s="394"/>
      <c r="AR531" s="380"/>
      <c r="AS531" s="394"/>
      <c r="AT531" s="380"/>
      <c r="AU531" s="394"/>
      <c r="AV531" s="217"/>
      <c r="AW531" s="394"/>
      <c r="AX531" s="217"/>
      <c r="AY531" s="394"/>
      <c r="AZ531" s="380"/>
      <c r="BA531" s="394"/>
      <c r="BB531" s="380"/>
      <c r="BC531" s="394"/>
      <c r="BD531" s="394"/>
      <c r="BE531" s="394"/>
      <c r="BF531" s="394"/>
      <c r="BG531" s="394"/>
      <c r="BH531" s="380"/>
      <c r="BI531" s="286">
        <f t="shared" si="49"/>
        <v>130166.69578858369</v>
      </c>
    </row>
    <row r="532" spans="1:61" ht="15" customHeight="1" x14ac:dyDescent="0.25">
      <c r="A532" s="83">
        <f t="shared" si="50"/>
        <v>472</v>
      </c>
      <c r="C532" s="83">
        <v>903</v>
      </c>
      <c r="E532" s="120">
        <v>903151</v>
      </c>
      <c r="G532" s="98" t="s">
        <v>629</v>
      </c>
      <c r="K532" s="394">
        <f>'[15]WP - Expenses'!$K$532</f>
        <v>84020.52</v>
      </c>
      <c r="L532" s="99"/>
      <c r="M532" s="168">
        <v>0.89023357983508333</v>
      </c>
      <c r="N532" s="99"/>
      <c r="O532" s="394">
        <f t="shared" si="48"/>
        <v>74797.888299205224</v>
      </c>
      <c r="P532" s="217"/>
      <c r="Q532" s="394"/>
      <c r="R532" s="380"/>
      <c r="S532" s="394"/>
      <c r="T532" s="380"/>
      <c r="U532" s="290">
        <f>IFERROR(VLOOKUP(E532,'[26]IS ADJ 3'!$E:$O,11,FALSE),0)</f>
        <v>0</v>
      </c>
      <c r="V532" s="380"/>
      <c r="W532" s="291">
        <f>IFERROR(VLOOKUP(E532,'[27]IS ADJ 4'!$E:$Q,13,FALSE),0)</f>
        <v>0</v>
      </c>
      <c r="X532" s="380"/>
      <c r="Y532" s="290">
        <f>IFERROR(VLOOKUP(E532,'[28]WP IS ADJ 5'!$E$17:$U$315,17,FALSE),0)</f>
        <v>0</v>
      </c>
      <c r="Z532" s="380"/>
      <c r="AA532" s="394"/>
      <c r="AB532" s="380"/>
      <c r="AC532" s="394"/>
      <c r="AD532" s="380"/>
      <c r="AE532" s="394"/>
      <c r="AF532" s="380"/>
      <c r="AG532" s="397">
        <f>IFERROR(VLOOKUP(E532,'[16]nVision Input'!$E:$Q,13,FALSE),0)</f>
        <v>0</v>
      </c>
      <c r="AH532" s="380"/>
      <c r="AI532" s="394"/>
      <c r="AJ532" s="380"/>
      <c r="AK532" s="394"/>
      <c r="AL532" s="394"/>
      <c r="AM532" s="394"/>
      <c r="AN532" s="380"/>
      <c r="AO532" s="394"/>
      <c r="AP532" s="380"/>
      <c r="AQ532" s="394"/>
      <c r="AR532" s="380"/>
      <c r="AS532" s="394"/>
      <c r="AT532" s="380"/>
      <c r="AU532" s="394"/>
      <c r="AV532" s="217"/>
      <c r="AW532" s="394"/>
      <c r="AX532" s="217"/>
      <c r="AY532" s="394"/>
      <c r="AZ532" s="380"/>
      <c r="BA532" s="394"/>
      <c r="BB532" s="380"/>
      <c r="BC532" s="394"/>
      <c r="BD532" s="394"/>
      <c r="BE532" s="394"/>
      <c r="BF532" s="394"/>
      <c r="BG532" s="394"/>
      <c r="BH532" s="380"/>
      <c r="BI532" s="286">
        <f t="shared" si="49"/>
        <v>74797.888299205224</v>
      </c>
    </row>
    <row r="533" spans="1:61" ht="15" customHeight="1" x14ac:dyDescent="0.25">
      <c r="A533" s="83">
        <f>+A808+1</f>
        <v>474</v>
      </c>
      <c r="C533" s="83">
        <v>904</v>
      </c>
      <c r="E533" s="120">
        <v>904037</v>
      </c>
      <c r="G533" s="98" t="s">
        <v>630</v>
      </c>
      <c r="K533" s="394">
        <f>'[15]WP - Expenses'!$K$533</f>
        <v>2368317.9500000002</v>
      </c>
      <c r="L533" s="99"/>
      <c r="M533" s="168">
        <v>0.89023357983508333</v>
      </c>
      <c r="N533" s="99"/>
      <c r="O533" s="394">
        <f t="shared" si="48"/>
        <v>2108356.1668161862</v>
      </c>
      <c r="P533" s="217"/>
      <c r="Q533" s="394">
        <f>'[35]IS ADJ 1'!$K$28</f>
        <v>34182.694343161187</v>
      </c>
      <c r="R533" s="380"/>
      <c r="S533" s="394"/>
      <c r="T533" s="380"/>
      <c r="U533" s="290">
        <f>IFERROR(VLOOKUP(E533,'[26]IS ADJ 3'!$E:$O,11,FALSE),0)</f>
        <v>0</v>
      </c>
      <c r="V533" s="380"/>
      <c r="W533" s="291">
        <f>IFERROR(VLOOKUP(E533,'[27]IS ADJ 4'!$E:$Q,13,FALSE),0)</f>
        <v>0</v>
      </c>
      <c r="X533" s="380"/>
      <c r="Y533" s="290">
        <f>IFERROR(VLOOKUP(E533,'[28]WP IS ADJ 5'!$E$17:$U$315,17,FALSE),0)</f>
        <v>0</v>
      </c>
      <c r="Z533" s="380"/>
      <c r="AA533" s="394"/>
      <c r="AB533" s="380"/>
      <c r="AC533" s="394"/>
      <c r="AD533" s="380"/>
      <c r="AE533" s="394"/>
      <c r="AF533" s="380"/>
      <c r="AG533" s="397">
        <f>IFERROR(VLOOKUP(E533,'[16]nVision Input'!$E:$Q,13,FALSE),0)</f>
        <v>0</v>
      </c>
      <c r="AH533" s="380"/>
      <c r="AI533" s="394"/>
      <c r="AJ533" s="380"/>
      <c r="AK533" s="394"/>
      <c r="AL533" s="394"/>
      <c r="AM533" s="394"/>
      <c r="AN533" s="380"/>
      <c r="AO533" s="394"/>
      <c r="AP533" s="380"/>
      <c r="AQ533" s="394"/>
      <c r="AR533" s="380"/>
      <c r="AS533" s="394"/>
      <c r="AT533" s="380"/>
      <c r="AU533" s="394"/>
      <c r="AV533" s="217"/>
      <c r="AW533" s="394"/>
      <c r="AX533" s="217"/>
      <c r="AY533" s="394"/>
      <c r="AZ533" s="380"/>
      <c r="BA533" s="394"/>
      <c r="BB533" s="380"/>
      <c r="BC533" s="394"/>
      <c r="BD533" s="394"/>
      <c r="BE533" s="394"/>
      <c r="BF533" s="394"/>
      <c r="BG533" s="394"/>
      <c r="BH533" s="380"/>
      <c r="BI533" s="286">
        <f t="shared" si="49"/>
        <v>2142538.8611593475</v>
      </c>
    </row>
    <row r="534" spans="1:61" ht="15" customHeight="1" x14ac:dyDescent="0.25">
      <c r="A534" s="83">
        <f t="shared" si="50"/>
        <v>475</v>
      </c>
      <c r="C534" s="83">
        <v>905</v>
      </c>
      <c r="E534" s="120">
        <v>905023</v>
      </c>
      <c r="G534" s="98" t="s">
        <v>631</v>
      </c>
      <c r="K534" s="394">
        <f>'[15]WP - Expenses'!$K$534</f>
        <v>84554.27</v>
      </c>
      <c r="L534" s="99"/>
      <c r="M534" s="168">
        <v>0.89023357983508333</v>
      </c>
      <c r="N534" s="99"/>
      <c r="O534" s="394">
        <f t="shared" si="48"/>
        <v>75273.050472442192</v>
      </c>
      <c r="P534" s="217"/>
      <c r="Q534" s="394"/>
      <c r="R534" s="380"/>
      <c r="S534" s="394"/>
      <c r="T534" s="380"/>
      <c r="U534" s="290">
        <f>IFERROR(VLOOKUP(E534,'[26]IS ADJ 3'!$E:$O,11,FALSE),0)</f>
        <v>16.591977702655036</v>
      </c>
      <c r="V534" s="380"/>
      <c r="W534" s="291">
        <f>IFERROR(VLOOKUP(E534,'[27]IS ADJ 4'!$E:$Q,13,FALSE),0)</f>
        <v>7.7342162265984467</v>
      </c>
      <c r="X534" s="380"/>
      <c r="Y534" s="290">
        <f>IFERROR(VLOOKUP(E534,'[28]WP IS ADJ 5'!$E$17:$U$315,17,FALSE),0)</f>
        <v>9.7246308925244307</v>
      </c>
      <c r="Z534" s="380"/>
      <c r="AA534" s="394"/>
      <c r="AB534" s="380"/>
      <c r="AC534" s="394"/>
      <c r="AD534" s="380"/>
      <c r="AE534" s="394"/>
      <c r="AF534" s="380"/>
      <c r="AG534" s="397">
        <f>IFERROR(VLOOKUP(E534,'[16]nVision Input'!$E:$Q,13,FALSE),0)</f>
        <v>0</v>
      </c>
      <c r="AH534" s="380"/>
      <c r="AI534" s="394"/>
      <c r="AJ534" s="380"/>
      <c r="AK534" s="394"/>
      <c r="AL534" s="394"/>
      <c r="AM534" s="394"/>
      <c r="AN534" s="380"/>
      <c r="AO534" s="394"/>
      <c r="AP534" s="380"/>
      <c r="AQ534" s="394"/>
      <c r="AR534" s="380"/>
      <c r="AS534" s="394"/>
      <c r="AT534" s="380"/>
      <c r="AU534" s="394"/>
      <c r="AV534" s="217"/>
      <c r="AW534" s="394"/>
      <c r="AX534" s="217"/>
      <c r="AY534" s="394"/>
      <c r="AZ534" s="380"/>
      <c r="BA534" s="394"/>
      <c r="BB534" s="380"/>
      <c r="BC534" s="394"/>
      <c r="BD534" s="394"/>
      <c r="BE534" s="394"/>
      <c r="BF534" s="394"/>
      <c r="BG534" s="394"/>
      <c r="BH534" s="380"/>
      <c r="BI534" s="286">
        <f t="shared" si="49"/>
        <v>75307.101297263973</v>
      </c>
    </row>
    <row r="535" spans="1:61" ht="15" customHeight="1" x14ac:dyDescent="0.25">
      <c r="A535" s="83">
        <f t="shared" si="50"/>
        <v>476</v>
      </c>
      <c r="C535" s="83">
        <v>905</v>
      </c>
      <c r="E535" s="120">
        <v>905031</v>
      </c>
      <c r="G535" s="98" t="s">
        <v>632</v>
      </c>
      <c r="K535" s="394">
        <f>'[15]WP - Expenses'!$K$535</f>
        <v>7688.64</v>
      </c>
      <c r="L535" s="99"/>
      <c r="M535" s="168">
        <v>0.89023357983508333</v>
      </c>
      <c r="N535" s="99"/>
      <c r="O535" s="394">
        <f t="shared" si="48"/>
        <v>6844.6855112632156</v>
      </c>
      <c r="P535" s="217"/>
      <c r="Q535" s="394"/>
      <c r="R535" s="380"/>
      <c r="S535" s="394"/>
      <c r="T535" s="380"/>
      <c r="U535" s="290">
        <f>IFERROR(VLOOKUP(E535,'[26]IS ADJ 3'!$E:$O,11,FALSE),0)</f>
        <v>0</v>
      </c>
      <c r="V535" s="380"/>
      <c r="W535" s="291">
        <f>IFERROR(VLOOKUP(E535,'[27]IS ADJ 4'!$E:$Q,13,FALSE),0)</f>
        <v>0</v>
      </c>
      <c r="X535" s="380"/>
      <c r="Y535" s="290">
        <f>IFERROR(VLOOKUP(E535,'[28]WP IS ADJ 5'!$E$17:$U$315,17,FALSE),0)</f>
        <v>0</v>
      </c>
      <c r="Z535" s="380"/>
      <c r="AA535" s="394"/>
      <c r="AB535" s="380"/>
      <c r="AC535" s="394"/>
      <c r="AD535" s="380"/>
      <c r="AE535" s="394"/>
      <c r="AF535" s="380"/>
      <c r="AG535" s="397">
        <f>IFERROR(VLOOKUP(E535,'[16]nVision Input'!$E:$Q,13,FALSE),0)</f>
        <v>0</v>
      </c>
      <c r="AH535" s="380"/>
      <c r="AI535" s="394"/>
      <c r="AJ535" s="380"/>
      <c r="AK535" s="394"/>
      <c r="AL535" s="394"/>
      <c r="AM535" s="394"/>
      <c r="AN535" s="380"/>
      <c r="AO535" s="394"/>
      <c r="AP535" s="380"/>
      <c r="AQ535" s="394"/>
      <c r="AR535" s="380"/>
      <c r="AS535" s="394"/>
      <c r="AT535" s="380"/>
      <c r="AU535" s="394"/>
      <c r="AV535" s="217"/>
      <c r="AW535" s="394"/>
      <c r="AX535" s="217"/>
      <c r="AY535" s="394"/>
      <c r="AZ535" s="380"/>
      <c r="BA535" s="394"/>
      <c r="BB535" s="380"/>
      <c r="BC535" s="394"/>
      <c r="BD535" s="394"/>
      <c r="BE535" s="394"/>
      <c r="BF535" s="394"/>
      <c r="BG535" s="394"/>
      <c r="BH535" s="380"/>
      <c r="BI535" s="286">
        <f t="shared" si="49"/>
        <v>6844.6855112632156</v>
      </c>
    </row>
    <row r="536" spans="1:61" ht="15" customHeight="1" x14ac:dyDescent="0.25">
      <c r="A536" s="83">
        <f t="shared" si="50"/>
        <v>477</v>
      </c>
      <c r="C536" s="83">
        <v>905</v>
      </c>
      <c r="E536" s="120">
        <v>905032</v>
      </c>
      <c r="G536" s="98" t="s">
        <v>633</v>
      </c>
      <c r="K536" s="394">
        <f>'[15]WP - Expenses'!$K$536</f>
        <v>18004.14</v>
      </c>
      <c r="L536" s="99"/>
      <c r="M536" s="168">
        <v>0.89023357983508333</v>
      </c>
      <c r="N536" s="99"/>
      <c r="O536" s="394">
        <f t="shared" si="48"/>
        <v>16027.890004052017</v>
      </c>
      <c r="P536" s="217"/>
      <c r="Q536" s="394"/>
      <c r="R536" s="380"/>
      <c r="S536" s="394"/>
      <c r="T536" s="380"/>
      <c r="U536" s="290">
        <f>IFERROR(VLOOKUP(E536,'[26]IS ADJ 3'!$E:$O,11,FALSE),0)</f>
        <v>0</v>
      </c>
      <c r="V536" s="380"/>
      <c r="W536" s="291">
        <f>IFERROR(VLOOKUP(E536,'[27]IS ADJ 4'!$E:$Q,13,FALSE),0)</f>
        <v>0</v>
      </c>
      <c r="X536" s="380"/>
      <c r="Y536" s="290">
        <f>IFERROR(VLOOKUP(E536,'[28]WP IS ADJ 5'!$E$17:$U$315,17,FALSE),0)</f>
        <v>0</v>
      </c>
      <c r="Z536" s="380"/>
      <c r="AA536" s="394"/>
      <c r="AB536" s="380"/>
      <c r="AC536" s="394"/>
      <c r="AD536" s="380"/>
      <c r="AE536" s="394"/>
      <c r="AF536" s="380"/>
      <c r="AG536" s="397">
        <f>IFERROR(VLOOKUP(E536,'[16]nVision Input'!$E:$Q,13,FALSE),0)</f>
        <v>0</v>
      </c>
      <c r="AH536" s="380"/>
      <c r="AI536" s="394"/>
      <c r="AJ536" s="380"/>
      <c r="AK536" s="394"/>
      <c r="AL536" s="394"/>
      <c r="AM536" s="394"/>
      <c r="AN536" s="380"/>
      <c r="AO536" s="394"/>
      <c r="AP536" s="380"/>
      <c r="AQ536" s="394"/>
      <c r="AR536" s="380"/>
      <c r="AS536" s="394"/>
      <c r="AT536" s="380"/>
      <c r="AU536" s="394"/>
      <c r="AV536" s="217"/>
      <c r="AW536" s="394"/>
      <c r="AX536" s="217"/>
      <c r="AY536" s="394"/>
      <c r="AZ536" s="380"/>
      <c r="BA536" s="394"/>
      <c r="BB536" s="380"/>
      <c r="BC536" s="394"/>
      <c r="BD536" s="394"/>
      <c r="BE536" s="394"/>
      <c r="BF536" s="394"/>
      <c r="BG536" s="394"/>
      <c r="BH536" s="380"/>
      <c r="BI536" s="286">
        <f t="shared" si="49"/>
        <v>16027.890004052017</v>
      </c>
    </row>
    <row r="537" spans="1:61" ht="15" customHeight="1" x14ac:dyDescent="0.25">
      <c r="A537" s="83">
        <f t="shared" si="50"/>
        <v>478</v>
      </c>
      <c r="C537" s="83">
        <v>905</v>
      </c>
      <c r="E537" s="120">
        <v>905042</v>
      </c>
      <c r="G537" s="98" t="s">
        <v>634</v>
      </c>
      <c r="K537" s="394">
        <f>'[15]WP - Expenses'!$K$537</f>
        <v>6215.22</v>
      </c>
      <c r="L537" s="99"/>
      <c r="M537" s="168">
        <v>0.89023357983508333</v>
      </c>
      <c r="N537" s="99"/>
      <c r="O537" s="394">
        <f t="shared" si="48"/>
        <v>5532.9975500626069</v>
      </c>
      <c r="P537" s="217"/>
      <c r="Q537" s="394"/>
      <c r="R537" s="380"/>
      <c r="S537" s="394"/>
      <c r="T537" s="380"/>
      <c r="U537" s="290">
        <f>IFERROR(VLOOKUP(E537,'[26]IS ADJ 3'!$E:$O,11,FALSE),0)</f>
        <v>129.26914468793933</v>
      </c>
      <c r="V537" s="380"/>
      <c r="W537" s="291">
        <f>IFERROR(VLOOKUP(E537,'[27]IS ADJ 4'!$E:$Q,13,FALSE),0)</f>
        <v>60.257766395381317</v>
      </c>
      <c r="X537" s="380"/>
      <c r="Y537" s="290">
        <f>IFERROR(VLOOKUP(E537,'[28]WP IS ADJ 5'!$E$17:$U$315,17,FALSE),0)</f>
        <v>75.765212587127735</v>
      </c>
      <c r="Z537" s="380"/>
      <c r="AA537" s="394"/>
      <c r="AB537" s="380"/>
      <c r="AC537" s="394"/>
      <c r="AD537" s="380"/>
      <c r="AE537" s="394"/>
      <c r="AF537" s="380"/>
      <c r="AG537" s="397">
        <f>IFERROR(VLOOKUP(E537,'[16]nVision Input'!$E:$Q,13,FALSE),0)</f>
        <v>0</v>
      </c>
      <c r="AH537" s="380"/>
      <c r="AI537" s="394"/>
      <c r="AJ537" s="380"/>
      <c r="AK537" s="394"/>
      <c r="AL537" s="394"/>
      <c r="AM537" s="394"/>
      <c r="AN537" s="380"/>
      <c r="AO537" s="394"/>
      <c r="AP537" s="380"/>
      <c r="AQ537" s="394"/>
      <c r="AR537" s="380"/>
      <c r="AS537" s="394"/>
      <c r="AT537" s="380"/>
      <c r="AU537" s="394"/>
      <c r="AV537" s="217"/>
      <c r="AW537" s="394"/>
      <c r="AX537" s="217"/>
      <c r="AY537" s="394"/>
      <c r="AZ537" s="380"/>
      <c r="BA537" s="394"/>
      <c r="BB537" s="380"/>
      <c r="BC537" s="394"/>
      <c r="BD537" s="394"/>
      <c r="BE537" s="394"/>
      <c r="BF537" s="394"/>
      <c r="BG537" s="394"/>
      <c r="BH537" s="380"/>
      <c r="BI537" s="286">
        <f t="shared" si="49"/>
        <v>5798.2896737330557</v>
      </c>
    </row>
    <row r="538" spans="1:61" ht="15" customHeight="1" x14ac:dyDescent="0.25">
      <c r="A538" s="83">
        <f t="shared" si="50"/>
        <v>479</v>
      </c>
      <c r="C538" s="83">
        <v>905</v>
      </c>
      <c r="E538" s="120">
        <v>905045</v>
      </c>
      <c r="G538" s="98" t="s">
        <v>635</v>
      </c>
      <c r="K538" s="394">
        <f>'[15]WP - Expenses'!$K$538</f>
        <v>77603.5</v>
      </c>
      <c r="L538" s="99"/>
      <c r="M538" s="168">
        <v>0.89023357983508333</v>
      </c>
      <c r="N538" s="99"/>
      <c r="O538" s="394">
        <f t="shared" si="48"/>
        <v>69085.241612731887</v>
      </c>
      <c r="P538" s="217"/>
      <c r="Q538" s="394"/>
      <c r="R538" s="380"/>
      <c r="S538" s="394"/>
      <c r="T538" s="380"/>
      <c r="U538" s="290">
        <f>IFERROR(VLOOKUP(E538,'[26]IS ADJ 3'!$E:$O,11,FALSE),0)</f>
        <v>0</v>
      </c>
      <c r="V538" s="380"/>
      <c r="W538" s="291">
        <f>IFERROR(VLOOKUP(E538,'[27]IS ADJ 4'!$E:$Q,13,FALSE),0)</f>
        <v>0</v>
      </c>
      <c r="X538" s="380"/>
      <c r="Y538" s="290">
        <f>IFERROR(VLOOKUP(E538,'[28]WP IS ADJ 5'!$E$17:$U$315,17,FALSE),0)</f>
        <v>0</v>
      </c>
      <c r="Z538" s="380"/>
      <c r="AA538" s="394"/>
      <c r="AB538" s="380"/>
      <c r="AC538" s="394"/>
      <c r="AD538" s="380"/>
      <c r="AE538" s="394"/>
      <c r="AF538" s="380"/>
      <c r="AG538" s="397">
        <f>IFERROR(VLOOKUP(E538,'[16]nVision Input'!$E:$Q,13,FALSE),0)</f>
        <v>0</v>
      </c>
      <c r="AH538" s="380"/>
      <c r="AI538" s="394"/>
      <c r="AJ538" s="380"/>
      <c r="AK538" s="394"/>
      <c r="AL538" s="394"/>
      <c r="AM538" s="394"/>
      <c r="AN538" s="380"/>
      <c r="AO538" s="394"/>
      <c r="AP538" s="380"/>
      <c r="AQ538" s="394"/>
      <c r="AR538" s="380"/>
      <c r="AS538" s="394"/>
      <c r="AT538" s="380"/>
      <c r="AU538" s="394"/>
      <c r="AV538" s="217"/>
      <c r="AW538" s="394"/>
      <c r="AX538" s="217"/>
      <c r="AY538" s="394"/>
      <c r="AZ538" s="380"/>
      <c r="BA538" s="394"/>
      <c r="BB538" s="380"/>
      <c r="BC538" s="394"/>
      <c r="BD538" s="394"/>
      <c r="BE538" s="394"/>
      <c r="BF538" s="394"/>
      <c r="BG538" s="394"/>
      <c r="BH538" s="380"/>
      <c r="BI538" s="286">
        <f t="shared" si="49"/>
        <v>69085.241612731887</v>
      </c>
    </row>
    <row r="539" spans="1:61" ht="15" customHeight="1" thickBot="1" x14ac:dyDescent="0.3">
      <c r="A539" s="83">
        <f t="shared" si="50"/>
        <v>480</v>
      </c>
      <c r="G539" s="98" t="s">
        <v>636</v>
      </c>
      <c r="K539" s="379">
        <f>SUM(K512:K538)</f>
        <v>9451701.0800000038</v>
      </c>
      <c r="L539" s="376"/>
      <c r="M539" s="377"/>
      <c r="N539" s="376"/>
      <c r="O539" s="379">
        <f>SUM(O512:O538)</f>
        <v>8414221.687979525</v>
      </c>
      <c r="P539" s="217"/>
      <c r="Q539" s="379">
        <f>SUM(Q512:Q538)</f>
        <v>34182.694343161187</v>
      </c>
      <c r="R539" s="380"/>
      <c r="S539" s="379">
        <f>SUM(S512:S538)</f>
        <v>0</v>
      </c>
      <c r="T539" s="380"/>
      <c r="U539" s="379">
        <f>SUM(U512:U538)</f>
        <v>133827.87189496786</v>
      </c>
      <c r="V539" s="380"/>
      <c r="W539" s="379">
        <f>SUM(W512:W538)</f>
        <v>62382.780216463885</v>
      </c>
      <c r="X539" s="380"/>
      <c r="Y539" s="379">
        <f>SUM(Y512:Y538)</f>
        <v>78437.102594608266</v>
      </c>
      <c r="Z539" s="380"/>
      <c r="AA539" s="379">
        <f>SUM(AA512:AA538)</f>
        <v>0</v>
      </c>
      <c r="AB539" s="380"/>
      <c r="AC539" s="379">
        <f>SUM(AC512:AC538)</f>
        <v>0</v>
      </c>
      <c r="AD539" s="380"/>
      <c r="AE539" s="379">
        <f>SUM(AE512:AE538)</f>
        <v>0</v>
      </c>
      <c r="AF539" s="380"/>
      <c r="AG539" s="379">
        <f>SUM(AG512:AG538)</f>
        <v>0</v>
      </c>
      <c r="AH539" s="380"/>
      <c r="AI539" s="379">
        <f>SUM(AI512:AI538)</f>
        <v>0</v>
      </c>
      <c r="AJ539" s="380"/>
      <c r="AK539" s="379">
        <f>SUM(AK512:AK538)</f>
        <v>0</v>
      </c>
      <c r="AL539" s="400"/>
      <c r="AM539" s="379">
        <f>SUM(AM512:AM538)</f>
        <v>0</v>
      </c>
      <c r="AN539" s="380"/>
      <c r="AO539" s="379">
        <f>SUM(AO512:AO538)</f>
        <v>0</v>
      </c>
      <c r="AP539" s="380"/>
      <c r="AQ539" s="379">
        <f>SUM(AQ512:AQ538)</f>
        <v>0</v>
      </c>
      <c r="AR539" s="380"/>
      <c r="AS539" s="379">
        <f>SUM(AS512:AS538)</f>
        <v>0</v>
      </c>
      <c r="AT539" s="380"/>
      <c r="AU539" s="379">
        <f>SUM(AU512:AU538)</f>
        <v>0</v>
      </c>
      <c r="AV539" s="380"/>
      <c r="AW539" s="379">
        <f>SUM(AW512:AW538)</f>
        <v>0</v>
      </c>
      <c r="AX539" s="380"/>
      <c r="AY539" s="379">
        <f>SUM(AY512:AY538)</f>
        <v>0</v>
      </c>
      <c r="AZ539" s="380"/>
      <c r="BA539" s="379">
        <f>SUM(BA512:BA538)</f>
        <v>0</v>
      </c>
      <c r="BB539" s="380"/>
      <c r="BC539" s="379">
        <f>SUM(BC512:BC538)</f>
        <v>0</v>
      </c>
      <c r="BD539" s="400"/>
      <c r="BE539" s="379">
        <f>SUM(BE512:BE538)</f>
        <v>1250221.5</v>
      </c>
      <c r="BF539" s="400"/>
      <c r="BG539" s="379">
        <f>SUM(BG512:BG538)</f>
        <v>0</v>
      </c>
      <c r="BH539" s="380"/>
      <c r="BI539" s="379">
        <f>SUM(BI512:BI538)</f>
        <v>9973273.6370287258</v>
      </c>
    </row>
    <row r="540" spans="1:61" ht="15" customHeight="1" thickTop="1" x14ac:dyDescent="0.25">
      <c r="G540" s="103"/>
      <c r="K540" s="252"/>
      <c r="O540" s="252"/>
      <c r="P540" s="217"/>
      <c r="Q540" s="394"/>
      <c r="R540" s="380"/>
      <c r="S540" s="394"/>
      <c r="T540" s="380"/>
      <c r="U540" s="394"/>
      <c r="V540" s="380"/>
      <c r="W540" s="394"/>
      <c r="X540" s="380"/>
      <c r="Y540" s="394"/>
      <c r="Z540" s="380"/>
      <c r="AA540" s="394"/>
      <c r="AB540" s="380"/>
      <c r="AC540" s="394"/>
      <c r="AD540" s="380"/>
      <c r="AE540" s="394"/>
      <c r="AF540" s="380"/>
      <c r="AG540" s="394"/>
      <c r="AH540" s="380"/>
      <c r="AI540" s="394"/>
      <c r="AJ540" s="380"/>
      <c r="AK540" s="394"/>
      <c r="AL540" s="394"/>
      <c r="AM540" s="394"/>
      <c r="AN540" s="380"/>
      <c r="AO540" s="394"/>
      <c r="AP540" s="380"/>
      <c r="AQ540" s="394"/>
      <c r="AR540" s="380"/>
      <c r="AS540" s="394"/>
      <c r="AT540" s="380"/>
      <c r="AU540" s="394"/>
      <c r="AV540" s="217"/>
      <c r="AW540" s="394"/>
      <c r="AX540" s="217"/>
      <c r="AY540" s="394"/>
      <c r="AZ540" s="380"/>
      <c r="BA540" s="394"/>
      <c r="BB540" s="380"/>
      <c r="BC540" s="394"/>
      <c r="BD540" s="394"/>
      <c r="BE540" s="394"/>
      <c r="BF540" s="394"/>
      <c r="BG540" s="394"/>
      <c r="BH540" s="380"/>
      <c r="BI540" s="252"/>
    </row>
    <row r="541" spans="1:61" ht="15" customHeight="1" x14ac:dyDescent="0.25">
      <c r="G541" s="373" t="s">
        <v>637</v>
      </c>
      <c r="K541" s="252"/>
      <c r="O541" s="252"/>
      <c r="P541" s="217"/>
      <c r="Q541" s="394"/>
      <c r="R541" s="380"/>
      <c r="S541" s="394"/>
      <c r="T541" s="380"/>
      <c r="U541" s="394"/>
      <c r="V541" s="380"/>
      <c r="W541" s="394"/>
      <c r="X541" s="380"/>
      <c r="Y541" s="394"/>
      <c r="Z541" s="380"/>
      <c r="AA541" s="394"/>
      <c r="AB541" s="380"/>
      <c r="AC541" s="394"/>
      <c r="AD541" s="380"/>
      <c r="AE541" s="394"/>
      <c r="AF541" s="380"/>
      <c r="AG541" s="394"/>
      <c r="AH541" s="380"/>
      <c r="AI541" s="394"/>
      <c r="AJ541" s="380"/>
      <c r="AK541" s="394"/>
      <c r="AL541" s="394"/>
      <c r="AM541" s="394"/>
      <c r="AN541" s="380"/>
      <c r="AO541" s="394"/>
      <c r="AP541" s="380"/>
      <c r="AQ541" s="394"/>
      <c r="AR541" s="380"/>
      <c r="AS541" s="394"/>
      <c r="AT541" s="380"/>
      <c r="AU541" s="394"/>
      <c r="AV541" s="217"/>
      <c r="AW541" s="394"/>
      <c r="AX541" s="217"/>
      <c r="AY541" s="394"/>
      <c r="AZ541" s="380"/>
      <c r="BA541" s="394"/>
      <c r="BB541" s="380"/>
      <c r="BC541" s="394"/>
      <c r="BD541" s="394"/>
      <c r="BE541" s="394"/>
      <c r="BF541" s="394"/>
      <c r="BG541" s="394"/>
      <c r="BH541" s="380"/>
      <c r="BI541" s="252"/>
    </row>
    <row r="542" spans="1:61" ht="15" customHeight="1" x14ac:dyDescent="0.25">
      <c r="A542" s="83">
        <f>+A539+1</f>
        <v>481</v>
      </c>
      <c r="C542" s="83">
        <v>907</v>
      </c>
      <c r="E542" s="120">
        <v>907101</v>
      </c>
      <c r="F542" s="98"/>
      <c r="G542" s="98" t="s">
        <v>638</v>
      </c>
      <c r="I542" s="385" t="str">
        <f>+I16</f>
        <v>TB 03-19</v>
      </c>
      <c r="K542" s="394">
        <f>'[15]WP - Expenses'!$K$542</f>
        <v>199003.74000000002</v>
      </c>
      <c r="M542" s="168">
        <v>0.89023357983508333</v>
      </c>
      <c r="O542" s="394">
        <f t="shared" ref="O542:O563" si="51">K542*M542</f>
        <v>177159.81186077019</v>
      </c>
      <c r="P542" s="217"/>
      <c r="Q542" s="394"/>
      <c r="R542" s="380"/>
      <c r="S542" s="394"/>
      <c r="T542" s="380"/>
      <c r="U542" s="290">
        <f>IFERROR(VLOOKUP(E542,'[26]IS ADJ 3'!$E:$O,11,FALSE),0)</f>
        <v>5045.7481246784155</v>
      </c>
      <c r="V542" s="380"/>
      <c r="W542" s="291">
        <f>IFERROR(VLOOKUP(E542,'[27]IS ADJ 4'!$E:$Q,13,FALSE),0)</f>
        <v>2352.0346833019034</v>
      </c>
      <c r="X542" s="380"/>
      <c r="Y542" s="290">
        <f>IFERROR(VLOOKUP(E542,'[28]WP IS ADJ 5'!$E$17:$U$315,17,FALSE),0)</f>
        <v>2957.3351030536287</v>
      </c>
      <c r="Z542" s="380"/>
      <c r="AA542" s="394"/>
      <c r="AB542" s="380"/>
      <c r="AC542" s="394"/>
      <c r="AD542" s="380"/>
      <c r="AE542" s="394"/>
      <c r="AF542" s="380"/>
      <c r="AG542" s="397">
        <f>IFERROR(VLOOKUP(E542,'[16]nVision Input'!$E:$Q,13,FALSE),0)</f>
        <v>0</v>
      </c>
      <c r="AH542" s="380"/>
      <c r="AI542" s="394"/>
      <c r="AJ542" s="380"/>
      <c r="AK542" s="394"/>
      <c r="AL542" s="394"/>
      <c r="AM542" s="394"/>
      <c r="AN542" s="380"/>
      <c r="AO542" s="394"/>
      <c r="AP542" s="380"/>
      <c r="AQ542" s="394"/>
      <c r="AR542" s="380"/>
      <c r="AS542" s="394"/>
      <c r="AT542" s="380"/>
      <c r="AU542" s="394"/>
      <c r="AV542" s="217"/>
      <c r="AW542" s="394"/>
      <c r="AX542" s="217"/>
      <c r="AY542" s="394"/>
      <c r="AZ542" s="380"/>
      <c r="BA542" s="394"/>
      <c r="BB542" s="380"/>
      <c r="BC542" s="394"/>
      <c r="BD542" s="394"/>
      <c r="BE542" s="394"/>
      <c r="BF542" s="394"/>
      <c r="BG542" s="394"/>
      <c r="BH542" s="380"/>
      <c r="BI542" s="286">
        <f t="shared" ref="BI542:BI563" si="52">SUM(O542:BH542)</f>
        <v>187514.92977180413</v>
      </c>
    </row>
    <row r="543" spans="1:61" ht="15" customHeight="1" x14ac:dyDescent="0.25">
      <c r="A543" s="83">
        <f>+A542+1</f>
        <v>482</v>
      </c>
      <c r="C543" s="83">
        <v>908</v>
      </c>
      <c r="E543" s="120">
        <v>908043</v>
      </c>
      <c r="F543" s="98"/>
      <c r="G543" s="98" t="s">
        <v>639</v>
      </c>
      <c r="K543" s="394">
        <f>'[15]WP - Expenses'!$K$543</f>
        <v>186208.14</v>
      </c>
      <c r="M543" s="168">
        <v>0.89023357983508333</v>
      </c>
      <c r="O543" s="394">
        <f t="shared" si="51"/>
        <v>165768.73906663238</v>
      </c>
      <c r="P543" s="217"/>
      <c r="Q543" s="394"/>
      <c r="R543" s="380"/>
      <c r="S543" s="394"/>
      <c r="T543" s="380"/>
      <c r="U543" s="290">
        <f>IFERROR(VLOOKUP(E543,'[26]IS ADJ 3'!$E:$O,11,FALSE),0)</f>
        <v>4107.8579970145574</v>
      </c>
      <c r="V543" s="380"/>
      <c r="W543" s="291">
        <f>IFERROR(VLOOKUP(E543,'[27]IS ADJ 4'!$E:$Q,13,FALSE),0)</f>
        <v>1914.8447850184973</v>
      </c>
      <c r="X543" s="380"/>
      <c r="Y543" s="290">
        <f>IFERROR(VLOOKUP(E543,'[28]WP IS ADJ 5'!$E$17:$U$315,17,FALSE),0)</f>
        <v>2407.633586289041</v>
      </c>
      <c r="Z543" s="380"/>
      <c r="AA543" s="394"/>
      <c r="AB543" s="380"/>
      <c r="AC543" s="394"/>
      <c r="AD543" s="380"/>
      <c r="AE543" s="394"/>
      <c r="AF543" s="380"/>
      <c r="AG543" s="397">
        <f>IFERROR(VLOOKUP(E543,'[16]nVision Input'!$E:$Q,13,FALSE),0)</f>
        <v>0</v>
      </c>
      <c r="AH543" s="380"/>
      <c r="AI543" s="394"/>
      <c r="AJ543" s="380"/>
      <c r="AK543" s="394"/>
      <c r="AL543" s="394"/>
      <c r="AM543" s="394"/>
      <c r="AN543" s="380"/>
      <c r="AO543" s="394"/>
      <c r="AP543" s="380"/>
      <c r="AQ543" s="394"/>
      <c r="AR543" s="380"/>
      <c r="AS543" s="394"/>
      <c r="AT543" s="380"/>
      <c r="AU543" s="394"/>
      <c r="AV543" s="217"/>
      <c r="AW543" s="394"/>
      <c r="AX543" s="217"/>
      <c r="AY543" s="394"/>
      <c r="AZ543" s="380"/>
      <c r="BA543" s="394"/>
      <c r="BB543" s="380"/>
      <c r="BC543" s="394"/>
      <c r="BD543" s="394"/>
      <c r="BE543" s="394"/>
      <c r="BF543" s="394"/>
      <c r="BG543" s="394"/>
      <c r="BH543" s="380"/>
      <c r="BI543" s="286">
        <f t="shared" si="52"/>
        <v>174199.07543495449</v>
      </c>
    </row>
    <row r="544" spans="1:61" ht="15" customHeight="1" x14ac:dyDescent="0.25">
      <c r="A544" s="83">
        <f t="shared" ref="A544:A564" si="53">+A543+1</f>
        <v>483</v>
      </c>
      <c r="C544" s="83">
        <v>908</v>
      </c>
      <c r="E544" s="120">
        <v>908046</v>
      </c>
      <c r="F544" s="98"/>
      <c r="G544" s="98" t="s">
        <v>640</v>
      </c>
      <c r="K544" s="394">
        <f>'[15]WP - Expenses'!$K$544</f>
        <v>0</v>
      </c>
      <c r="M544" s="168">
        <v>0.89023357983508333</v>
      </c>
      <c r="O544" s="394">
        <f t="shared" si="51"/>
        <v>0</v>
      </c>
      <c r="P544" s="217"/>
      <c r="Q544" s="394"/>
      <c r="R544" s="380"/>
      <c r="S544" s="394"/>
      <c r="T544" s="380"/>
      <c r="U544" s="290">
        <f>IFERROR(VLOOKUP(E544,'[26]IS ADJ 3'!$E:$O,11,FALSE),0)</f>
        <v>0</v>
      </c>
      <c r="V544" s="380"/>
      <c r="W544" s="291">
        <f>IFERROR(VLOOKUP(E544,'[27]IS ADJ 4'!$E:$Q,13,FALSE),0)</f>
        <v>0</v>
      </c>
      <c r="X544" s="380"/>
      <c r="Y544" s="290">
        <f>IFERROR(VLOOKUP(E544,'[28]WP IS ADJ 5'!$E$17:$U$315,17,FALSE),0)</f>
        <v>0</v>
      </c>
      <c r="Z544" s="380"/>
      <c r="AA544" s="394"/>
      <c r="AB544" s="380"/>
      <c r="AC544" s="394"/>
      <c r="AD544" s="380"/>
      <c r="AE544" s="394"/>
      <c r="AF544" s="380"/>
      <c r="AG544" s="397">
        <f>IFERROR(VLOOKUP(E544,'[16]nVision Input'!$E:$Q,13,FALSE),0)</f>
        <v>0</v>
      </c>
      <c r="AH544" s="380"/>
      <c r="AI544" s="394"/>
      <c r="AJ544" s="380"/>
      <c r="AK544" s="394"/>
      <c r="AL544" s="394"/>
      <c r="AM544" s="394"/>
      <c r="AN544" s="380"/>
      <c r="AO544" s="394"/>
      <c r="AP544" s="380"/>
      <c r="AQ544" s="394"/>
      <c r="AR544" s="380"/>
      <c r="AS544" s="394"/>
      <c r="AT544" s="380"/>
      <c r="AU544" s="394"/>
      <c r="AV544" s="217"/>
      <c r="AW544" s="394"/>
      <c r="AX544" s="217"/>
      <c r="AY544" s="394"/>
      <c r="AZ544" s="380"/>
      <c r="BA544" s="394"/>
      <c r="BB544" s="380"/>
      <c r="BC544" s="394"/>
      <c r="BD544" s="394"/>
      <c r="BE544" s="394"/>
      <c r="BF544" s="394"/>
      <c r="BG544" s="394"/>
      <c r="BH544" s="380"/>
      <c r="BI544" s="286">
        <f t="shared" si="52"/>
        <v>0</v>
      </c>
    </row>
    <row r="545" spans="1:61" ht="15" customHeight="1" x14ac:dyDescent="0.25">
      <c r="A545" s="83">
        <f t="shared" si="53"/>
        <v>484</v>
      </c>
      <c r="C545" s="83">
        <v>908</v>
      </c>
      <c r="E545" s="120">
        <v>908101</v>
      </c>
      <c r="F545" s="98"/>
      <c r="G545" s="98" t="s">
        <v>641</v>
      </c>
      <c r="K545" s="394">
        <f>'[15]WP - Expenses'!$K$545</f>
        <v>457898.51</v>
      </c>
      <c r="M545" s="168">
        <v>0.89025411976656377</v>
      </c>
      <c r="O545" s="394">
        <f t="shared" si="51"/>
        <v>407646.03496247111</v>
      </c>
      <c r="P545" s="217"/>
      <c r="Q545" s="394"/>
      <c r="R545" s="380"/>
      <c r="S545" s="394"/>
      <c r="T545" s="380"/>
      <c r="U545" s="290">
        <f>IFERROR(VLOOKUP(E545,'[26]IS ADJ 3'!$E:$O,11,FALSE),0)</f>
        <v>11757.366378814802</v>
      </c>
      <c r="V545" s="380"/>
      <c r="W545" s="291">
        <f>IFERROR(VLOOKUP(E545,'[27]IS ADJ 4'!$E:$Q,13,FALSE),0)</f>
        <v>5480.7277068202002</v>
      </c>
      <c r="X545" s="380"/>
      <c r="Y545" s="290">
        <f>IFERROR(VLOOKUP(E545,'[28]WP IS ADJ 5'!$E$17:$U$315,17,FALSE),0)</f>
        <v>6891.2029880885384</v>
      </c>
      <c r="Z545" s="380"/>
      <c r="AA545" s="394"/>
      <c r="AB545" s="380"/>
      <c r="AC545" s="394"/>
      <c r="AD545" s="380"/>
      <c r="AE545" s="394"/>
      <c r="AF545" s="380"/>
      <c r="AG545" s="397">
        <f>IFERROR(VLOOKUP(E545,'[16]nVision Input'!$E:$Q,13,FALSE),0)</f>
        <v>0</v>
      </c>
      <c r="AH545" s="380"/>
      <c r="AI545" s="394"/>
      <c r="AJ545" s="380"/>
      <c r="AK545" s="394"/>
      <c r="AL545" s="394"/>
      <c r="AM545" s="394"/>
      <c r="AN545" s="380"/>
      <c r="AO545" s="394"/>
      <c r="AP545" s="380"/>
      <c r="AQ545" s="394"/>
      <c r="AR545" s="380"/>
      <c r="AS545" s="394"/>
      <c r="AT545" s="380"/>
      <c r="AU545" s="394"/>
      <c r="AV545" s="217"/>
      <c r="AW545" s="394"/>
      <c r="AX545" s="217"/>
      <c r="AY545" s="394"/>
      <c r="AZ545" s="380"/>
      <c r="BA545" s="394"/>
      <c r="BB545" s="380"/>
      <c r="BC545" s="394"/>
      <c r="BD545" s="394"/>
      <c r="BE545" s="394"/>
      <c r="BF545" s="394"/>
      <c r="BG545" s="394"/>
      <c r="BH545" s="380"/>
      <c r="BI545" s="286">
        <f t="shared" si="52"/>
        <v>431775.33203619462</v>
      </c>
    </row>
    <row r="546" spans="1:61" ht="15" customHeight="1" x14ac:dyDescent="0.25">
      <c r="A546" s="83">
        <f t="shared" si="53"/>
        <v>485</v>
      </c>
      <c r="C546" s="83">
        <v>908</v>
      </c>
      <c r="E546" s="120">
        <v>908103</v>
      </c>
      <c r="F546" s="98"/>
      <c r="G546" s="98" t="s">
        <v>642</v>
      </c>
      <c r="K546" s="394">
        <f>'[15]WP - Expenses'!$K$546</f>
        <v>1616719.5899999999</v>
      </c>
      <c r="M546" s="168">
        <v>1</v>
      </c>
      <c r="O546" s="394">
        <f t="shared" si="51"/>
        <v>1616719.5899999999</v>
      </c>
      <c r="P546" s="217"/>
      <c r="Q546" s="394"/>
      <c r="R546" s="380"/>
      <c r="S546" s="394"/>
      <c r="T546" s="380"/>
      <c r="U546" s="290">
        <f>IFERROR(VLOOKUP(E546,'[26]IS ADJ 3'!$E:$O,11,FALSE),0)</f>
        <v>0</v>
      </c>
      <c r="V546" s="380"/>
      <c r="W546" s="291">
        <f>IFERROR(VLOOKUP(E546,'[27]IS ADJ 4'!$E:$Q,13,FALSE),0)</f>
        <v>0</v>
      </c>
      <c r="X546" s="380"/>
      <c r="Y546" s="290">
        <f>IFERROR(VLOOKUP(E546,'[28]WP IS ADJ 5'!$E$17:$U$315,17,FALSE),0)</f>
        <v>0</v>
      </c>
      <c r="Z546" s="380"/>
      <c r="AA546" s="394"/>
      <c r="AB546" s="380"/>
      <c r="AC546" s="394"/>
      <c r="AD546" s="380"/>
      <c r="AE546" s="394"/>
      <c r="AF546" s="380"/>
      <c r="AG546" s="397">
        <f>IFERROR(VLOOKUP(E546,'[16]nVision Input'!$E:$Q,13,FALSE),0)</f>
        <v>0</v>
      </c>
      <c r="AH546" s="380"/>
      <c r="AI546" s="394"/>
      <c r="AJ546" s="380"/>
      <c r="AK546" s="394"/>
      <c r="AL546" s="394"/>
      <c r="AM546" s="394"/>
      <c r="AN546" s="380"/>
      <c r="AO546" s="394"/>
      <c r="AP546" s="380"/>
      <c r="AQ546" s="394"/>
      <c r="AR546" s="380"/>
      <c r="AS546" s="394"/>
      <c r="AT546" s="380"/>
      <c r="AU546" s="394"/>
      <c r="AV546" s="217"/>
      <c r="AW546" s="394"/>
      <c r="AX546" s="217"/>
      <c r="AY546" s="394"/>
      <c r="AZ546" s="380"/>
      <c r="BA546" s="216">
        <f>+'[29]IS ADJ 27 Reg Asset Exp Removal'!$O$15</f>
        <v>106985.28666666665</v>
      </c>
      <c r="BB546" s="380"/>
      <c r="BC546" s="394"/>
      <c r="BD546" s="394"/>
      <c r="BE546" s="394"/>
      <c r="BF546" s="394"/>
      <c r="BG546" s="394"/>
      <c r="BH546" s="380"/>
      <c r="BI546" s="286">
        <f t="shared" si="52"/>
        <v>1723704.8766666665</v>
      </c>
    </row>
    <row r="547" spans="1:61" ht="15" customHeight="1" x14ac:dyDescent="0.25">
      <c r="A547" s="83">
        <f t="shared" si="53"/>
        <v>486</v>
      </c>
      <c r="C547" s="83">
        <v>908</v>
      </c>
      <c r="E547" s="120">
        <v>908104</v>
      </c>
      <c r="F547" s="98"/>
      <c r="G547" s="98" t="s">
        <v>643</v>
      </c>
      <c r="K547" s="394">
        <f>'[15]WP - Expenses'!$K$547</f>
        <v>96206.52</v>
      </c>
      <c r="M547" s="168">
        <v>0</v>
      </c>
      <c r="O547" s="394">
        <f t="shared" si="51"/>
        <v>0</v>
      </c>
      <c r="P547" s="217"/>
      <c r="Q547" s="394"/>
      <c r="R547" s="380"/>
      <c r="S547" s="394"/>
      <c r="T547" s="380"/>
      <c r="U547" s="290">
        <f>IFERROR(VLOOKUP(E547,'[26]IS ADJ 3'!$E:$O,11,FALSE),0)</f>
        <v>2456.0412168300122</v>
      </c>
      <c r="V547" s="380"/>
      <c r="W547" s="291">
        <f>IFERROR(VLOOKUP(E547,'[27]IS ADJ 4'!$E:$Q,13,FALSE),0)</f>
        <v>0</v>
      </c>
      <c r="X547" s="380"/>
      <c r="Y547" s="290">
        <f>IFERROR(VLOOKUP(E547,'[28]WP IS ADJ 5'!$E$17:$U$315,17,FALSE),0)</f>
        <v>0</v>
      </c>
      <c r="Z547" s="380"/>
      <c r="AA547" s="394"/>
      <c r="AB547" s="380"/>
      <c r="AC547" s="394"/>
      <c r="AD547" s="380"/>
      <c r="AE547" s="394"/>
      <c r="AF547" s="380"/>
      <c r="AG547" s="397">
        <f>IFERROR(VLOOKUP(E547,'[16]nVision Input'!$E:$Q,13,FALSE),0)</f>
        <v>0</v>
      </c>
      <c r="AH547" s="380"/>
      <c r="AI547" s="394"/>
      <c r="AJ547" s="380"/>
      <c r="AK547" s="394"/>
      <c r="AL547" s="394"/>
      <c r="AM547" s="394"/>
      <c r="AN547" s="380"/>
      <c r="AO547" s="394"/>
      <c r="AP547" s="380"/>
      <c r="AQ547" s="394"/>
      <c r="AR547" s="380"/>
      <c r="AS547" s="394"/>
      <c r="AT547" s="380"/>
      <c r="AU547" s="394"/>
      <c r="AV547" s="217"/>
      <c r="AW547" s="394"/>
      <c r="AX547" s="217"/>
      <c r="AY547" s="394"/>
      <c r="AZ547" s="380"/>
      <c r="BA547" s="394"/>
      <c r="BB547" s="380"/>
      <c r="BC547" s="394"/>
      <c r="BD547" s="394"/>
      <c r="BE547" s="394"/>
      <c r="BF547" s="394"/>
      <c r="BG547" s="394"/>
      <c r="BH547" s="380"/>
      <c r="BI547" s="286">
        <f t="shared" si="52"/>
        <v>2456.0412168300122</v>
      </c>
    </row>
    <row r="548" spans="1:61" ht="15" customHeight="1" x14ac:dyDescent="0.25">
      <c r="A548" s="83">
        <f t="shared" si="53"/>
        <v>487</v>
      </c>
      <c r="C548" s="83">
        <v>908</v>
      </c>
      <c r="E548" s="120">
        <v>908106</v>
      </c>
      <c r="F548" s="98"/>
      <c r="G548" s="98" t="s">
        <v>644</v>
      </c>
      <c r="K548" s="394">
        <f>'[15]WP - Expenses'!$K$548</f>
        <v>550431.1</v>
      </c>
      <c r="M548" s="168">
        <v>0.89025411976656377</v>
      </c>
      <c r="O548" s="394">
        <f t="shared" si="51"/>
        <v>490023.55442264141</v>
      </c>
      <c r="P548" s="217"/>
      <c r="Q548" s="394"/>
      <c r="R548" s="380"/>
      <c r="S548" s="394"/>
      <c r="T548" s="380"/>
      <c r="U548" s="290">
        <f>IFERROR(VLOOKUP(E548,'[26]IS ADJ 3'!$E:$O,11,FALSE),0)</f>
        <v>14225.084072490541</v>
      </c>
      <c r="V548" s="380"/>
      <c r="W548" s="291">
        <f>IFERROR(VLOOKUP(E548,'[27]IS ADJ 4'!$E:$Q,13,FALSE),0)</f>
        <v>6631.0608937411334</v>
      </c>
      <c r="X548" s="380"/>
      <c r="Y548" s="290">
        <f>IFERROR(VLOOKUP(E548,'[28]WP IS ADJ 5'!$E$17:$U$315,17,FALSE),0)</f>
        <v>8337.576520775212</v>
      </c>
      <c r="Z548" s="380"/>
      <c r="AA548" s="394"/>
      <c r="AB548" s="380"/>
      <c r="AC548" s="394"/>
      <c r="AD548" s="380"/>
      <c r="AE548" s="394"/>
      <c r="AF548" s="380"/>
      <c r="AG548" s="397">
        <f>IFERROR(VLOOKUP(E548,'[16]nVision Input'!$E:$Q,13,FALSE),0)</f>
        <v>0</v>
      </c>
      <c r="AH548" s="380"/>
      <c r="AI548" s="394"/>
      <c r="AJ548" s="380"/>
      <c r="AK548" s="394"/>
      <c r="AL548" s="394"/>
      <c r="AM548" s="394"/>
      <c r="AN548" s="380"/>
      <c r="AO548" s="394"/>
      <c r="AP548" s="380"/>
      <c r="AQ548" s="394"/>
      <c r="AR548" s="380"/>
      <c r="AS548" s="394"/>
      <c r="AT548" s="380"/>
      <c r="AU548" s="394"/>
      <c r="AV548" s="217"/>
      <c r="AW548" s="394"/>
      <c r="AX548" s="217"/>
      <c r="AY548" s="394"/>
      <c r="AZ548" s="380"/>
      <c r="BA548" s="394"/>
      <c r="BB548" s="380"/>
      <c r="BC548" s="394"/>
      <c r="BD548" s="394"/>
      <c r="BE548" s="394"/>
      <c r="BF548" s="394"/>
      <c r="BG548" s="394"/>
      <c r="BH548" s="380"/>
      <c r="BI548" s="286">
        <f t="shared" si="52"/>
        <v>519217.27590964828</v>
      </c>
    </row>
    <row r="549" spans="1:61" ht="15" customHeight="1" x14ac:dyDescent="0.25">
      <c r="A549" s="83">
        <f t="shared" si="53"/>
        <v>488</v>
      </c>
      <c r="C549" s="83">
        <v>908</v>
      </c>
      <c r="E549" s="120">
        <v>908107</v>
      </c>
      <c r="F549" s="98"/>
      <c r="G549" s="98" t="s">
        <v>645</v>
      </c>
      <c r="K549" s="394">
        <f>'[15]WP - Expenses'!$K$549</f>
        <v>243459.41</v>
      </c>
      <c r="M549" s="168">
        <v>0.89025411976656377</v>
      </c>
      <c r="O549" s="394">
        <f t="shared" si="51"/>
        <v>216740.74274843695</v>
      </c>
      <c r="P549" s="217"/>
      <c r="Q549" s="394"/>
      <c r="R549" s="380"/>
      <c r="S549" s="394"/>
      <c r="T549" s="380"/>
      <c r="U549" s="290">
        <f>IFERROR(VLOOKUP(E549,'[26]IS ADJ 3'!$E:$O,11,FALSE),0)</f>
        <v>6498.3549536683695</v>
      </c>
      <c r="V549" s="380"/>
      <c r="W549" s="291">
        <f>IFERROR(VLOOKUP(E549,'[27]IS ADJ 4'!$E:$Q,13,FALSE),0)</f>
        <v>3029.2254996405718</v>
      </c>
      <c r="X549" s="380"/>
      <c r="Y549" s="290">
        <f>IFERROR(VLOOKUP(E549,'[28]WP IS ADJ 5'!$E$17:$U$315,17,FALSE),0)</f>
        <v>3808.802212293871</v>
      </c>
      <c r="Z549" s="380"/>
      <c r="AA549" s="394"/>
      <c r="AB549" s="380"/>
      <c r="AC549" s="394"/>
      <c r="AD549" s="380"/>
      <c r="AE549" s="394"/>
      <c r="AF549" s="380"/>
      <c r="AG549" s="397">
        <f>IFERROR(VLOOKUP(E549,'[16]nVision Input'!$E:$Q,13,FALSE),0)</f>
        <v>0</v>
      </c>
      <c r="AH549" s="380"/>
      <c r="AI549" s="394"/>
      <c r="AJ549" s="380"/>
      <c r="AK549" s="394"/>
      <c r="AL549" s="394"/>
      <c r="AM549" s="394"/>
      <c r="AN549" s="380"/>
      <c r="AO549" s="403">
        <f>+'[36]IS ADJ 19'!$M$14</f>
        <v>49370.149919999996</v>
      </c>
      <c r="AP549" s="380"/>
      <c r="AQ549" s="403">
        <f>'[37]IS ADJ 20'!$O$18</f>
        <v>1401804.1410000001</v>
      </c>
      <c r="AR549" s="380"/>
      <c r="AS549" s="394"/>
      <c r="AT549" s="380"/>
      <c r="AU549" s="394"/>
      <c r="AV549" s="217"/>
      <c r="AW549" s="403">
        <f>+'[38]IS ADJ 25 MEEIA Amortization'!$K$18</f>
        <v>68105.7</v>
      </c>
      <c r="AX549" s="217"/>
      <c r="AY549" s="403"/>
      <c r="AZ549" s="380"/>
      <c r="BA549" s="394"/>
      <c r="BB549" s="380"/>
      <c r="BC549" s="394"/>
      <c r="BD549" s="394"/>
      <c r="BE549" s="394"/>
      <c r="BF549" s="394"/>
      <c r="BG549" s="394"/>
      <c r="BH549" s="380"/>
      <c r="BI549" s="286">
        <f t="shared" si="52"/>
        <v>1749357.1163340397</v>
      </c>
    </row>
    <row r="550" spans="1:61" ht="15" customHeight="1" x14ac:dyDescent="0.25">
      <c r="A550" s="83">
        <f t="shared" si="53"/>
        <v>489</v>
      </c>
      <c r="C550" s="83">
        <v>908</v>
      </c>
      <c r="E550" s="120">
        <v>908108</v>
      </c>
      <c r="F550" s="98"/>
      <c r="G550" s="106" t="s">
        <v>646</v>
      </c>
      <c r="K550" s="394">
        <f>'[15]WP - Expenses'!$K$550</f>
        <v>368.42</v>
      </c>
      <c r="M550" s="168">
        <v>0.89025411976656377</v>
      </c>
      <c r="O550" s="394">
        <f t="shared" si="51"/>
        <v>327.98742280439745</v>
      </c>
      <c r="P550" s="217"/>
      <c r="Q550" s="394"/>
      <c r="R550" s="380"/>
      <c r="S550" s="394"/>
      <c r="T550" s="380"/>
      <c r="U550" s="290">
        <f>IFERROR(VLOOKUP(E550,'[26]IS ADJ 3'!$E:$O,11,FALSE),0)</f>
        <v>0</v>
      </c>
      <c r="V550" s="380"/>
      <c r="W550" s="291">
        <f>IFERROR(VLOOKUP(E550,'[27]IS ADJ 4'!$E:$Q,13,FALSE),0)</f>
        <v>0</v>
      </c>
      <c r="X550" s="380"/>
      <c r="Y550" s="290">
        <f>IFERROR(VLOOKUP(E550,'[28]WP IS ADJ 5'!$E$17:$U$315,17,FALSE),0)</f>
        <v>0</v>
      </c>
      <c r="Z550" s="380"/>
      <c r="AA550" s="394"/>
      <c r="AB550" s="380"/>
      <c r="AC550" s="394"/>
      <c r="AD550" s="380"/>
      <c r="AE550" s="394"/>
      <c r="AF550" s="380"/>
      <c r="AG550" s="397">
        <f>IFERROR(VLOOKUP(E550,'[16]nVision Input'!$E:$Q,13,FALSE),0)</f>
        <v>0</v>
      </c>
      <c r="AH550" s="380"/>
      <c r="AI550" s="394"/>
      <c r="AJ550" s="380"/>
      <c r="AK550" s="394"/>
      <c r="AL550" s="394"/>
      <c r="AM550" s="394"/>
      <c r="AN550" s="380"/>
      <c r="AO550" s="394"/>
      <c r="AP550" s="380"/>
      <c r="AQ550" s="394"/>
      <c r="AR550" s="380"/>
      <c r="AS550" s="394"/>
      <c r="AT550" s="380"/>
      <c r="AU550" s="394"/>
      <c r="AV550" s="217"/>
      <c r="AW550" s="394"/>
      <c r="AX550" s="217"/>
      <c r="AY550" s="394"/>
      <c r="AZ550" s="380"/>
      <c r="BA550" s="394"/>
      <c r="BB550" s="380"/>
      <c r="BC550" s="394"/>
      <c r="BD550" s="394"/>
      <c r="BE550" s="394"/>
      <c r="BF550" s="394"/>
      <c r="BG550" s="394"/>
      <c r="BH550" s="380"/>
      <c r="BI550" s="286">
        <f t="shared" si="52"/>
        <v>327.98742280439745</v>
      </c>
    </row>
    <row r="551" spans="1:61" ht="15" customHeight="1" x14ac:dyDescent="0.25">
      <c r="A551" s="83">
        <f t="shared" si="53"/>
        <v>490</v>
      </c>
      <c r="C551" s="83">
        <v>908</v>
      </c>
      <c r="E551" s="120">
        <v>908116</v>
      </c>
      <c r="F551" s="98"/>
      <c r="G551" s="98" t="s">
        <v>647</v>
      </c>
      <c r="K551" s="394">
        <f>'[15]WP - Expenses'!$K$551</f>
        <v>437500.01</v>
      </c>
      <c r="M551" s="168">
        <v>1</v>
      </c>
      <c r="O551" s="394">
        <f t="shared" si="51"/>
        <v>437500.01</v>
      </c>
      <c r="P551" s="217"/>
      <c r="Q551" s="394"/>
      <c r="R551" s="380"/>
      <c r="S551" s="394"/>
      <c r="T551" s="380"/>
      <c r="U551" s="290">
        <f>IFERROR(VLOOKUP(E551,'[26]IS ADJ 3'!$E:$O,11,FALSE),0)</f>
        <v>0</v>
      </c>
      <c r="V551" s="380"/>
      <c r="W551" s="291">
        <f>IFERROR(VLOOKUP(E551,'[27]IS ADJ 4'!$E:$Q,13,FALSE),0)</f>
        <v>0</v>
      </c>
      <c r="X551" s="380"/>
      <c r="Y551" s="290">
        <f>IFERROR(VLOOKUP(E551,'[28]WP IS ADJ 5'!$E$17:$U$315,17,FALSE),0)</f>
        <v>0</v>
      </c>
      <c r="Z551" s="380"/>
      <c r="AA551" s="394"/>
      <c r="AB551" s="380"/>
      <c r="AC551" s="394"/>
      <c r="AD551" s="380"/>
      <c r="AE551" s="394"/>
      <c r="AF551" s="380"/>
      <c r="AG551" s="397">
        <f>IFERROR(VLOOKUP(E551,'[16]nVision Input'!$E:$Q,13,FALSE),0)</f>
        <v>0</v>
      </c>
      <c r="AH551" s="380"/>
      <c r="AI551" s="394"/>
      <c r="AJ551" s="380"/>
      <c r="AK551" s="394"/>
      <c r="AL551" s="394"/>
      <c r="AM551" s="394"/>
      <c r="AN551" s="380"/>
      <c r="AO551" s="394"/>
      <c r="AP551" s="380"/>
      <c r="AQ551" s="394"/>
      <c r="AR551" s="380"/>
      <c r="AS551" s="394"/>
      <c r="AT551" s="380"/>
      <c r="AU551" s="394"/>
      <c r="AV551" s="217"/>
      <c r="AW551" s="394"/>
      <c r="AX551" s="217"/>
      <c r="AY551" s="394"/>
      <c r="AZ551" s="380"/>
      <c r="BA551" s="394"/>
      <c r="BB551" s="380"/>
      <c r="BC551" s="394"/>
      <c r="BD551" s="394"/>
      <c r="BE551" s="394"/>
      <c r="BF551" s="394"/>
      <c r="BG551" s="394"/>
      <c r="BH551" s="380"/>
      <c r="BI551" s="286">
        <f t="shared" si="52"/>
        <v>437500.01</v>
      </c>
    </row>
    <row r="552" spans="1:61" ht="15" customHeight="1" x14ac:dyDescent="0.25">
      <c r="A552" s="83">
        <f t="shared" si="53"/>
        <v>491</v>
      </c>
      <c r="C552" s="83">
        <v>908</v>
      </c>
      <c r="E552" s="120">
        <v>908117</v>
      </c>
      <c r="F552" s="98"/>
      <c r="G552" s="98" t="s">
        <v>648</v>
      </c>
      <c r="K552" s="394">
        <f>'[15]WP - Expenses'!$K$552</f>
        <v>620054.52</v>
      </c>
      <c r="M552" s="168">
        <v>1</v>
      </c>
      <c r="O552" s="394">
        <f t="shared" si="51"/>
        <v>620054.52</v>
      </c>
      <c r="P552" s="217"/>
      <c r="Q552" s="394"/>
      <c r="R552" s="380"/>
      <c r="S552" s="394"/>
      <c r="T552" s="380"/>
      <c r="U552" s="290">
        <f>IFERROR(VLOOKUP(E552,'[26]IS ADJ 3'!$E:$O,11,FALSE),0)</f>
        <v>0</v>
      </c>
      <c r="V552" s="380"/>
      <c r="W552" s="291">
        <f>IFERROR(VLOOKUP(E552,'[27]IS ADJ 4'!$E:$Q,13,FALSE),0)</f>
        <v>0</v>
      </c>
      <c r="X552" s="380"/>
      <c r="Y552" s="290">
        <f>IFERROR(VLOOKUP(E552,'[28]WP IS ADJ 5'!$E$17:$U$315,17,FALSE),0)</f>
        <v>0</v>
      </c>
      <c r="Z552" s="380"/>
      <c r="AA552" s="394"/>
      <c r="AB552" s="380"/>
      <c r="AC552" s="394"/>
      <c r="AD552" s="380"/>
      <c r="AE552" s="394"/>
      <c r="AF552" s="380"/>
      <c r="AG552" s="397">
        <f>IFERROR(VLOOKUP(E552,'[16]nVision Input'!$E:$Q,13,FALSE),0)</f>
        <v>0</v>
      </c>
      <c r="AH552" s="380"/>
      <c r="AI552" s="394"/>
      <c r="AJ552" s="380"/>
      <c r="AK552" s="394"/>
      <c r="AL552" s="394"/>
      <c r="AM552" s="394"/>
      <c r="AN552" s="380"/>
      <c r="AO552" s="394"/>
      <c r="AP552" s="380"/>
      <c r="AQ552" s="394"/>
      <c r="AR552" s="380"/>
      <c r="AS552" s="394"/>
      <c r="AT552" s="380"/>
      <c r="AU552" s="394"/>
      <c r="AV552" s="217"/>
      <c r="AW552" s="394"/>
      <c r="AX552" s="217"/>
      <c r="AY552" s="394"/>
      <c r="AZ552" s="380"/>
      <c r="BA552" s="394"/>
      <c r="BB552" s="380"/>
      <c r="BC552" s="394"/>
      <c r="BD552" s="394"/>
      <c r="BE552" s="394"/>
      <c r="BF552" s="394"/>
      <c r="BG552" s="394"/>
      <c r="BH552" s="380"/>
      <c r="BI552" s="286">
        <f t="shared" si="52"/>
        <v>620054.52</v>
      </c>
    </row>
    <row r="553" spans="1:61" ht="15" customHeight="1" x14ac:dyDescent="0.25">
      <c r="A553" s="83">
        <f t="shared" si="53"/>
        <v>492</v>
      </c>
      <c r="C553" s="83">
        <v>908</v>
      </c>
      <c r="E553" s="120">
        <v>908120</v>
      </c>
      <c r="F553" s="98"/>
      <c r="G553" s="98" t="s">
        <v>649</v>
      </c>
      <c r="K553" s="394">
        <f>'[15]WP - Expenses'!$K$553</f>
        <v>98874.91</v>
      </c>
      <c r="M553" s="168">
        <v>0</v>
      </c>
      <c r="O553" s="394">
        <f t="shared" si="51"/>
        <v>0</v>
      </c>
      <c r="P553" s="217"/>
      <c r="Q553" s="394"/>
      <c r="R553" s="380"/>
      <c r="S553" s="394"/>
      <c r="T553" s="380"/>
      <c r="U553" s="290">
        <f>IFERROR(VLOOKUP(E553,'[26]IS ADJ 3'!$E:$O,11,FALSE),0)</f>
        <v>0</v>
      </c>
      <c r="V553" s="380"/>
      <c r="W553" s="291">
        <f>IFERROR(VLOOKUP(E553,'[27]IS ADJ 4'!$E:$Q,13,FALSE),0)</f>
        <v>0</v>
      </c>
      <c r="X553" s="380"/>
      <c r="Y553" s="290">
        <f>IFERROR(VLOOKUP(E553,'[28]WP IS ADJ 5'!$E$17:$U$315,17,FALSE),0)</f>
        <v>0</v>
      </c>
      <c r="Z553" s="380"/>
      <c r="AA553" s="394"/>
      <c r="AB553" s="380"/>
      <c r="AC553" s="394"/>
      <c r="AD553" s="380"/>
      <c r="AE553" s="394"/>
      <c r="AF553" s="380"/>
      <c r="AG553" s="397">
        <f>IFERROR(VLOOKUP(E553,'[16]nVision Input'!$E:$Q,13,FALSE),0)</f>
        <v>0</v>
      </c>
      <c r="AH553" s="380"/>
      <c r="AI553" s="394"/>
      <c r="AJ553" s="380"/>
      <c r="AK553" s="394"/>
      <c r="AL553" s="394"/>
      <c r="AM553" s="394"/>
      <c r="AN553" s="380"/>
      <c r="AO553" s="394"/>
      <c r="AP553" s="380"/>
      <c r="AQ553" s="394"/>
      <c r="AR553" s="380"/>
      <c r="AS553" s="394"/>
      <c r="AT553" s="380"/>
      <c r="AU553" s="394"/>
      <c r="AV553" s="217"/>
      <c r="AW553" s="394"/>
      <c r="AX553" s="217"/>
      <c r="AY553" s="394"/>
      <c r="AZ553" s="380"/>
      <c r="BA553" s="394"/>
      <c r="BB553" s="380"/>
      <c r="BC553" s="394"/>
      <c r="BD553" s="394"/>
      <c r="BE553" s="394"/>
      <c r="BF553" s="394"/>
      <c r="BG553" s="394"/>
      <c r="BH553" s="380"/>
      <c r="BI553" s="286">
        <f t="shared" si="52"/>
        <v>0</v>
      </c>
    </row>
    <row r="554" spans="1:61" ht="15" customHeight="1" x14ac:dyDescent="0.25">
      <c r="A554" s="83">
        <f t="shared" si="53"/>
        <v>493</v>
      </c>
      <c r="C554" s="83">
        <v>908</v>
      </c>
      <c r="E554" s="120">
        <v>908124</v>
      </c>
      <c r="F554" s="98"/>
      <c r="G554" s="98" t="s">
        <v>650</v>
      </c>
      <c r="K554" s="394">
        <f>'[15]WP - Expenses'!$K$554</f>
        <v>0</v>
      </c>
      <c r="M554" s="168">
        <v>0</v>
      </c>
      <c r="O554" s="394">
        <f t="shared" si="51"/>
        <v>0</v>
      </c>
      <c r="P554" s="217"/>
      <c r="Q554" s="394"/>
      <c r="R554" s="380"/>
      <c r="S554" s="394"/>
      <c r="T554" s="380"/>
      <c r="U554" s="290">
        <f>IFERROR(VLOOKUP(E554,'[26]IS ADJ 3'!$E:$O,11,FALSE),0)</f>
        <v>0</v>
      </c>
      <c r="V554" s="380"/>
      <c r="W554" s="291">
        <f>IFERROR(VLOOKUP(E554,'[27]IS ADJ 4'!$E:$Q,13,FALSE),0)</f>
        <v>0</v>
      </c>
      <c r="X554" s="380"/>
      <c r="Y554" s="290">
        <f>IFERROR(VLOOKUP(E554,'[28]WP IS ADJ 5'!$E$17:$U$315,17,FALSE),0)</f>
        <v>0</v>
      </c>
      <c r="Z554" s="380"/>
      <c r="AA554" s="394"/>
      <c r="AB554" s="380"/>
      <c r="AC554" s="394"/>
      <c r="AD554" s="380"/>
      <c r="AE554" s="394"/>
      <c r="AF554" s="380"/>
      <c r="AG554" s="397">
        <f>IFERROR(VLOOKUP(E554,'[16]nVision Input'!$E:$Q,13,FALSE),0)</f>
        <v>0</v>
      </c>
      <c r="AH554" s="380"/>
      <c r="AI554" s="394"/>
      <c r="AJ554" s="380"/>
      <c r="AK554" s="394"/>
      <c r="AL554" s="394"/>
      <c r="AM554" s="394"/>
      <c r="AN554" s="380"/>
      <c r="AO554" s="394"/>
      <c r="AP554" s="380"/>
      <c r="AQ554" s="394"/>
      <c r="AR554" s="380"/>
      <c r="AS554" s="394"/>
      <c r="AT554" s="380"/>
      <c r="AU554" s="394"/>
      <c r="AV554" s="217"/>
      <c r="AW554" s="394"/>
      <c r="AX554" s="217"/>
      <c r="AY554" s="394"/>
      <c r="AZ554" s="380"/>
      <c r="BA554" s="394"/>
      <c r="BB554" s="380"/>
      <c r="BC554" s="394"/>
      <c r="BD554" s="394"/>
      <c r="BE554" s="394"/>
      <c r="BF554" s="394"/>
      <c r="BG554" s="394"/>
      <c r="BH554" s="380"/>
      <c r="BI554" s="286">
        <f t="shared" si="52"/>
        <v>0</v>
      </c>
    </row>
    <row r="555" spans="1:61" ht="15" customHeight="1" x14ac:dyDescent="0.25">
      <c r="A555" s="83">
        <f t="shared" si="53"/>
        <v>494</v>
      </c>
      <c r="C555" s="83">
        <v>908</v>
      </c>
      <c r="E555" s="120">
        <v>908000</v>
      </c>
      <c r="F555" s="98"/>
      <c r="G555" s="98" t="s">
        <v>1224</v>
      </c>
      <c r="K555" s="394">
        <v>0</v>
      </c>
      <c r="M555" s="168">
        <v>1</v>
      </c>
      <c r="O555" s="394">
        <f t="shared" si="51"/>
        <v>0</v>
      </c>
      <c r="P555" s="217"/>
      <c r="Q555" s="394"/>
      <c r="R555" s="380"/>
      <c r="S555" s="394"/>
      <c r="T555" s="380"/>
      <c r="U555" s="290">
        <f>IFERROR(VLOOKUP(E555,'[26]IS ADJ 3'!$E:$O,11,FALSE),0)</f>
        <v>0</v>
      </c>
      <c r="V555" s="380"/>
      <c r="W555" s="291">
        <f>IFERROR(VLOOKUP(E555,'[27]IS ADJ 4'!$E:$Q,13,FALSE),0)</f>
        <v>0</v>
      </c>
      <c r="X555" s="380"/>
      <c r="Y555" s="290"/>
      <c r="Z555" s="380"/>
      <c r="AA555" s="394"/>
      <c r="AB555" s="380"/>
      <c r="AC555" s="394"/>
      <c r="AD555" s="380"/>
      <c r="AE555" s="394"/>
      <c r="AF555" s="380"/>
      <c r="AG555" s="397">
        <f>IFERROR(VLOOKUP(E555,'[16]nVision Input'!$E:$Q,13,FALSE),0)</f>
        <v>0</v>
      </c>
      <c r="AH555" s="380"/>
      <c r="AI555" s="394"/>
      <c r="AJ555" s="380"/>
      <c r="AK555" s="394"/>
      <c r="AL555" s="394"/>
      <c r="AM555" s="394"/>
      <c r="AN555" s="380"/>
      <c r="AO555" s="394"/>
      <c r="AP555" s="380"/>
      <c r="AQ555" s="394"/>
      <c r="AR555" s="380"/>
      <c r="AS555" s="394"/>
      <c r="AT555" s="380"/>
      <c r="AU555" s="394">
        <f>+'[39]IS ADJ 23'!$M$14</f>
        <v>60389.345973333329</v>
      </c>
      <c r="AV555" s="217"/>
      <c r="AW555" s="394"/>
      <c r="AX555" s="217"/>
      <c r="AY555" s="394"/>
      <c r="AZ555" s="380"/>
      <c r="BA555" s="394"/>
      <c r="BB555" s="380"/>
      <c r="BC555" s="394"/>
      <c r="BD555" s="394"/>
      <c r="BE555" s="394"/>
      <c r="BF555" s="394"/>
      <c r="BG555" s="394"/>
      <c r="BH555" s="380"/>
      <c r="BI555" s="286">
        <f t="shared" si="52"/>
        <v>60389.345973333329</v>
      </c>
    </row>
    <row r="556" spans="1:61" ht="15" customHeight="1" x14ac:dyDescent="0.25">
      <c r="A556" s="83">
        <f t="shared" si="53"/>
        <v>495</v>
      </c>
      <c r="C556" s="83">
        <v>909</v>
      </c>
      <c r="E556" s="120">
        <v>909116</v>
      </c>
      <c r="F556" s="98"/>
      <c r="G556" s="98" t="s">
        <v>651</v>
      </c>
      <c r="K556" s="394">
        <v>3739.13</v>
      </c>
      <c r="M556" s="168">
        <v>0.89023357983508333</v>
      </c>
      <c r="O556" s="394">
        <f t="shared" si="51"/>
        <v>3328.6990853687553</v>
      </c>
      <c r="P556" s="217"/>
      <c r="Q556" s="394"/>
      <c r="R556" s="380"/>
      <c r="S556" s="394"/>
      <c r="T556" s="380"/>
      <c r="U556" s="290">
        <f>IFERROR(VLOOKUP(E556,'[26]IS ADJ 3'!$E:$O,11,FALSE),0)</f>
        <v>0</v>
      </c>
      <c r="V556" s="380"/>
      <c r="W556" s="291">
        <f>IFERROR(VLOOKUP(E556,'[27]IS ADJ 4'!$E:$Q,13,FALSE),0)</f>
        <v>0</v>
      </c>
      <c r="X556" s="380"/>
      <c r="Y556" s="290">
        <f>IFERROR(VLOOKUP(E556,'[28]WP IS ADJ 5'!$E$17:$U$315,17,FALSE),0)</f>
        <v>0</v>
      </c>
      <c r="Z556" s="380"/>
      <c r="AA556" s="394"/>
      <c r="AB556" s="380"/>
      <c r="AC556" s="394"/>
      <c r="AD556" s="380"/>
      <c r="AE556" s="394"/>
      <c r="AF556" s="380"/>
      <c r="AG556" s="397">
        <f>IFERROR(VLOOKUP(E556,'[16]nVision Input'!$E:$Q,13,FALSE),0)</f>
        <v>0</v>
      </c>
      <c r="AH556" s="380"/>
      <c r="AI556" s="394"/>
      <c r="AJ556" s="380"/>
      <c r="AK556" s="394"/>
      <c r="AL556" s="394"/>
      <c r="AM556" s="394"/>
      <c r="AN556" s="380"/>
      <c r="AO556" s="394"/>
      <c r="AP556" s="380"/>
      <c r="AQ556" s="394"/>
      <c r="AR556" s="380"/>
      <c r="AS556" s="394"/>
      <c r="AT556" s="380"/>
      <c r="AU556" s="394"/>
      <c r="AV556" s="217"/>
      <c r="AW556" s="394"/>
      <c r="AX556" s="217"/>
      <c r="AY556" s="394"/>
      <c r="AZ556" s="380"/>
      <c r="BA556" s="394"/>
      <c r="BB556" s="380"/>
      <c r="BC556" s="394"/>
      <c r="BD556" s="394"/>
      <c r="BE556" s="394"/>
      <c r="BF556" s="394"/>
      <c r="BG556" s="394"/>
      <c r="BH556" s="380"/>
      <c r="BI556" s="286">
        <f t="shared" si="52"/>
        <v>3328.6990853687553</v>
      </c>
    </row>
    <row r="557" spans="1:61" ht="15" customHeight="1" x14ac:dyDescent="0.25">
      <c r="A557" s="83">
        <f t="shared" si="53"/>
        <v>496</v>
      </c>
      <c r="C557" s="83">
        <v>909</v>
      </c>
      <c r="E557" s="120">
        <v>909231</v>
      </c>
      <c r="F557" s="98"/>
      <c r="G557" s="98" t="s">
        <v>652</v>
      </c>
      <c r="K557" s="394">
        <v>30743</v>
      </c>
      <c r="M557" s="168">
        <v>0.89023357983508333</v>
      </c>
      <c r="O557" s="394">
        <f t="shared" si="51"/>
        <v>27368.450944869968</v>
      </c>
      <c r="P557" s="217"/>
      <c r="Q557" s="394"/>
      <c r="R557" s="380"/>
      <c r="S557" s="394"/>
      <c r="T557" s="380"/>
      <c r="U557" s="290">
        <f>IFERROR(VLOOKUP(E557,'[26]IS ADJ 3'!$E:$O,11,FALSE),0)</f>
        <v>0</v>
      </c>
      <c r="V557" s="380"/>
      <c r="W557" s="291">
        <f>IFERROR(VLOOKUP(E557,'[27]IS ADJ 4'!$E:$Q,13,FALSE),0)</f>
        <v>0</v>
      </c>
      <c r="X557" s="380"/>
      <c r="Y557" s="290">
        <f>IFERROR(VLOOKUP(E557,'[28]WP IS ADJ 5'!$E$17:$U$315,17,FALSE),0)</f>
        <v>0</v>
      </c>
      <c r="Z557" s="380"/>
      <c r="AA557" s="394"/>
      <c r="AB557" s="380"/>
      <c r="AC557" s="394"/>
      <c r="AD557" s="380"/>
      <c r="AE557" s="394"/>
      <c r="AF557" s="380"/>
      <c r="AG557" s="397">
        <f>IFERROR(VLOOKUP(E557,'[16]nVision Input'!$E:$Q,13,FALSE),0)</f>
        <v>0</v>
      </c>
      <c r="AH557" s="380"/>
      <c r="AI557" s="394"/>
      <c r="AJ557" s="380"/>
      <c r="AK557" s="394"/>
      <c r="AL557" s="394"/>
      <c r="AM557" s="394"/>
      <c r="AN557" s="380"/>
      <c r="AO557" s="394"/>
      <c r="AP557" s="380"/>
      <c r="AQ557" s="394"/>
      <c r="AR557" s="380"/>
      <c r="AS557" s="394"/>
      <c r="AT557" s="380"/>
      <c r="AU557" s="394"/>
      <c r="AV557" s="217"/>
      <c r="AW557" s="394"/>
      <c r="AX557" s="217"/>
      <c r="AY557" s="394"/>
      <c r="AZ557" s="380"/>
      <c r="BA557" s="394"/>
      <c r="BB557" s="380"/>
      <c r="BC557" s="394"/>
      <c r="BD557" s="394"/>
      <c r="BE557" s="394"/>
      <c r="BF557" s="394"/>
      <c r="BG557" s="394"/>
      <c r="BH557" s="380"/>
      <c r="BI557" s="286">
        <f t="shared" si="52"/>
        <v>27368.450944869968</v>
      </c>
    </row>
    <row r="558" spans="1:61" ht="15" customHeight="1" x14ac:dyDescent="0.25">
      <c r="A558" s="83">
        <f t="shared" si="53"/>
        <v>497</v>
      </c>
      <c r="C558" s="83">
        <v>909</v>
      </c>
      <c r="E558" s="120">
        <v>909232</v>
      </c>
      <c r="F558" s="98"/>
      <c r="G558" s="98" t="s">
        <v>653</v>
      </c>
      <c r="K558" s="394">
        <v>50649.7</v>
      </c>
      <c r="M558" s="168">
        <v>0.89023357983508333</v>
      </c>
      <c r="O558" s="394">
        <f t="shared" si="51"/>
        <v>45090.063748573019</v>
      </c>
      <c r="P558" s="217"/>
      <c r="Q558" s="394"/>
      <c r="R558" s="380"/>
      <c r="S558" s="394"/>
      <c r="T558" s="380"/>
      <c r="U558" s="290">
        <f>IFERROR(VLOOKUP(E558,'[26]IS ADJ 3'!$E:$O,11,FALSE),0)</f>
        <v>0</v>
      </c>
      <c r="V558" s="380"/>
      <c r="W558" s="291">
        <f>IFERROR(VLOOKUP(E558,'[27]IS ADJ 4'!$E:$Q,13,FALSE),0)</f>
        <v>0</v>
      </c>
      <c r="X558" s="380"/>
      <c r="Y558" s="290">
        <f>IFERROR(VLOOKUP(E558,'[28]WP IS ADJ 5'!$E$17:$U$315,17,FALSE),0)</f>
        <v>0</v>
      </c>
      <c r="Z558" s="380"/>
      <c r="AA558" s="394"/>
      <c r="AB558" s="380"/>
      <c r="AC558" s="394"/>
      <c r="AD558" s="380"/>
      <c r="AE558" s="394"/>
      <c r="AF558" s="380"/>
      <c r="AG558" s="397">
        <f>IFERROR(VLOOKUP(E558,'[16]nVision Input'!$E:$Q,13,FALSE),0)</f>
        <v>0</v>
      </c>
      <c r="AH558" s="380"/>
      <c r="AI558" s="394"/>
      <c r="AJ558" s="380"/>
      <c r="AK558" s="394"/>
      <c r="AL558" s="394"/>
      <c r="AM558" s="394"/>
      <c r="AN558" s="380"/>
      <c r="AO558" s="394"/>
      <c r="AP558" s="380"/>
      <c r="AQ558" s="394"/>
      <c r="AR558" s="380"/>
      <c r="AS558" s="394"/>
      <c r="AT558" s="380"/>
      <c r="AU558" s="394"/>
      <c r="AV558" s="217"/>
      <c r="AW558" s="394"/>
      <c r="AX558" s="217"/>
      <c r="AY558" s="394"/>
      <c r="AZ558" s="380"/>
      <c r="BA558" s="394"/>
      <c r="BB558" s="380"/>
      <c r="BC558" s="394"/>
      <c r="BD558" s="394"/>
      <c r="BE558" s="394"/>
      <c r="BF558" s="394"/>
      <c r="BG558" s="394"/>
      <c r="BH558" s="380"/>
      <c r="BI558" s="286">
        <f t="shared" si="52"/>
        <v>45090.063748573019</v>
      </c>
    </row>
    <row r="559" spans="1:61" ht="15" customHeight="1" x14ac:dyDescent="0.25">
      <c r="A559" s="83">
        <f t="shared" si="53"/>
        <v>498</v>
      </c>
      <c r="C559" s="83">
        <v>909</v>
      </c>
      <c r="E559" s="120">
        <v>909233</v>
      </c>
      <c r="F559" s="98"/>
      <c r="G559" s="98" t="s">
        <v>654</v>
      </c>
      <c r="K559" s="394">
        <v>25152.190000000002</v>
      </c>
      <c r="M559" s="168">
        <v>0.89023357983508333</v>
      </c>
      <c r="O559" s="394">
        <f t="shared" si="51"/>
        <v>22391.324144392187</v>
      </c>
      <c r="P559" s="217"/>
      <c r="Q559" s="394"/>
      <c r="R559" s="380"/>
      <c r="S559" s="394"/>
      <c r="T559" s="380"/>
      <c r="U559" s="290">
        <f>IFERROR(VLOOKUP(E559,'[26]IS ADJ 3'!$E:$O,11,FALSE),0)</f>
        <v>0</v>
      </c>
      <c r="V559" s="380"/>
      <c r="W559" s="291">
        <f>IFERROR(VLOOKUP(E559,'[27]IS ADJ 4'!$E:$Q,13,FALSE),0)</f>
        <v>0</v>
      </c>
      <c r="X559" s="380"/>
      <c r="Y559" s="290">
        <f>IFERROR(VLOOKUP(E559,'[28]WP IS ADJ 5'!$E$17:$U$315,17,FALSE),0)</f>
        <v>0</v>
      </c>
      <c r="Z559" s="380"/>
      <c r="AA559" s="394"/>
      <c r="AB559" s="380"/>
      <c r="AC559" s="394"/>
      <c r="AD559" s="380"/>
      <c r="AE559" s="394"/>
      <c r="AF559" s="380"/>
      <c r="AG559" s="397">
        <f>IFERROR(VLOOKUP(E559,'[16]nVision Input'!$E:$Q,13,FALSE),0)</f>
        <v>0</v>
      </c>
      <c r="AH559" s="380"/>
      <c r="AI559" s="394"/>
      <c r="AJ559" s="380"/>
      <c r="AK559" s="394"/>
      <c r="AL559" s="394"/>
      <c r="AM559" s="394"/>
      <c r="AN559" s="380"/>
      <c r="AO559" s="394"/>
      <c r="AP559" s="380"/>
      <c r="AQ559" s="394"/>
      <c r="AR559" s="380"/>
      <c r="AS559" s="394"/>
      <c r="AT559" s="380"/>
      <c r="AU559" s="394"/>
      <c r="AV559" s="217"/>
      <c r="AW559" s="394"/>
      <c r="AX559" s="217"/>
      <c r="AY559" s="394"/>
      <c r="AZ559" s="380"/>
      <c r="BA559" s="394"/>
      <c r="BB559" s="380"/>
      <c r="BC559" s="394"/>
      <c r="BD559" s="394"/>
      <c r="BE559" s="394"/>
      <c r="BF559" s="394"/>
      <c r="BG559" s="394"/>
      <c r="BH559" s="380"/>
      <c r="BI559" s="286">
        <f t="shared" si="52"/>
        <v>22391.324144392187</v>
      </c>
    </row>
    <row r="560" spans="1:61" ht="15" customHeight="1" x14ac:dyDescent="0.25">
      <c r="A560" s="83">
        <f t="shared" si="53"/>
        <v>499</v>
      </c>
      <c r="C560" s="83">
        <v>909</v>
      </c>
      <c r="E560" s="120">
        <v>909236</v>
      </c>
      <c r="F560" s="98"/>
      <c r="G560" s="98" t="s">
        <v>655</v>
      </c>
      <c r="K560" s="394">
        <v>10520</v>
      </c>
      <c r="M560" s="168">
        <v>0.89023357983508333</v>
      </c>
      <c r="O560" s="394">
        <f t="shared" si="51"/>
        <v>9365.2572598650768</v>
      </c>
      <c r="P560" s="217"/>
      <c r="Q560" s="394"/>
      <c r="R560" s="380"/>
      <c r="S560" s="394"/>
      <c r="T560" s="380"/>
      <c r="U560" s="290">
        <f>IFERROR(VLOOKUP(E560,'[26]IS ADJ 3'!$E:$O,11,FALSE),0)</f>
        <v>0</v>
      </c>
      <c r="V560" s="380"/>
      <c r="W560" s="291">
        <f>IFERROR(VLOOKUP(E560,'[27]IS ADJ 4'!$E:$Q,13,FALSE),0)</f>
        <v>0</v>
      </c>
      <c r="X560" s="380"/>
      <c r="Y560" s="290">
        <f>IFERROR(VLOOKUP(E560,'[28]WP IS ADJ 5'!$E$17:$U$315,17,FALSE),0)</f>
        <v>0</v>
      </c>
      <c r="Z560" s="380"/>
      <c r="AA560" s="394"/>
      <c r="AB560" s="380"/>
      <c r="AC560" s="394"/>
      <c r="AD560" s="380"/>
      <c r="AE560" s="394"/>
      <c r="AF560" s="380"/>
      <c r="AG560" s="397">
        <f>IFERROR(VLOOKUP(E560,'[16]nVision Input'!$E:$Q,13,FALSE),0)</f>
        <v>0</v>
      </c>
      <c r="AH560" s="380"/>
      <c r="AI560" s="394"/>
      <c r="AJ560" s="380"/>
      <c r="AK560" s="394"/>
      <c r="AL560" s="394"/>
      <c r="AM560" s="394"/>
      <c r="AN560" s="380"/>
      <c r="AO560" s="394"/>
      <c r="AP560" s="380"/>
      <c r="AQ560" s="394"/>
      <c r="AR560" s="380"/>
      <c r="AS560" s="394"/>
      <c r="AT560" s="380"/>
      <c r="AU560" s="394"/>
      <c r="AV560" s="217"/>
      <c r="AW560" s="394"/>
      <c r="AX560" s="217"/>
      <c r="AY560" s="394"/>
      <c r="AZ560" s="380"/>
      <c r="BA560" s="394"/>
      <c r="BB560" s="380"/>
      <c r="BC560" s="394"/>
      <c r="BD560" s="394"/>
      <c r="BE560" s="394"/>
      <c r="BF560" s="394"/>
      <c r="BG560" s="394"/>
      <c r="BH560" s="380"/>
      <c r="BI560" s="286">
        <f t="shared" si="52"/>
        <v>9365.2572598650768</v>
      </c>
    </row>
    <row r="561" spans="1:61" ht="15" customHeight="1" x14ac:dyDescent="0.25">
      <c r="A561" s="83">
        <f t="shared" si="53"/>
        <v>500</v>
      </c>
      <c r="C561" s="83">
        <v>909</v>
      </c>
      <c r="E561" s="120">
        <v>909243</v>
      </c>
      <c r="F561" s="98"/>
      <c r="G561" s="98" t="s">
        <v>656</v>
      </c>
      <c r="K561" s="394">
        <v>0</v>
      </c>
      <c r="M561" s="168">
        <v>0.89023357983508333</v>
      </c>
      <c r="O561" s="394">
        <f t="shared" si="51"/>
        <v>0</v>
      </c>
      <c r="P561" s="217"/>
      <c r="Q561" s="394"/>
      <c r="R561" s="380"/>
      <c r="S561" s="394"/>
      <c r="T561" s="380"/>
      <c r="U561" s="290">
        <f>IFERROR(VLOOKUP(E561,'[26]IS ADJ 3'!$E:$O,11,FALSE),0)</f>
        <v>0</v>
      </c>
      <c r="V561" s="380"/>
      <c r="W561" s="291">
        <f>IFERROR(VLOOKUP(E561,'[27]IS ADJ 4'!$E:$Q,13,FALSE),0)</f>
        <v>0</v>
      </c>
      <c r="X561" s="380"/>
      <c r="Y561" s="290">
        <f>IFERROR(VLOOKUP(E561,'[28]WP IS ADJ 5'!$E$17:$U$315,17,FALSE),0)</f>
        <v>0</v>
      </c>
      <c r="Z561" s="380"/>
      <c r="AA561" s="394"/>
      <c r="AB561" s="380"/>
      <c r="AC561" s="394"/>
      <c r="AD561" s="380"/>
      <c r="AE561" s="394"/>
      <c r="AF561" s="380"/>
      <c r="AG561" s="397">
        <f>IFERROR(VLOOKUP(E561,'[16]nVision Input'!$E:$Q,13,FALSE),0)</f>
        <v>0</v>
      </c>
      <c r="AH561" s="380"/>
      <c r="AI561" s="394"/>
      <c r="AJ561" s="380"/>
      <c r="AK561" s="394"/>
      <c r="AL561" s="394"/>
      <c r="AM561" s="394"/>
      <c r="AN561" s="380"/>
      <c r="AO561" s="394"/>
      <c r="AP561" s="380"/>
      <c r="AQ561" s="394"/>
      <c r="AR561" s="380"/>
      <c r="AS561" s="394"/>
      <c r="AT561" s="380"/>
      <c r="AU561" s="394"/>
      <c r="AV561" s="217"/>
      <c r="AW561" s="394"/>
      <c r="AX561" s="217"/>
      <c r="AY561" s="394"/>
      <c r="AZ561" s="380"/>
      <c r="BA561" s="394"/>
      <c r="BB561" s="380"/>
      <c r="BC561" s="394"/>
      <c r="BD561" s="394"/>
      <c r="BE561" s="394"/>
      <c r="BF561" s="394"/>
      <c r="BG561" s="394"/>
      <c r="BH561" s="380"/>
      <c r="BI561" s="286">
        <f t="shared" si="52"/>
        <v>0</v>
      </c>
    </row>
    <row r="562" spans="1:61" ht="15" customHeight="1" x14ac:dyDescent="0.25">
      <c r="A562" s="83">
        <f t="shared" si="53"/>
        <v>501</v>
      </c>
      <c r="C562" s="83">
        <v>910</v>
      </c>
      <c r="E562" s="120">
        <v>910008</v>
      </c>
      <c r="F562" s="98"/>
      <c r="G562" s="98" t="s">
        <v>657</v>
      </c>
      <c r="K562" s="394">
        <v>15493.79</v>
      </c>
      <c r="M562" s="168">
        <v>0.89023357983508333</v>
      </c>
      <c r="O562" s="394">
        <f t="shared" si="51"/>
        <v>13793.092136913017</v>
      </c>
      <c r="P562" s="217"/>
      <c r="Q562" s="394"/>
      <c r="R562" s="380"/>
      <c r="S562" s="394"/>
      <c r="T562" s="380"/>
      <c r="U562" s="290">
        <f>IFERROR(VLOOKUP(E562,'[26]IS ADJ 3'!$E:$O,11,FALSE),0)</f>
        <v>0</v>
      </c>
      <c r="V562" s="380"/>
      <c r="W562" s="291">
        <f>IFERROR(VLOOKUP(E562,'[27]IS ADJ 4'!$E:$Q,13,FALSE),0)</f>
        <v>0</v>
      </c>
      <c r="X562" s="380"/>
      <c r="Y562" s="290">
        <f>IFERROR(VLOOKUP(E562,'[28]WP IS ADJ 5'!$E$17:$U$315,17,FALSE),0)</f>
        <v>0</v>
      </c>
      <c r="Z562" s="380"/>
      <c r="AA562" s="394"/>
      <c r="AB562" s="380"/>
      <c r="AC562" s="394"/>
      <c r="AD562" s="380"/>
      <c r="AE562" s="394"/>
      <c r="AF562" s="380"/>
      <c r="AG562" s="397">
        <f>IFERROR(VLOOKUP(E562,'[16]nVision Input'!$E:$Q,13,FALSE),0)</f>
        <v>0</v>
      </c>
      <c r="AH562" s="380"/>
      <c r="AI562" s="394"/>
      <c r="AJ562" s="380"/>
      <c r="AK562" s="394"/>
      <c r="AL562" s="394"/>
      <c r="AM562" s="394"/>
      <c r="AN562" s="380"/>
      <c r="AO562" s="394"/>
      <c r="AP562" s="380"/>
      <c r="AQ562" s="394"/>
      <c r="AR562" s="380"/>
      <c r="AS562" s="394"/>
      <c r="AT562" s="380"/>
      <c r="AU562" s="394"/>
      <c r="AV562" s="217"/>
      <c r="AW562" s="394"/>
      <c r="AX562" s="217"/>
      <c r="AY562" s="394"/>
      <c r="AZ562" s="380"/>
      <c r="BA562" s="394"/>
      <c r="BB562" s="380"/>
      <c r="BC562" s="394"/>
      <c r="BD562" s="394"/>
      <c r="BE562" s="394"/>
      <c r="BF562" s="394"/>
      <c r="BG562" s="394"/>
      <c r="BH562" s="380"/>
      <c r="BI562" s="286">
        <f t="shared" si="52"/>
        <v>13793.092136913017</v>
      </c>
    </row>
    <row r="563" spans="1:61" ht="15" customHeight="1" x14ac:dyDescent="0.25">
      <c r="A563" s="83">
        <f t="shared" si="53"/>
        <v>502</v>
      </c>
      <c r="C563" s="83">
        <v>910</v>
      </c>
      <c r="E563" s="120">
        <v>910740</v>
      </c>
      <c r="F563" s="98"/>
      <c r="G563" s="98" t="s">
        <v>658</v>
      </c>
      <c r="K563" s="394">
        <v>0</v>
      </c>
      <c r="M563" s="168">
        <v>0.89023357983508333</v>
      </c>
      <c r="O563" s="394">
        <f t="shared" si="51"/>
        <v>0</v>
      </c>
      <c r="P563" s="217"/>
      <c r="Q563" s="394"/>
      <c r="R563" s="380"/>
      <c r="S563" s="394"/>
      <c r="T563" s="380"/>
      <c r="U563" s="290">
        <f>IFERROR(VLOOKUP(E563,'[26]IS ADJ 3'!$E:$O,11,FALSE),0)</f>
        <v>0</v>
      </c>
      <c r="V563" s="380"/>
      <c r="W563" s="291">
        <f>IFERROR(VLOOKUP(E563,'[27]IS ADJ 4'!$E:$Q,13,FALSE),0)</f>
        <v>0</v>
      </c>
      <c r="X563" s="380"/>
      <c r="Y563" s="290">
        <f>IFERROR(VLOOKUP(E563,'[28]WP IS ADJ 5'!$E$17:$U$315,17,FALSE),0)</f>
        <v>0</v>
      </c>
      <c r="Z563" s="380"/>
      <c r="AA563" s="394"/>
      <c r="AB563" s="380"/>
      <c r="AC563" s="394"/>
      <c r="AD563" s="380"/>
      <c r="AE563" s="394"/>
      <c r="AF563" s="380"/>
      <c r="AG563" s="397">
        <f>IFERROR(VLOOKUP(E563,'[16]nVision Input'!$E:$Q,13,FALSE),0)</f>
        <v>0</v>
      </c>
      <c r="AH563" s="380"/>
      <c r="AI563" s="394"/>
      <c r="AJ563" s="380"/>
      <c r="AK563" s="394"/>
      <c r="AL563" s="394"/>
      <c r="AM563" s="394"/>
      <c r="AN563" s="380"/>
      <c r="AO563" s="394"/>
      <c r="AP563" s="380"/>
      <c r="AQ563" s="394"/>
      <c r="AR563" s="380"/>
      <c r="AS563" s="394"/>
      <c r="AT563" s="380"/>
      <c r="AU563" s="394"/>
      <c r="AV563" s="217"/>
      <c r="AW563" s="394"/>
      <c r="AX563" s="217"/>
      <c r="AY563" s="394"/>
      <c r="AZ563" s="380"/>
      <c r="BA563" s="394"/>
      <c r="BB563" s="380"/>
      <c r="BC563" s="394"/>
      <c r="BD563" s="394"/>
      <c r="BE563" s="394"/>
      <c r="BF563" s="394"/>
      <c r="BG563" s="394"/>
      <c r="BH563" s="380"/>
      <c r="BI563" s="275">
        <f t="shared" si="52"/>
        <v>0</v>
      </c>
    </row>
    <row r="564" spans="1:61" ht="15" customHeight="1" thickBot="1" x14ac:dyDescent="0.3">
      <c r="A564" s="83">
        <f t="shared" si="53"/>
        <v>503</v>
      </c>
      <c r="G564" s="374" t="s">
        <v>659</v>
      </c>
      <c r="K564" s="379">
        <f>SUM(K542:K563)</f>
        <v>4643022.6800000016</v>
      </c>
      <c r="L564" s="376"/>
      <c r="M564" s="377"/>
      <c r="N564" s="376"/>
      <c r="O564" s="379">
        <f>SUM(O542:O562)</f>
        <v>4253277.8778037392</v>
      </c>
      <c r="P564" s="217"/>
      <c r="Q564" s="379">
        <f>SUM(Q542:Q562)</f>
        <v>0</v>
      </c>
      <c r="R564" s="380"/>
      <c r="S564" s="379">
        <f>SUM(S542:S562)</f>
        <v>0</v>
      </c>
      <c r="T564" s="380"/>
      <c r="U564" s="379">
        <f>SUM(U542:U562)</f>
        <v>44090.452743496702</v>
      </c>
      <c r="V564" s="380"/>
      <c r="W564" s="379">
        <f>SUM(W542:W562)</f>
        <v>19407.893568522308</v>
      </c>
      <c r="X564" s="380"/>
      <c r="Y564" s="379">
        <f>SUM(Y542:Y562)</f>
        <v>24402.550410500291</v>
      </c>
      <c r="Z564" s="380"/>
      <c r="AA564" s="379">
        <f>SUM(AA542:AA562)</f>
        <v>0</v>
      </c>
      <c r="AB564" s="380"/>
      <c r="AC564" s="379">
        <f>SUM(AC542:AC562)</f>
        <v>0</v>
      </c>
      <c r="AD564" s="380"/>
      <c r="AE564" s="379">
        <f>SUM(AE542:AE562)</f>
        <v>0</v>
      </c>
      <c r="AF564" s="380"/>
      <c r="AG564" s="379">
        <f>SUM(AG542:AG562)</f>
        <v>0</v>
      </c>
      <c r="AH564" s="380"/>
      <c r="AI564" s="379">
        <f>SUM(AI542:AI562)</f>
        <v>0</v>
      </c>
      <c r="AJ564" s="380"/>
      <c r="AK564" s="379">
        <f>SUM(AK542:AK562)</f>
        <v>0</v>
      </c>
      <c r="AL564" s="400"/>
      <c r="AM564" s="379">
        <f>SUM(AM542:AM562)</f>
        <v>0</v>
      </c>
      <c r="AN564" s="380"/>
      <c r="AO564" s="379">
        <f>SUM(AO542:AO562)</f>
        <v>49370.149919999996</v>
      </c>
      <c r="AP564" s="380"/>
      <c r="AQ564" s="379">
        <f>SUM(AQ542:AQ562)</f>
        <v>1401804.1410000001</v>
      </c>
      <c r="AR564" s="380"/>
      <c r="AS564" s="379">
        <f>SUM(AS542:AS562)</f>
        <v>0</v>
      </c>
      <c r="AT564" s="380"/>
      <c r="AU564" s="379">
        <f>SUM(AU542:AU562)</f>
        <v>60389.345973333329</v>
      </c>
      <c r="AV564" s="380"/>
      <c r="AW564" s="379">
        <f>SUM(AW542:AW562)</f>
        <v>68105.7</v>
      </c>
      <c r="AX564" s="380"/>
      <c r="AY564" s="379">
        <f>SUM(AY542:AY562)</f>
        <v>0</v>
      </c>
      <c r="AZ564" s="380"/>
      <c r="BA564" s="379">
        <f>SUM(BA542:BA562)</f>
        <v>106985.28666666665</v>
      </c>
      <c r="BB564" s="380"/>
      <c r="BC564" s="379">
        <f>SUM(BC542:BC562)</f>
        <v>0</v>
      </c>
      <c r="BD564" s="400"/>
      <c r="BE564" s="379">
        <f>SUM(BE542:BE562)</f>
        <v>0</v>
      </c>
      <c r="BF564" s="400"/>
      <c r="BG564" s="379">
        <f>SUM(BG542:BG562)</f>
        <v>0</v>
      </c>
      <c r="BH564" s="380"/>
      <c r="BI564" s="379">
        <f>SUM(BI542:BI562)</f>
        <v>6027833.3980862573</v>
      </c>
    </row>
    <row r="565" spans="1:61" ht="15" customHeight="1" thickTop="1" x14ac:dyDescent="0.25">
      <c r="K565" s="252"/>
      <c r="O565" s="252"/>
      <c r="P565" s="217"/>
      <c r="Q565" s="394"/>
      <c r="R565" s="380"/>
      <c r="S565" s="394"/>
      <c r="T565" s="380"/>
      <c r="U565" s="394"/>
      <c r="V565" s="380"/>
      <c r="W565" s="394"/>
      <c r="X565" s="380"/>
      <c r="Y565" s="394"/>
      <c r="Z565" s="380"/>
      <c r="AA565" s="394"/>
      <c r="AB565" s="380"/>
      <c r="AC565" s="394"/>
      <c r="AD565" s="380"/>
      <c r="AE565" s="394"/>
      <c r="AF565" s="380"/>
      <c r="AG565" s="394"/>
      <c r="AH565" s="380"/>
      <c r="AI565" s="394"/>
      <c r="AJ565" s="380"/>
      <c r="AK565" s="394"/>
      <c r="AL565" s="394"/>
      <c r="AM565" s="394"/>
      <c r="AN565" s="380"/>
      <c r="AO565" s="394"/>
      <c r="AP565" s="380"/>
      <c r="AQ565" s="394"/>
      <c r="AR565" s="380"/>
      <c r="AS565" s="394"/>
      <c r="AT565" s="380"/>
      <c r="AU565" s="394"/>
      <c r="AV565" s="217"/>
      <c r="AW565" s="394"/>
      <c r="AX565" s="217"/>
      <c r="AY565" s="394"/>
      <c r="AZ565" s="380"/>
      <c r="BA565" s="394"/>
      <c r="BB565" s="380"/>
      <c r="BC565" s="394"/>
      <c r="BD565" s="394"/>
      <c r="BE565" s="394"/>
      <c r="BF565" s="394"/>
      <c r="BG565" s="394"/>
      <c r="BH565" s="380"/>
      <c r="BI565" s="252"/>
    </row>
    <row r="566" spans="1:61" ht="15" customHeight="1" x14ac:dyDescent="0.25">
      <c r="G566" s="373" t="s">
        <v>660</v>
      </c>
      <c r="K566" s="252"/>
      <c r="O566" s="252"/>
      <c r="P566" s="217"/>
      <c r="Q566" s="394"/>
      <c r="R566" s="380"/>
      <c r="S566" s="394"/>
      <c r="T566" s="380"/>
      <c r="U566" s="394"/>
      <c r="V566" s="380"/>
      <c r="W566" s="394"/>
      <c r="X566" s="380"/>
      <c r="Y566" s="394"/>
      <c r="Z566" s="380"/>
      <c r="AA566" s="394"/>
      <c r="AB566" s="380"/>
      <c r="AC566" s="394"/>
      <c r="AD566" s="380"/>
      <c r="AE566" s="394"/>
      <c r="AF566" s="380"/>
      <c r="AG566" s="394"/>
      <c r="AH566" s="380"/>
      <c r="AI566" s="394"/>
      <c r="AJ566" s="380"/>
      <c r="AK566" s="394"/>
      <c r="AL566" s="394"/>
      <c r="AM566" s="394"/>
      <c r="AN566" s="380"/>
      <c r="AO566" s="394"/>
      <c r="AP566" s="380"/>
      <c r="AQ566" s="394"/>
      <c r="AR566" s="380"/>
      <c r="AS566" s="394"/>
      <c r="AT566" s="380"/>
      <c r="AU566" s="394"/>
      <c r="AV566" s="217"/>
      <c r="AW566" s="394"/>
      <c r="AX566" s="217"/>
      <c r="AY566" s="394"/>
      <c r="AZ566" s="380"/>
      <c r="BA566" s="394"/>
      <c r="BB566" s="380"/>
      <c r="BC566" s="394"/>
      <c r="BD566" s="394"/>
      <c r="BE566" s="394"/>
      <c r="BF566" s="394"/>
      <c r="BG566" s="394"/>
      <c r="BH566" s="380"/>
      <c r="BI566" s="252"/>
    </row>
    <row r="567" spans="1:61" ht="15" customHeight="1" x14ac:dyDescent="0.25">
      <c r="A567" s="83">
        <f>+A564+1</f>
        <v>504</v>
      </c>
      <c r="C567" s="83">
        <v>912</v>
      </c>
      <c r="E567" s="120">
        <v>912002</v>
      </c>
      <c r="F567" s="98"/>
      <c r="G567" s="98" t="s">
        <v>661</v>
      </c>
      <c r="I567" s="385" t="str">
        <f>+I16</f>
        <v>TB 03-19</v>
      </c>
      <c r="K567" s="394">
        <f>'[15]WP - Expenses'!$K$566</f>
        <v>6622.52</v>
      </c>
      <c r="L567" s="99"/>
      <c r="M567" s="168">
        <v>0.90297740896853496</v>
      </c>
      <c r="N567" s="99"/>
      <c r="O567" s="394">
        <f>K567*M567</f>
        <v>5979.9859504423021</v>
      </c>
      <c r="P567" s="217"/>
      <c r="Q567" s="394"/>
      <c r="R567" s="380"/>
      <c r="S567" s="394"/>
      <c r="T567" s="380"/>
      <c r="U567" s="290">
        <f>IFERROR(VLOOKUP(E567,'[26]IS ADJ 3'!$E:$O,11,FALSE),0)</f>
        <v>201.05785418389797</v>
      </c>
      <c r="V567" s="380"/>
      <c r="W567" s="291">
        <f>IFERROR(VLOOKUP(E567,'[27]IS ADJ 4'!$E:$Q,13,FALSE),0)</f>
        <v>95.063130198481048</v>
      </c>
      <c r="X567" s="380"/>
      <c r="Y567" s="290">
        <f>IFERROR(VLOOKUP(E567,'[28]WP IS ADJ 5'!$E$17:$U$315,17,FALSE),0)</f>
        <v>119.52780030754275</v>
      </c>
      <c r="Z567" s="380"/>
      <c r="AA567" s="394"/>
      <c r="AB567" s="380"/>
      <c r="AC567" s="394"/>
      <c r="AD567" s="380"/>
      <c r="AE567" s="394"/>
      <c r="AF567" s="380"/>
      <c r="AG567" s="397">
        <f>IFERROR(VLOOKUP(E567,'[16]nVision Input'!$E:$Q,13,FALSE),0)</f>
        <v>0</v>
      </c>
      <c r="AH567" s="380"/>
      <c r="AI567" s="394"/>
      <c r="AJ567" s="380"/>
      <c r="AK567" s="394"/>
      <c r="AL567" s="394"/>
      <c r="AM567" s="394"/>
      <c r="AN567" s="380"/>
      <c r="AO567" s="394"/>
      <c r="AP567" s="380"/>
      <c r="AQ567" s="394"/>
      <c r="AR567" s="380"/>
      <c r="AS567" s="394"/>
      <c r="AT567" s="380"/>
      <c r="AU567" s="394"/>
      <c r="AV567" s="217"/>
      <c r="AW567" s="394"/>
      <c r="AX567" s="217"/>
      <c r="AY567" s="394"/>
      <c r="AZ567" s="380"/>
      <c r="BA567" s="394"/>
      <c r="BB567" s="380"/>
      <c r="BC567" s="394"/>
      <c r="BD567" s="394"/>
      <c r="BE567" s="394"/>
      <c r="BF567" s="394"/>
      <c r="BG567" s="394"/>
      <c r="BH567" s="380"/>
      <c r="BI567" s="252">
        <f>SUM(O567:BC567)</f>
        <v>6395.6347351322238</v>
      </c>
    </row>
    <row r="568" spans="1:61" ht="15" customHeight="1" x14ac:dyDescent="0.25">
      <c r="A568" s="83">
        <f>+A567+1</f>
        <v>505</v>
      </c>
      <c r="C568" s="83">
        <v>912</v>
      </c>
      <c r="E568" s="120">
        <v>912011</v>
      </c>
      <c r="F568" s="98"/>
      <c r="G568" s="98" t="s">
        <v>662</v>
      </c>
      <c r="K568" s="394">
        <f>'[15]WP - Expenses'!$K$567</f>
        <v>10317.030000000001</v>
      </c>
      <c r="L568" s="99"/>
      <c r="M568" s="168">
        <v>0.90297740896853496</v>
      </c>
      <c r="N568" s="99"/>
      <c r="O568" s="394">
        <f>K568*M568</f>
        <v>9316.0450176506456</v>
      </c>
      <c r="P568" s="217"/>
      <c r="Q568" s="394"/>
      <c r="R568" s="380"/>
      <c r="S568" s="394"/>
      <c r="T568" s="380"/>
      <c r="U568" s="290">
        <f>IFERROR(VLOOKUP(E568,'[26]IS ADJ 3'!$E:$O,11,FALSE),0)</f>
        <v>0</v>
      </c>
      <c r="V568" s="380"/>
      <c r="W568" s="291">
        <f>IFERROR(VLOOKUP(E568,'[27]IS ADJ 4'!$E:$Q,13,FALSE),0)</f>
        <v>0</v>
      </c>
      <c r="X568" s="380"/>
      <c r="Y568" s="290">
        <f>IFERROR(VLOOKUP(E568,'[28]WP IS ADJ 5'!$E$17:$U$315,17,FALSE),0)</f>
        <v>0</v>
      </c>
      <c r="Z568" s="380"/>
      <c r="AA568" s="394"/>
      <c r="AB568" s="380"/>
      <c r="AC568" s="394"/>
      <c r="AD568" s="380"/>
      <c r="AE568" s="394"/>
      <c r="AF568" s="380"/>
      <c r="AG568" s="397">
        <f>IFERROR(VLOOKUP(E568,'[16]nVision Input'!$E:$Q,13,FALSE),0)</f>
        <v>0</v>
      </c>
      <c r="AH568" s="380"/>
      <c r="AI568" s="394"/>
      <c r="AJ568" s="380"/>
      <c r="AK568" s="394"/>
      <c r="AL568" s="394"/>
      <c r="AM568" s="394"/>
      <c r="AN568" s="380"/>
      <c r="AO568" s="394"/>
      <c r="AP568" s="380"/>
      <c r="AQ568" s="394"/>
      <c r="AR568" s="380"/>
      <c r="AS568" s="394"/>
      <c r="AT568" s="380"/>
      <c r="AU568" s="394"/>
      <c r="AV568" s="217"/>
      <c r="AW568" s="394"/>
      <c r="AX568" s="217"/>
      <c r="AY568" s="394"/>
      <c r="AZ568" s="380"/>
      <c r="BA568" s="394"/>
      <c r="BB568" s="380"/>
      <c r="BC568" s="394"/>
      <c r="BD568" s="394"/>
      <c r="BE568" s="394"/>
      <c r="BF568" s="394"/>
      <c r="BG568" s="394"/>
      <c r="BH568" s="380"/>
      <c r="BI568" s="252">
        <f>SUM(O568:BC568)</f>
        <v>9316.0450176506456</v>
      </c>
    </row>
    <row r="569" spans="1:61" ht="15" customHeight="1" x14ac:dyDescent="0.25">
      <c r="A569" s="83">
        <f>+A568+1</f>
        <v>506</v>
      </c>
      <c r="C569" s="83">
        <v>912</v>
      </c>
      <c r="E569" s="120">
        <v>912025</v>
      </c>
      <c r="F569" s="98"/>
      <c r="G569" s="98" t="s">
        <v>663</v>
      </c>
      <c r="K569" s="394">
        <f>'[15]WP - Expenses'!$K$568</f>
        <v>134948.81</v>
      </c>
      <c r="L569" s="99"/>
      <c r="M569" s="168">
        <v>0.90297740896853496</v>
      </c>
      <c r="N569" s="99"/>
      <c r="O569" s="394">
        <f>K569*M569</f>
        <v>121855.72679718712</v>
      </c>
      <c r="P569" s="217"/>
      <c r="Q569" s="394"/>
      <c r="R569" s="380"/>
      <c r="S569" s="394"/>
      <c r="T569" s="380"/>
      <c r="U569" s="290">
        <f>IFERROR(VLOOKUP(E569,'[26]IS ADJ 3'!$E:$O,11,FALSE),0)</f>
        <v>2422.9079429486324</v>
      </c>
      <c r="V569" s="380"/>
      <c r="W569" s="291">
        <f>IFERROR(VLOOKUP(E569,'[27]IS ADJ 4'!$E:$Q,13,FALSE),0)</f>
        <v>1145.5867475278467</v>
      </c>
      <c r="X569" s="380"/>
      <c r="Y569" s="290">
        <f>IFERROR(VLOOKUP(E569,'[28]WP IS ADJ 5'!$E$17:$U$315,17,FALSE),0)</f>
        <v>1440.4055884503614</v>
      </c>
      <c r="Z569" s="380"/>
      <c r="AA569" s="394"/>
      <c r="AB569" s="380"/>
      <c r="AC569" s="394"/>
      <c r="AD569" s="380"/>
      <c r="AE569" s="394"/>
      <c r="AF569" s="380"/>
      <c r="AG569" s="397">
        <f>IFERROR(VLOOKUP(E569,'[16]nVision Input'!$E:$Q,13,FALSE),0)</f>
        <v>0</v>
      </c>
      <c r="AH569" s="380"/>
      <c r="AI569" s="394"/>
      <c r="AJ569" s="380"/>
      <c r="AK569" s="394"/>
      <c r="AL569" s="394"/>
      <c r="AM569" s="394"/>
      <c r="AN569" s="380"/>
      <c r="AO569" s="394"/>
      <c r="AP569" s="380"/>
      <c r="AQ569" s="394"/>
      <c r="AR569" s="380"/>
      <c r="AS569" s="394"/>
      <c r="AT569" s="380"/>
      <c r="AU569" s="394"/>
      <c r="AV569" s="217"/>
      <c r="AW569" s="394"/>
      <c r="AX569" s="217"/>
      <c r="AY569" s="394"/>
      <c r="AZ569" s="380"/>
      <c r="BA569" s="394"/>
      <c r="BB569" s="380"/>
      <c r="BC569" s="394"/>
      <c r="BD569" s="394"/>
      <c r="BE569" s="394"/>
      <c r="BF569" s="394"/>
      <c r="BG569" s="394"/>
      <c r="BH569" s="380"/>
      <c r="BI569" s="252">
        <f>SUM(O569:BC569)</f>
        <v>126864.62707611396</v>
      </c>
    </row>
    <row r="570" spans="1:61" ht="15" customHeight="1" x14ac:dyDescent="0.25">
      <c r="A570" s="83">
        <f>+A569+1</f>
        <v>507</v>
      </c>
      <c r="C570" s="83">
        <v>912</v>
      </c>
      <c r="E570" s="120">
        <v>912113</v>
      </c>
      <c r="F570" s="98"/>
      <c r="G570" s="98" t="s">
        <v>664</v>
      </c>
      <c r="K570" s="394">
        <f>'[15]WP - Expenses'!$K$569</f>
        <v>4272.91</v>
      </c>
      <c r="L570" s="99"/>
      <c r="M570" s="168">
        <v>0.90297740896853496</v>
      </c>
      <c r="N570" s="99"/>
      <c r="O570" s="394">
        <f>K570*M570</f>
        <v>3858.3412005557425</v>
      </c>
      <c r="P570" s="217"/>
      <c r="Q570" s="394"/>
      <c r="R570" s="380"/>
      <c r="S570" s="394"/>
      <c r="T570" s="380"/>
      <c r="U570" s="290">
        <f>IFERROR(VLOOKUP(E570,'[26]IS ADJ 3'!$E:$O,11,FALSE),0)</f>
        <v>0</v>
      </c>
      <c r="V570" s="380"/>
      <c r="W570" s="291">
        <f>IFERROR(VLOOKUP(E570,'[27]IS ADJ 4'!$E:$Q,13,FALSE),0)</f>
        <v>0</v>
      </c>
      <c r="X570" s="380"/>
      <c r="Y570" s="290">
        <f>IFERROR(VLOOKUP(E570,'[28]WP IS ADJ 5'!$E$17:$U$315,17,FALSE),0)</f>
        <v>0</v>
      </c>
      <c r="Z570" s="380"/>
      <c r="AA570" s="394"/>
      <c r="AB570" s="380"/>
      <c r="AC570" s="394"/>
      <c r="AD570" s="380"/>
      <c r="AE570" s="394"/>
      <c r="AF570" s="380"/>
      <c r="AG570" s="397">
        <f>IFERROR(VLOOKUP(E570,'[16]nVision Input'!$E:$Q,13,FALSE),0)</f>
        <v>0</v>
      </c>
      <c r="AH570" s="380"/>
      <c r="AI570" s="394"/>
      <c r="AJ570" s="380"/>
      <c r="AK570" s="394"/>
      <c r="AL570" s="394"/>
      <c r="AM570" s="394"/>
      <c r="AN570" s="380"/>
      <c r="AO570" s="394"/>
      <c r="AP570" s="380"/>
      <c r="AQ570" s="394"/>
      <c r="AR570" s="380"/>
      <c r="AS570" s="394"/>
      <c r="AT570" s="380"/>
      <c r="AU570" s="394"/>
      <c r="AV570" s="217"/>
      <c r="AW570" s="394"/>
      <c r="AX570" s="217"/>
      <c r="AY570" s="394"/>
      <c r="AZ570" s="380"/>
      <c r="BA570" s="394"/>
      <c r="BB570" s="380"/>
      <c r="BC570" s="394"/>
      <c r="BD570" s="394"/>
      <c r="BE570" s="394"/>
      <c r="BF570" s="394"/>
      <c r="BG570" s="394"/>
      <c r="BH570" s="380"/>
      <c r="BI570" s="252">
        <f>SUM(O570:BC570)</f>
        <v>3858.3412005557425</v>
      </c>
    </row>
    <row r="571" spans="1:61" ht="15" customHeight="1" x14ac:dyDescent="0.25">
      <c r="A571" s="83">
        <f>+A570+1</f>
        <v>508</v>
      </c>
      <c r="C571" s="83">
        <v>916</v>
      </c>
      <c r="E571" s="120">
        <v>916046</v>
      </c>
      <c r="F571" s="98"/>
      <c r="G571" s="98" t="s">
        <v>665</v>
      </c>
      <c r="K571" s="394">
        <f>'[15]WP - Expenses'!$K$570</f>
        <v>484.99</v>
      </c>
      <c r="L571" s="99"/>
      <c r="M571" s="168">
        <v>0.90297740896853496</v>
      </c>
      <c r="N571" s="99"/>
      <c r="O571" s="394">
        <f>K571*M571</f>
        <v>437.9350135756498</v>
      </c>
      <c r="P571" s="217"/>
      <c r="Q571" s="394"/>
      <c r="R571" s="380"/>
      <c r="S571" s="394"/>
      <c r="T571" s="380"/>
      <c r="U571" s="290">
        <f>IFERROR(VLOOKUP(E571,'[26]IS ADJ 3'!$E:$O,11,FALSE),0)</f>
        <v>0</v>
      </c>
      <c r="V571" s="380"/>
      <c r="W571" s="291">
        <f>IFERROR(VLOOKUP(E571,'[27]IS ADJ 4'!$E:$Q,13,FALSE),0)</f>
        <v>0</v>
      </c>
      <c r="X571" s="380"/>
      <c r="Y571" s="290">
        <f>IFERROR(VLOOKUP(E571,'[28]WP IS ADJ 5'!$E$17:$U$315,17,FALSE),0)</f>
        <v>0</v>
      </c>
      <c r="Z571" s="380"/>
      <c r="AA571" s="394"/>
      <c r="AB571" s="380"/>
      <c r="AC571" s="394"/>
      <c r="AD571" s="380"/>
      <c r="AE571" s="394"/>
      <c r="AF571" s="380"/>
      <c r="AG571" s="397">
        <f>IFERROR(VLOOKUP(E571,'[16]nVision Input'!$E:$Q,13,FALSE),0)</f>
        <v>0</v>
      </c>
      <c r="AH571" s="380"/>
      <c r="AI571" s="394"/>
      <c r="AJ571" s="380"/>
      <c r="AK571" s="394"/>
      <c r="AL571" s="394"/>
      <c r="AM571" s="394"/>
      <c r="AN571" s="380"/>
      <c r="AO571" s="394"/>
      <c r="AP571" s="380"/>
      <c r="AQ571" s="394"/>
      <c r="AR571" s="380"/>
      <c r="AS571" s="394"/>
      <c r="AT571" s="380"/>
      <c r="AU571" s="394"/>
      <c r="AV571" s="217"/>
      <c r="AW571" s="394"/>
      <c r="AX571" s="217"/>
      <c r="AY571" s="394"/>
      <c r="AZ571" s="380"/>
      <c r="BA571" s="394"/>
      <c r="BB571" s="380"/>
      <c r="BC571" s="394"/>
      <c r="BD571" s="394"/>
      <c r="BE571" s="394"/>
      <c r="BF571" s="394"/>
      <c r="BG571" s="394"/>
      <c r="BH571" s="380"/>
      <c r="BI571" s="252">
        <f>SUM(O571:BC571)</f>
        <v>437.9350135756498</v>
      </c>
    </row>
    <row r="572" spans="1:61" ht="15" customHeight="1" thickBot="1" x14ac:dyDescent="0.3">
      <c r="A572" s="83">
        <f>+A571+1</f>
        <v>509</v>
      </c>
      <c r="G572" s="374" t="s">
        <v>666</v>
      </c>
      <c r="K572" s="379">
        <f>SUM(K567:K571)</f>
        <v>156646.25999999998</v>
      </c>
      <c r="L572" s="376"/>
      <c r="M572" s="377"/>
      <c r="N572" s="376"/>
      <c r="O572" s="379">
        <f>SUM(O567:O571)</f>
        <v>141448.03397941144</v>
      </c>
      <c r="P572" s="217"/>
      <c r="Q572" s="379">
        <f>SUM(Q567:Q571)</f>
        <v>0</v>
      </c>
      <c r="R572" s="380"/>
      <c r="S572" s="379">
        <f>SUM(S567:S571)</f>
        <v>0</v>
      </c>
      <c r="T572" s="380"/>
      <c r="U572" s="379">
        <f>SUM(U567:U571)</f>
        <v>2623.9657971325305</v>
      </c>
      <c r="V572" s="380"/>
      <c r="W572" s="379">
        <f>SUM(W567:W571)</f>
        <v>1240.6498777263278</v>
      </c>
      <c r="X572" s="380"/>
      <c r="Y572" s="379">
        <f>SUM(Y567:Y571)</f>
        <v>1559.9333887579041</v>
      </c>
      <c r="Z572" s="380"/>
      <c r="AA572" s="379">
        <f>SUM(AA567:AA571)</f>
        <v>0</v>
      </c>
      <c r="AB572" s="380"/>
      <c r="AC572" s="379">
        <f>SUM(AC567:AC571)</f>
        <v>0</v>
      </c>
      <c r="AD572" s="380"/>
      <c r="AE572" s="379">
        <f>SUM(AE567:AE571)</f>
        <v>0</v>
      </c>
      <c r="AF572" s="380"/>
      <c r="AG572" s="379">
        <f>SUM(AG567:AG571)</f>
        <v>0</v>
      </c>
      <c r="AH572" s="380"/>
      <c r="AI572" s="379">
        <f>SUM(AI567:AI571)</f>
        <v>0</v>
      </c>
      <c r="AJ572" s="380"/>
      <c r="AK572" s="379">
        <f>SUM(AK567:AK571)</f>
        <v>0</v>
      </c>
      <c r="AL572" s="400"/>
      <c r="AM572" s="379">
        <f>SUM(AM567:AM571)</f>
        <v>0</v>
      </c>
      <c r="AN572" s="380"/>
      <c r="AO572" s="379">
        <f>SUM(AO567:AO571)</f>
        <v>0</v>
      </c>
      <c r="AP572" s="380"/>
      <c r="AQ572" s="379">
        <f>SUM(AQ567:AQ571)</f>
        <v>0</v>
      </c>
      <c r="AR572" s="380"/>
      <c r="AS572" s="379">
        <f>SUM(AS567:AS571)</f>
        <v>0</v>
      </c>
      <c r="AT572" s="380"/>
      <c r="AU572" s="379">
        <f>SUM(AU567:AU571)</f>
        <v>0</v>
      </c>
      <c r="AV572" s="380"/>
      <c r="AW572" s="379">
        <f>SUM(AW567:AW571)</f>
        <v>0</v>
      </c>
      <c r="AX572" s="380"/>
      <c r="AY572" s="379">
        <f>SUM(AY567:AY571)</f>
        <v>0</v>
      </c>
      <c r="AZ572" s="380"/>
      <c r="BA572" s="379">
        <f>SUM(BA567:BA571)</f>
        <v>0</v>
      </c>
      <c r="BB572" s="380"/>
      <c r="BC572" s="379">
        <f>SUM(BC567:BC571)</f>
        <v>0</v>
      </c>
      <c r="BD572" s="400"/>
      <c r="BE572" s="379">
        <f>SUM(BE567:BE571)</f>
        <v>0</v>
      </c>
      <c r="BF572" s="400"/>
      <c r="BG572" s="379">
        <f>SUM(BG567:BG571)</f>
        <v>0</v>
      </c>
      <c r="BH572" s="380"/>
      <c r="BI572" s="379">
        <f>SUM(BI567:BI571)</f>
        <v>146872.58304302822</v>
      </c>
    </row>
    <row r="573" spans="1:61" ht="15" customHeight="1" thickTop="1" x14ac:dyDescent="0.25">
      <c r="A573" s="83"/>
      <c r="K573" s="252"/>
      <c r="O573" s="252"/>
      <c r="P573" s="217"/>
      <c r="Q573" s="252"/>
      <c r="R573" s="217"/>
      <c r="S573" s="252"/>
      <c r="T573" s="217"/>
      <c r="U573" s="252"/>
      <c r="V573" s="217"/>
      <c r="W573" s="252"/>
      <c r="X573" s="217"/>
      <c r="Y573" s="252"/>
      <c r="Z573" s="217"/>
      <c r="AA573" s="252"/>
      <c r="AB573" s="217"/>
      <c r="AC573" s="252"/>
      <c r="AD573" s="217"/>
      <c r="AE573" s="252"/>
      <c r="AF573" s="217"/>
      <c r="AG573" s="252"/>
      <c r="AH573" s="217"/>
      <c r="AI573" s="252"/>
      <c r="AJ573" s="217"/>
      <c r="AK573" s="252"/>
      <c r="AL573" s="252"/>
      <c r="AM573" s="252"/>
      <c r="AN573" s="217"/>
      <c r="AO573" s="252"/>
      <c r="AP573" s="217"/>
      <c r="AQ573" s="252"/>
      <c r="AR573" s="217"/>
      <c r="AS573" s="252"/>
      <c r="AT573" s="217"/>
      <c r="AU573" s="252"/>
      <c r="AV573" s="217"/>
      <c r="AW573" s="252"/>
      <c r="AX573" s="217"/>
      <c r="AY573" s="252"/>
      <c r="AZ573" s="217"/>
      <c r="BA573" s="252"/>
      <c r="BB573" s="217"/>
      <c r="BC573" s="252"/>
      <c r="BD573" s="252"/>
      <c r="BE573" s="252"/>
      <c r="BF573" s="252"/>
      <c r="BG573" s="252"/>
      <c r="BH573" s="217"/>
      <c r="BI573" s="252"/>
    </row>
    <row r="574" spans="1:61" ht="15" customHeight="1" x14ac:dyDescent="0.25">
      <c r="G574" s="373" t="s">
        <v>667</v>
      </c>
      <c r="K574" s="252"/>
      <c r="O574" s="252"/>
      <c r="P574" s="217"/>
      <c r="Q574" s="252"/>
      <c r="R574" s="217"/>
      <c r="S574" s="252"/>
      <c r="T574" s="217"/>
      <c r="U574" s="290">
        <f>IFERROR(VLOOKUP(E574,'[26]IS ADJ 3'!$E:$O,11,FALSE),0)</f>
        <v>0</v>
      </c>
      <c r="V574" s="217"/>
      <c r="W574" s="291">
        <f>IFERROR(VLOOKUP(E574,'[27]IS ADJ 4'!$E:$Q,13,FALSE),0)</f>
        <v>0</v>
      </c>
      <c r="X574" s="217"/>
      <c r="Y574" s="290">
        <f>IFERROR(VLOOKUP(E574,'[28]WP IS ADJ 5'!$E$17:$U$315,17,FALSE),0)</f>
        <v>206164.95747404674</v>
      </c>
      <c r="Z574" s="217"/>
      <c r="AA574" s="252"/>
      <c r="AB574" s="217"/>
      <c r="AC574" s="252"/>
      <c r="AD574" s="217"/>
      <c r="AE574" s="252"/>
      <c r="AF574" s="217"/>
      <c r="AG574" s="397">
        <f>IFERROR(VLOOKUP(E574,'[16]nVision Input'!$E:$Q,13,FALSE),0)</f>
        <v>0</v>
      </c>
      <c r="AH574" s="217"/>
      <c r="AI574" s="252"/>
      <c r="AJ574" s="217"/>
      <c r="AK574" s="252"/>
      <c r="AL574" s="252"/>
      <c r="AM574" s="252"/>
      <c r="AN574" s="217"/>
      <c r="AO574" s="252"/>
      <c r="AP574" s="217"/>
      <c r="AQ574" s="252"/>
      <c r="AR574" s="217"/>
      <c r="AS574" s="252"/>
      <c r="AT574" s="217"/>
      <c r="AU574" s="252"/>
      <c r="AV574" s="217"/>
      <c r="AW574" s="252"/>
      <c r="AX574" s="217"/>
      <c r="AY574" s="252"/>
      <c r="AZ574" s="217"/>
      <c r="BA574" s="252"/>
      <c r="BB574" s="217"/>
      <c r="BC574" s="252"/>
      <c r="BD574" s="252"/>
      <c r="BE574" s="252"/>
      <c r="BF574" s="252"/>
      <c r="BG574" s="252"/>
      <c r="BH574" s="217"/>
      <c r="BI574" s="252"/>
    </row>
    <row r="575" spans="1:61" ht="15" customHeight="1" thickBot="1" x14ac:dyDescent="0.3">
      <c r="A575" s="83">
        <f>+A572+1</f>
        <v>510</v>
      </c>
      <c r="C575" s="83">
        <v>930</v>
      </c>
      <c r="E575" s="83">
        <v>930232</v>
      </c>
      <c r="G575" s="82" t="s">
        <v>668</v>
      </c>
      <c r="I575" s="385" t="str">
        <f>+I16</f>
        <v>TB 03-19</v>
      </c>
      <c r="K575" s="379">
        <f>'[15]WP - Expenses'!$K$574</f>
        <v>0</v>
      </c>
      <c r="L575" s="376"/>
      <c r="M575" s="377"/>
      <c r="N575" s="376"/>
      <c r="O575" s="379">
        <v>0</v>
      </c>
      <c r="P575" s="217"/>
      <c r="Q575" s="379">
        <v>0</v>
      </c>
      <c r="R575" s="380"/>
      <c r="S575" s="379">
        <v>0</v>
      </c>
      <c r="T575" s="380"/>
      <c r="U575" s="379">
        <v>0</v>
      </c>
      <c r="V575" s="380"/>
      <c r="W575" s="379">
        <v>0</v>
      </c>
      <c r="X575" s="380"/>
      <c r="Y575" s="379">
        <v>0</v>
      </c>
      <c r="Z575" s="380"/>
      <c r="AA575" s="379">
        <v>0</v>
      </c>
      <c r="AB575" s="380"/>
      <c r="AC575" s="379">
        <v>0</v>
      </c>
      <c r="AD575" s="380"/>
      <c r="AE575" s="379">
        <v>0</v>
      </c>
      <c r="AF575" s="380"/>
      <c r="AG575" s="379">
        <v>0</v>
      </c>
      <c r="AH575" s="380"/>
      <c r="AI575" s="379">
        <v>0</v>
      </c>
      <c r="AJ575" s="380"/>
      <c r="AK575" s="379">
        <v>0</v>
      </c>
      <c r="AL575" s="400"/>
      <c r="AM575" s="379">
        <v>0</v>
      </c>
      <c r="AN575" s="380"/>
      <c r="AO575" s="379">
        <v>0</v>
      </c>
      <c r="AP575" s="380"/>
      <c r="AQ575" s="379">
        <v>0</v>
      </c>
      <c r="AR575" s="380"/>
      <c r="AS575" s="379">
        <v>0</v>
      </c>
      <c r="AT575" s="380"/>
      <c r="AU575" s="379">
        <v>0</v>
      </c>
      <c r="AV575" s="380"/>
      <c r="AW575" s="379">
        <v>0</v>
      </c>
      <c r="AX575" s="380"/>
      <c r="AY575" s="379">
        <v>0</v>
      </c>
      <c r="AZ575" s="380"/>
      <c r="BA575" s="379">
        <v>0</v>
      </c>
      <c r="BB575" s="380"/>
      <c r="BC575" s="379">
        <v>0</v>
      </c>
      <c r="BD575" s="400"/>
      <c r="BE575" s="379">
        <v>0</v>
      </c>
      <c r="BF575" s="400"/>
      <c r="BG575" s="379">
        <v>0</v>
      </c>
      <c r="BH575" s="380"/>
      <c r="BI575" s="379">
        <v>0</v>
      </c>
    </row>
    <row r="576" spans="1:61" ht="15" customHeight="1" thickTop="1" x14ac:dyDescent="0.25">
      <c r="K576" s="252"/>
      <c r="O576" s="252"/>
      <c r="P576" s="217"/>
      <c r="Q576" s="394"/>
      <c r="R576" s="380"/>
      <c r="S576" s="394"/>
      <c r="T576" s="380"/>
      <c r="U576" s="394"/>
      <c r="V576" s="380"/>
      <c r="W576" s="394"/>
      <c r="X576" s="380"/>
      <c r="Y576" s="394"/>
      <c r="Z576" s="380"/>
      <c r="AA576" s="394"/>
      <c r="AB576" s="380"/>
      <c r="AC576" s="394"/>
      <c r="AD576" s="380"/>
      <c r="AE576" s="394"/>
      <c r="AF576" s="380"/>
      <c r="AG576" s="394"/>
      <c r="AH576" s="380"/>
      <c r="AI576" s="394"/>
      <c r="AJ576" s="380"/>
      <c r="AK576" s="394"/>
      <c r="AL576" s="394"/>
      <c r="AM576" s="394"/>
      <c r="AN576" s="380"/>
      <c r="AO576" s="394"/>
      <c r="AP576" s="380"/>
      <c r="AQ576" s="394"/>
      <c r="AR576" s="380"/>
      <c r="AS576" s="394"/>
      <c r="AT576" s="380"/>
      <c r="AU576" s="394"/>
      <c r="AV576" s="217"/>
      <c r="AW576" s="394"/>
      <c r="AX576" s="217"/>
      <c r="AY576" s="394"/>
      <c r="AZ576" s="380"/>
      <c r="BA576" s="394"/>
      <c r="BB576" s="380"/>
      <c r="BC576" s="394"/>
      <c r="BD576" s="394"/>
      <c r="BE576" s="394"/>
      <c r="BF576" s="394"/>
      <c r="BG576" s="394"/>
      <c r="BH576" s="380"/>
      <c r="BI576" s="252"/>
    </row>
    <row r="577" spans="1:61" ht="15" customHeight="1" x14ac:dyDescent="0.25">
      <c r="G577" s="373" t="s">
        <v>669</v>
      </c>
      <c r="K577" s="252"/>
      <c r="O577" s="252"/>
      <c r="P577" s="217"/>
      <c r="Q577" s="394"/>
      <c r="R577" s="380"/>
      <c r="S577" s="394"/>
      <c r="T577" s="380"/>
      <c r="U577" s="394"/>
      <c r="V577" s="380"/>
      <c r="W577" s="394"/>
      <c r="X577" s="380"/>
      <c r="Y577" s="394"/>
      <c r="Z577" s="380"/>
      <c r="AA577" s="394"/>
      <c r="AB577" s="380"/>
      <c r="AC577" s="394"/>
      <c r="AD577" s="380"/>
      <c r="AE577" s="394"/>
      <c r="AF577" s="380"/>
      <c r="AG577" s="394"/>
      <c r="AH577" s="380"/>
      <c r="AI577" s="394"/>
      <c r="AJ577" s="380"/>
      <c r="AK577" s="394"/>
      <c r="AL577" s="394"/>
      <c r="AM577" s="394"/>
      <c r="AN577" s="380"/>
      <c r="AO577" s="394"/>
      <c r="AP577" s="380"/>
      <c r="AQ577" s="394"/>
      <c r="AR577" s="380"/>
      <c r="AS577" s="394"/>
      <c r="AT577" s="380"/>
      <c r="AU577" s="394"/>
      <c r="AV577" s="217"/>
      <c r="AW577" s="394"/>
      <c r="AX577" s="217"/>
      <c r="AY577" s="394"/>
      <c r="AZ577" s="380"/>
      <c r="BA577" s="394"/>
      <c r="BB577" s="380"/>
      <c r="BC577" s="394"/>
      <c r="BD577" s="394"/>
      <c r="BE577" s="394"/>
      <c r="BF577" s="394"/>
      <c r="BG577" s="394"/>
      <c r="BH577" s="380"/>
      <c r="BI577" s="252"/>
    </row>
    <row r="578" spans="1:61" ht="15" customHeight="1" x14ac:dyDescent="0.25">
      <c r="A578" s="83">
        <f>+A575+1</f>
        <v>511</v>
      </c>
      <c r="C578" s="83">
        <v>928</v>
      </c>
      <c r="E578" s="120">
        <v>928000</v>
      </c>
      <c r="F578" s="98"/>
      <c r="G578" s="98" t="s">
        <v>670</v>
      </c>
      <c r="I578" s="390" t="s">
        <v>671</v>
      </c>
      <c r="K578" s="403">
        <f>'[15]WP - Expenses'!$K$577</f>
        <v>1162154.3900000001</v>
      </c>
      <c r="L578" s="110"/>
      <c r="M578" s="165" t="s">
        <v>954</v>
      </c>
      <c r="N578" s="110"/>
      <c r="O578" s="216">
        <v>866381.37999999989</v>
      </c>
      <c r="P578" s="217"/>
      <c r="Q578" s="394"/>
      <c r="R578" s="380"/>
      <c r="S578" s="394"/>
      <c r="T578" s="380"/>
      <c r="U578" s="290">
        <f>IFERROR(VLOOKUP(E578,'[26]IS ADJ 3'!$E:$O,11,FALSE),0)</f>
        <v>0</v>
      </c>
      <c r="V578" s="380"/>
      <c r="W578" s="291">
        <f>IFERROR(VLOOKUP(E578,'[27]IS ADJ 4'!$E:$Q,13,FALSE),0)</f>
        <v>0</v>
      </c>
      <c r="X578" s="380"/>
      <c r="Y578" s="290">
        <f>IFERROR(VLOOKUP(E578,'[28]WP IS ADJ 5'!$E$17:$U$315,17,FALSE),0)</f>
        <v>0</v>
      </c>
      <c r="Z578" s="380"/>
      <c r="AA578" s="394"/>
      <c r="AB578" s="380"/>
      <c r="AC578" s="394"/>
      <c r="AD578" s="380"/>
      <c r="AE578" s="394"/>
      <c r="AF578" s="380"/>
      <c r="AG578" s="397">
        <f>IFERROR(VLOOKUP(E578,'[16]nVision Input'!$E:$Q,13,FALSE),0)</f>
        <v>0</v>
      </c>
      <c r="AH578" s="380"/>
      <c r="AI578" s="394"/>
      <c r="AJ578" s="380"/>
      <c r="AK578" s="394"/>
      <c r="AL578" s="394"/>
      <c r="AM578" s="394"/>
      <c r="AN578" s="380"/>
      <c r="AO578" s="394"/>
      <c r="AP578" s="380"/>
      <c r="AQ578" s="394"/>
      <c r="AR578" s="380"/>
      <c r="AS578" s="394">
        <f>+'[40]IS ADJ 22'!$G$23</f>
        <v>217736</v>
      </c>
      <c r="AT578" s="380"/>
      <c r="AU578" s="394"/>
      <c r="AV578" s="217"/>
      <c r="AW578" s="394"/>
      <c r="AX578" s="217"/>
      <c r="AY578" s="394"/>
      <c r="AZ578" s="380"/>
      <c r="BA578" s="394"/>
      <c r="BB578" s="380"/>
      <c r="BC578" s="394"/>
      <c r="BD578" s="394"/>
      <c r="BE578" s="394"/>
      <c r="BF578" s="394"/>
      <c r="BG578" s="394"/>
      <c r="BH578" s="380"/>
      <c r="BI578" s="252">
        <f>SUM(O578:BC578)</f>
        <v>1084117.3799999999</v>
      </c>
    </row>
    <row r="579" spans="1:61" ht="15" customHeight="1" thickBot="1" x14ac:dyDescent="0.3">
      <c r="A579" s="83">
        <f>+A578+1</f>
        <v>512</v>
      </c>
      <c r="E579" s="120"/>
      <c r="F579" s="98"/>
      <c r="G579" s="374" t="s">
        <v>672</v>
      </c>
      <c r="K579" s="411">
        <f>SUM(K578)</f>
        <v>1162154.3900000001</v>
      </c>
      <c r="L579" s="404"/>
      <c r="M579" s="405"/>
      <c r="N579" s="404"/>
      <c r="O579" s="411">
        <f>SUM(O578)</f>
        <v>866381.37999999989</v>
      </c>
      <c r="P579" s="217"/>
      <c r="Q579" s="411">
        <f>SUM(Q578)</f>
        <v>0</v>
      </c>
      <c r="R579" s="380"/>
      <c r="S579" s="411">
        <f>SUM(S578)</f>
        <v>0</v>
      </c>
      <c r="T579" s="380"/>
      <c r="U579" s="411">
        <f>SUM(U578)</f>
        <v>0</v>
      </c>
      <c r="V579" s="380"/>
      <c r="W579" s="411">
        <f>SUM(W578)</f>
        <v>0</v>
      </c>
      <c r="X579" s="380"/>
      <c r="Y579" s="411">
        <f>SUM(Y578)</f>
        <v>0</v>
      </c>
      <c r="Z579" s="380"/>
      <c r="AA579" s="411">
        <f>SUM(AA578)</f>
        <v>0</v>
      </c>
      <c r="AB579" s="380"/>
      <c r="AC579" s="411">
        <f>SUM(AC578)</f>
        <v>0</v>
      </c>
      <c r="AD579" s="380"/>
      <c r="AE579" s="411">
        <f>SUM(AE578)</f>
        <v>0</v>
      </c>
      <c r="AF579" s="380"/>
      <c r="AG579" s="411">
        <f>SUM(AG578)</f>
        <v>0</v>
      </c>
      <c r="AH579" s="380"/>
      <c r="AI579" s="411">
        <f>SUM(AI578)</f>
        <v>0</v>
      </c>
      <c r="AJ579" s="380"/>
      <c r="AK579" s="411">
        <f>SUM(AK578)</f>
        <v>0</v>
      </c>
      <c r="AL579" s="380"/>
      <c r="AM579" s="411">
        <f>SUM(AM578)</f>
        <v>0</v>
      </c>
      <c r="AN579" s="380"/>
      <c r="AO579" s="411">
        <f>SUM(AO578)</f>
        <v>0</v>
      </c>
      <c r="AP579" s="380"/>
      <c r="AQ579" s="411">
        <f>SUM(AQ578)</f>
        <v>0</v>
      </c>
      <c r="AR579" s="380"/>
      <c r="AS579" s="411">
        <f>SUM(AS578)</f>
        <v>217736</v>
      </c>
      <c r="AT579" s="380"/>
      <c r="AU579" s="411">
        <f>SUM(AU578)</f>
        <v>0</v>
      </c>
      <c r="AV579" s="380"/>
      <c r="AW579" s="411">
        <f>SUM(AW578)</f>
        <v>0</v>
      </c>
      <c r="AX579" s="380"/>
      <c r="AY579" s="411">
        <f>SUM(AY578)</f>
        <v>0</v>
      </c>
      <c r="AZ579" s="380"/>
      <c r="BA579" s="411">
        <f>SUM(BA578)</f>
        <v>0</v>
      </c>
      <c r="BB579" s="380"/>
      <c r="BC579" s="411">
        <f>SUM(BC578)</f>
        <v>0</v>
      </c>
      <c r="BD579" s="380"/>
      <c r="BE579" s="411">
        <f>SUM(BE578)</f>
        <v>0</v>
      </c>
      <c r="BF579" s="380"/>
      <c r="BG579" s="411">
        <f>SUM(BG578)</f>
        <v>0</v>
      </c>
      <c r="BH579" s="380"/>
      <c r="BI579" s="411">
        <f>SUM(BI578)</f>
        <v>1084117.3799999999</v>
      </c>
    </row>
    <row r="580" spans="1:61" ht="15" customHeight="1" thickTop="1" x14ac:dyDescent="0.25">
      <c r="E580" s="120"/>
      <c r="F580" s="98"/>
      <c r="G580" s="98"/>
      <c r="K580" s="216"/>
      <c r="L580" s="101"/>
      <c r="M580" s="165"/>
      <c r="N580" s="101"/>
      <c r="O580" s="216"/>
      <c r="P580" s="217"/>
      <c r="Q580" s="394"/>
      <c r="R580" s="380"/>
      <c r="S580" s="394"/>
      <c r="T580" s="380"/>
      <c r="U580" s="394"/>
      <c r="V580" s="380"/>
      <c r="W580" s="394"/>
      <c r="X580" s="380"/>
      <c r="Y580" s="394"/>
      <c r="Z580" s="380"/>
      <c r="AA580" s="394"/>
      <c r="AB580" s="380"/>
      <c r="AC580" s="394"/>
      <c r="AD580" s="380"/>
      <c r="AE580" s="394"/>
      <c r="AF580" s="380"/>
      <c r="AG580" s="394"/>
      <c r="AH580" s="380"/>
      <c r="AI580" s="394"/>
      <c r="AJ580" s="380"/>
      <c r="AK580" s="394"/>
      <c r="AL580" s="394"/>
      <c r="AM580" s="394"/>
      <c r="AN580" s="380"/>
      <c r="AO580" s="394"/>
      <c r="AP580" s="380"/>
      <c r="AQ580" s="394"/>
      <c r="AR580" s="380"/>
      <c r="AS580" s="394"/>
      <c r="AT580" s="380"/>
      <c r="AU580" s="394"/>
      <c r="AV580" s="217"/>
      <c r="AW580" s="394"/>
      <c r="AX580" s="217"/>
      <c r="AY580" s="394"/>
      <c r="AZ580" s="380"/>
      <c r="BA580" s="394"/>
      <c r="BB580" s="380"/>
      <c r="BC580" s="394"/>
      <c r="BD580" s="394"/>
      <c r="BE580" s="394"/>
      <c r="BF580" s="394"/>
      <c r="BG580" s="394"/>
      <c r="BH580" s="380"/>
      <c r="BI580" s="252"/>
    </row>
    <row r="581" spans="1:61" ht="15" customHeight="1" x14ac:dyDescent="0.25">
      <c r="E581" s="124"/>
      <c r="F581" s="125"/>
      <c r="G581" s="373" t="s">
        <v>673</v>
      </c>
      <c r="K581" s="216"/>
      <c r="L581" s="101"/>
      <c r="M581" s="165"/>
      <c r="N581" s="101"/>
      <c r="O581" s="216"/>
      <c r="P581" s="217"/>
      <c r="Q581" s="394"/>
      <c r="R581" s="380"/>
      <c r="S581" s="394"/>
      <c r="T581" s="380"/>
      <c r="U581" s="394"/>
      <c r="V581" s="380"/>
      <c r="W581" s="394"/>
      <c r="X581" s="380"/>
      <c r="Y581" s="394"/>
      <c r="Z581" s="380"/>
      <c r="AA581" s="394"/>
      <c r="AB581" s="380"/>
      <c r="AC581" s="394"/>
      <c r="AD581" s="380"/>
      <c r="AE581" s="394"/>
      <c r="AF581" s="380"/>
      <c r="AG581" s="394"/>
      <c r="AH581" s="380"/>
      <c r="AI581" s="394"/>
      <c r="AJ581" s="380"/>
      <c r="AK581" s="394"/>
      <c r="AL581" s="394"/>
      <c r="AM581" s="394"/>
      <c r="AN581" s="380"/>
      <c r="AO581" s="394"/>
      <c r="AP581" s="380"/>
      <c r="AQ581" s="394"/>
      <c r="AR581" s="380"/>
      <c r="AS581" s="394"/>
      <c r="AT581" s="380"/>
      <c r="AU581" s="394"/>
      <c r="AV581" s="217"/>
      <c r="AW581" s="394"/>
      <c r="AX581" s="217"/>
      <c r="AY581" s="394"/>
      <c r="AZ581" s="380"/>
      <c r="BA581" s="394"/>
      <c r="BB581" s="380"/>
      <c r="BC581" s="394"/>
      <c r="BD581" s="394"/>
      <c r="BE581" s="394"/>
      <c r="BF581" s="394"/>
      <c r="BG581" s="394"/>
      <c r="BH581" s="380"/>
      <c r="BI581" s="252"/>
    </row>
    <row r="582" spans="1:61" s="101" customFormat="1" ht="15" customHeight="1" x14ac:dyDescent="0.25">
      <c r="A582" s="122">
        <f>1+A579</f>
        <v>513</v>
      </c>
      <c r="C582" s="122">
        <v>426</v>
      </c>
      <c r="E582" s="127">
        <v>426581</v>
      </c>
      <c r="F582" s="125"/>
      <c r="G582" s="415" t="s">
        <v>674</v>
      </c>
      <c r="I582" s="385" t="str">
        <f>+I16</f>
        <v>TB 03-19</v>
      </c>
      <c r="K582" s="216">
        <f>'[15]WP - Expenses'!$K$581</f>
        <v>5692299.4800000004</v>
      </c>
      <c r="M582" s="165" t="s">
        <v>954</v>
      </c>
      <c r="O582" s="216">
        <v>4760483.4800000004</v>
      </c>
      <c r="P582" s="217"/>
      <c r="Q582" s="394"/>
      <c r="R582" s="380"/>
      <c r="S582" s="394"/>
      <c r="T582" s="380"/>
      <c r="U582" s="290">
        <f>'[26]IS ADJ 3.3'!$S$25</f>
        <v>34749.556013791618</v>
      </c>
      <c r="V582" s="380"/>
      <c r="W582" s="291">
        <f>IFERROR(VLOOKUP(E582,'[27]IS ADJ 4'!$E:$Q,13,FALSE),0)</f>
        <v>0</v>
      </c>
      <c r="X582" s="380"/>
      <c r="Y582" s="290">
        <f>IFERROR(VLOOKUP(E582,'[28]WP IS ADJ 5'!$E$17:$U$315,17,FALSE),0)</f>
        <v>0</v>
      </c>
      <c r="Z582" s="380"/>
      <c r="AA582" s="394"/>
      <c r="AB582" s="380"/>
      <c r="AC582" s="394"/>
      <c r="AD582" s="380"/>
      <c r="AE582" s="394">
        <f>+'[41]WP IS ADJ 11'!$K$14</f>
        <v>0</v>
      </c>
      <c r="AF582" s="380"/>
      <c r="AG582" s="397">
        <f>IFERROR(VLOOKUP(E582,'[16]nVision Input'!$E:$Q,13,FALSE),0)</f>
        <v>0</v>
      </c>
      <c r="AH582" s="380"/>
      <c r="AI582" s="394"/>
      <c r="AJ582" s="380"/>
      <c r="AK582" s="394"/>
      <c r="AL582" s="394"/>
      <c r="AM582" s="394"/>
      <c r="AN582" s="380"/>
      <c r="AO582" s="394"/>
      <c r="AP582" s="380"/>
      <c r="AQ582" s="394"/>
      <c r="AR582" s="380"/>
      <c r="AS582" s="394"/>
      <c r="AT582" s="380"/>
      <c r="AU582" s="394"/>
      <c r="AV582" s="217"/>
      <c r="AW582" s="394"/>
      <c r="AX582" s="217"/>
      <c r="AY582" s="394"/>
      <c r="AZ582" s="380"/>
      <c r="BA582" s="394"/>
      <c r="BB582" s="380"/>
      <c r="BC582" s="394"/>
      <c r="BD582" s="394"/>
      <c r="BE582" s="394"/>
      <c r="BF582" s="394"/>
      <c r="BG582" s="394"/>
      <c r="BH582" s="380"/>
      <c r="BI582" s="252">
        <f t="shared" ref="BI582:BI645" si="54">SUM(O582:BC582)</f>
        <v>4795233.0360137923</v>
      </c>
    </row>
    <row r="583" spans="1:61" s="101" customFormat="1" ht="15" customHeight="1" x14ac:dyDescent="0.25">
      <c r="A583" s="122">
        <f t="shared" ref="A583:A588" si="55">1+A582</f>
        <v>514</v>
      </c>
      <c r="C583" s="122">
        <v>426</v>
      </c>
      <c r="E583" s="127">
        <v>426582</v>
      </c>
      <c r="F583" s="125"/>
      <c r="G583" s="415" t="s">
        <v>675</v>
      </c>
      <c r="K583" s="216">
        <f>'[15]WP - Expenses'!$Q$582</f>
        <v>1160111.07</v>
      </c>
      <c r="M583" s="165" t="s">
        <v>954</v>
      </c>
      <c r="O583" s="216">
        <v>970891.67999999993</v>
      </c>
      <c r="P583" s="217"/>
      <c r="Q583" s="394"/>
      <c r="R583" s="380"/>
      <c r="S583" s="394"/>
      <c r="T583" s="380"/>
      <c r="U583" s="290">
        <f>IFERROR(VLOOKUP(E583,'[26]IS ADJ 3'!$E$16:$O$314,11,FALSE),0)</f>
        <v>0</v>
      </c>
      <c r="V583" s="380"/>
      <c r="W583" s="291">
        <f>IFERROR(VLOOKUP(E583,'[27]IS ADJ 4'!$E:$Q,13,FALSE),0)</f>
        <v>0</v>
      </c>
      <c r="X583" s="380"/>
      <c r="Y583" s="290">
        <f>IFERROR(VLOOKUP(E583,'[28]WP IS ADJ 5'!$E$17:$U$315,17,FALSE),0)</f>
        <v>0</v>
      </c>
      <c r="Z583" s="380"/>
      <c r="AA583" s="394"/>
      <c r="AB583" s="380"/>
      <c r="AC583" s="394"/>
      <c r="AD583" s="380"/>
      <c r="AE583" s="394">
        <f>+'[41]WP IS ADJ 11'!$K$15</f>
        <v>0</v>
      </c>
      <c r="AF583" s="380"/>
      <c r="AG583" s="397">
        <f>IFERROR(VLOOKUP(E583,'[16]nVision Input'!$E:$Q,13,FALSE),0)</f>
        <v>0</v>
      </c>
      <c r="AH583" s="380"/>
      <c r="AI583" s="394"/>
      <c r="AJ583" s="380"/>
      <c r="AK583" s="394"/>
      <c r="AL583" s="394"/>
      <c r="AM583" s="394"/>
      <c r="AN583" s="380"/>
      <c r="AO583" s="394"/>
      <c r="AP583" s="380"/>
      <c r="AQ583" s="394"/>
      <c r="AR583" s="380"/>
      <c r="AS583" s="394"/>
      <c r="AT583" s="380"/>
      <c r="AU583" s="394"/>
      <c r="AV583" s="217"/>
      <c r="AW583" s="394"/>
      <c r="AX583" s="217"/>
      <c r="AY583" s="394"/>
      <c r="AZ583" s="380"/>
      <c r="BA583" s="394"/>
      <c r="BB583" s="380"/>
      <c r="BC583" s="394"/>
      <c r="BD583" s="394"/>
      <c r="BE583" s="394"/>
      <c r="BF583" s="394"/>
      <c r="BG583" s="394"/>
      <c r="BH583" s="380"/>
      <c r="BI583" s="252">
        <f t="shared" si="54"/>
        <v>970891.67999999993</v>
      </c>
    </row>
    <row r="584" spans="1:61" s="101" customFormat="1" ht="15" customHeight="1" x14ac:dyDescent="0.25">
      <c r="A584" s="122">
        <f t="shared" si="55"/>
        <v>515</v>
      </c>
      <c r="C584" s="122">
        <v>426</v>
      </c>
      <c r="E584" s="127">
        <v>426585</v>
      </c>
      <c r="F584" s="125"/>
      <c r="G584" s="415" t="s">
        <v>676</v>
      </c>
      <c r="K584" s="216">
        <f>'[15]WP - Expenses'!$K$583</f>
        <v>69316.62</v>
      </c>
      <c r="M584" s="165" t="s">
        <v>954</v>
      </c>
      <c r="O584" s="216">
        <v>57039.619999999995</v>
      </c>
      <c r="P584" s="217"/>
      <c r="Q584" s="394"/>
      <c r="R584" s="380"/>
      <c r="S584" s="394"/>
      <c r="T584" s="380"/>
      <c r="U584" s="290">
        <f>'[26]IS ADJ 3.3'!$S$26</f>
        <v>416.36558104291299</v>
      </c>
      <c r="V584" s="380"/>
      <c r="W584" s="291">
        <f>IFERROR(VLOOKUP(E584,'[27]IS ADJ 4'!$E:$Q,13,FALSE),0)</f>
        <v>0</v>
      </c>
      <c r="X584" s="380"/>
      <c r="Y584" s="290">
        <f>IFERROR(VLOOKUP(E584,'[28]WP IS ADJ 5'!$E$17:$U$315,17,FALSE),0)</f>
        <v>0</v>
      </c>
      <c r="Z584" s="380"/>
      <c r="AA584" s="394"/>
      <c r="AB584" s="380"/>
      <c r="AC584" s="394"/>
      <c r="AD584" s="380"/>
      <c r="AE584" s="394">
        <f>+'[41]WP IS ADJ 11'!$K$16</f>
        <v>0</v>
      </c>
      <c r="AF584" s="380"/>
      <c r="AG584" s="397">
        <f>IFERROR(VLOOKUP(E584,'[16]nVision Input'!$E:$Q,13,FALSE),0)</f>
        <v>0</v>
      </c>
      <c r="AH584" s="380"/>
      <c r="AI584" s="394"/>
      <c r="AJ584" s="380"/>
      <c r="AK584" s="394"/>
      <c r="AL584" s="394"/>
      <c r="AM584" s="394"/>
      <c r="AN584" s="380"/>
      <c r="AO584" s="394"/>
      <c r="AP584" s="380"/>
      <c r="AQ584" s="394"/>
      <c r="AR584" s="380"/>
      <c r="AS584" s="394"/>
      <c r="AT584" s="380"/>
      <c r="AU584" s="394"/>
      <c r="AV584" s="217"/>
      <c r="AW584" s="394"/>
      <c r="AX584" s="217"/>
      <c r="AY584" s="394"/>
      <c r="AZ584" s="380"/>
      <c r="BA584" s="394"/>
      <c r="BB584" s="380"/>
      <c r="BC584" s="394"/>
      <c r="BD584" s="394"/>
      <c r="BE584" s="394"/>
      <c r="BF584" s="394"/>
      <c r="BG584" s="394"/>
      <c r="BH584" s="380"/>
      <c r="BI584" s="252">
        <f t="shared" si="54"/>
        <v>57455.985581042907</v>
      </c>
    </row>
    <row r="585" spans="1:61" ht="15" customHeight="1" x14ac:dyDescent="0.25">
      <c r="A585" s="83">
        <f t="shared" si="55"/>
        <v>516</v>
      </c>
      <c r="C585" s="83">
        <v>920</v>
      </c>
      <c r="E585" s="120">
        <v>920101</v>
      </c>
      <c r="F585" s="109"/>
      <c r="G585" s="98" t="s">
        <v>677</v>
      </c>
      <c r="K585" s="252">
        <f>'[15]WP - Expenses'!$K$584</f>
        <v>161454.91999999998</v>
      </c>
      <c r="M585" s="168">
        <v>0.85411208828047303</v>
      </c>
      <c r="O585" s="394">
        <f t="shared" ref="O585:O648" si="56">K585*M585</f>
        <v>137900.5988843567</v>
      </c>
      <c r="P585" s="217"/>
      <c r="Q585" s="394"/>
      <c r="R585" s="380"/>
      <c r="S585" s="394"/>
      <c r="T585" s="380"/>
      <c r="U585" s="290">
        <f>IFERROR(VLOOKUP(E585,'[26]IS ADJ 3'!$E$16:$O$314,11,FALSE),0)</f>
        <v>8007.0944534923519</v>
      </c>
      <c r="V585" s="380"/>
      <c r="W585" s="291">
        <f>IFERROR(VLOOKUP(E585,'[27]IS ADJ 4'!$E:$Q,13,FALSE),0)</f>
        <v>3580.997371578922</v>
      </c>
      <c r="X585" s="380"/>
      <c r="Y585" s="290">
        <f>IFERROR(VLOOKUP(E585,'[28]WP IS ADJ 5'!$E$17:$U$315,17,FALSE),0)</f>
        <v>4502.5735828206816</v>
      </c>
      <c r="Z585" s="380"/>
      <c r="AA585" s="394"/>
      <c r="AB585" s="380"/>
      <c r="AC585" s="394"/>
      <c r="AD585" s="380"/>
      <c r="AE585" s="394"/>
      <c r="AF585" s="380"/>
      <c r="AG585" s="397">
        <f>IFERROR(VLOOKUP(E585,'[16]nVision Input'!$E:$Q,13,FALSE),0)</f>
        <v>0</v>
      </c>
      <c r="AH585" s="380"/>
      <c r="AI585" s="394"/>
      <c r="AJ585" s="380"/>
      <c r="AK585" s="394"/>
      <c r="AL585" s="394"/>
      <c r="AM585" s="394"/>
      <c r="AN585" s="380"/>
      <c r="AO585" s="394"/>
      <c r="AP585" s="380"/>
      <c r="AQ585" s="394"/>
      <c r="AR585" s="380"/>
      <c r="AS585" s="394"/>
      <c r="AT585" s="380"/>
      <c r="AU585" s="394"/>
      <c r="AV585" s="217"/>
      <c r="AW585" s="394"/>
      <c r="AX585" s="217"/>
      <c r="AY585" s="394"/>
      <c r="AZ585" s="380"/>
      <c r="BA585" s="394"/>
      <c r="BB585" s="380"/>
      <c r="BC585" s="394"/>
      <c r="BD585" s="394"/>
      <c r="BE585" s="394"/>
      <c r="BF585" s="394"/>
      <c r="BG585" s="394"/>
      <c r="BH585" s="380"/>
      <c r="BI585" s="252">
        <f t="shared" si="54"/>
        <v>153991.26429224864</v>
      </c>
    </row>
    <row r="586" spans="1:61" ht="15" customHeight="1" x14ac:dyDescent="0.25">
      <c r="A586" s="83">
        <f t="shared" si="55"/>
        <v>517</v>
      </c>
      <c r="C586" s="83">
        <v>920</v>
      </c>
      <c r="E586" s="120">
        <v>920102</v>
      </c>
      <c r="F586" s="109"/>
      <c r="G586" s="98" t="s">
        <v>678</v>
      </c>
      <c r="K586" s="252">
        <f>'[15]WP - Expenses'!$K$585</f>
        <v>478329.98</v>
      </c>
      <c r="M586" s="168">
        <v>0.85411208828047303</v>
      </c>
      <c r="O586" s="394">
        <f t="shared" si="56"/>
        <v>408547.41810495686</v>
      </c>
      <c r="P586" s="217"/>
      <c r="Q586" s="394"/>
      <c r="R586" s="380"/>
      <c r="S586" s="394"/>
      <c r="T586" s="380"/>
      <c r="U586" s="290">
        <f>IFERROR(VLOOKUP(E586,'[26]IS ADJ 3'!$E$16:$O$314,11,FALSE),0)</f>
        <v>0</v>
      </c>
      <c r="V586" s="380"/>
      <c r="W586" s="291">
        <f>IFERROR(VLOOKUP(E586,'[27]IS ADJ 4'!$E:$Q,13,FALSE),0)</f>
        <v>0</v>
      </c>
      <c r="X586" s="380"/>
      <c r="Y586" s="290">
        <f>IFERROR(VLOOKUP(E586,'[28]WP IS ADJ 5'!$E$17:$U$315,17,FALSE),0)</f>
        <v>0</v>
      </c>
      <c r="Z586" s="380"/>
      <c r="AA586" s="394"/>
      <c r="AB586" s="380"/>
      <c r="AC586" s="394"/>
      <c r="AD586" s="380"/>
      <c r="AE586" s="394"/>
      <c r="AF586" s="380"/>
      <c r="AG586" s="397">
        <f>IFERROR(VLOOKUP(E586,'[16]nVision Input'!$E:$Q,13,FALSE),0)</f>
        <v>0</v>
      </c>
      <c r="AH586" s="380"/>
      <c r="AI586" s="394"/>
      <c r="AJ586" s="380"/>
      <c r="AK586" s="394"/>
      <c r="AL586" s="394"/>
      <c r="AM586" s="394"/>
      <c r="AN586" s="380"/>
      <c r="AO586" s="394"/>
      <c r="AP586" s="380"/>
      <c r="AQ586" s="394"/>
      <c r="AR586" s="380"/>
      <c r="AS586" s="394"/>
      <c r="AT586" s="380"/>
      <c r="AU586" s="394"/>
      <c r="AV586" s="217"/>
      <c r="AW586" s="394"/>
      <c r="AX586" s="217"/>
      <c r="AY586" s="394"/>
      <c r="AZ586" s="380"/>
      <c r="BA586" s="394"/>
      <c r="BB586" s="380"/>
      <c r="BC586" s="394"/>
      <c r="BD586" s="394"/>
      <c r="BE586" s="394"/>
      <c r="BF586" s="394"/>
      <c r="BG586" s="394"/>
      <c r="BH586" s="380"/>
      <c r="BI586" s="252">
        <f t="shared" si="54"/>
        <v>408547.41810495686</v>
      </c>
    </row>
    <row r="587" spans="1:61" ht="15" customHeight="1" x14ac:dyDescent="0.25">
      <c r="A587" s="83">
        <f t="shared" si="55"/>
        <v>518</v>
      </c>
      <c r="C587" s="83">
        <v>920</v>
      </c>
      <c r="E587" s="120">
        <v>920109</v>
      </c>
      <c r="F587" s="109"/>
      <c r="G587" s="98" t="s">
        <v>679</v>
      </c>
      <c r="K587" s="252">
        <f>'[15]WP - Expenses'!$K$586</f>
        <v>801.05000000000007</v>
      </c>
      <c r="M587" s="168">
        <v>0.85411208828047303</v>
      </c>
      <c r="O587" s="394">
        <f t="shared" si="56"/>
        <v>684.18648831707299</v>
      </c>
      <c r="P587" s="217"/>
      <c r="Q587" s="394"/>
      <c r="R587" s="380"/>
      <c r="S587" s="394"/>
      <c r="T587" s="380"/>
      <c r="U587" s="290">
        <f>IFERROR(VLOOKUP(E587,'[26]IS ADJ 3'!$E$16:$O$314,11,FALSE),0)</f>
        <v>24.310439966915084</v>
      </c>
      <c r="V587" s="380"/>
      <c r="W587" s="291">
        <f>IFERROR(VLOOKUP(E587,'[27]IS ADJ 4'!$E:$Q,13,FALSE),0)</f>
        <v>10.872311064780826</v>
      </c>
      <c r="X587" s="380"/>
      <c r="Y587" s="290">
        <f>IFERROR(VLOOKUP(E587,'[28]WP IS ADJ 5'!$E$17:$U$315,17,FALSE),0)</f>
        <v>13.670320166391662</v>
      </c>
      <c r="Z587" s="380"/>
      <c r="AA587" s="394"/>
      <c r="AB587" s="380"/>
      <c r="AC587" s="394"/>
      <c r="AD587" s="380"/>
      <c r="AE587" s="394"/>
      <c r="AF587" s="380"/>
      <c r="AG587" s="397">
        <f>IFERROR(VLOOKUP(E587,'[16]nVision Input'!$E:$Q,13,FALSE),0)</f>
        <v>0</v>
      </c>
      <c r="AH587" s="380"/>
      <c r="AI587" s="394"/>
      <c r="AJ587" s="380"/>
      <c r="AK587" s="394"/>
      <c r="AL587" s="394"/>
      <c r="AM587" s="394"/>
      <c r="AN587" s="380"/>
      <c r="AO587" s="394"/>
      <c r="AP587" s="380"/>
      <c r="AQ587" s="394"/>
      <c r="AR587" s="380"/>
      <c r="AS587" s="394"/>
      <c r="AT587" s="380"/>
      <c r="AU587" s="394"/>
      <c r="AV587" s="217"/>
      <c r="AW587" s="394"/>
      <c r="AX587" s="217"/>
      <c r="AY587" s="394"/>
      <c r="AZ587" s="380"/>
      <c r="BA587" s="394"/>
      <c r="BB587" s="380"/>
      <c r="BC587" s="394"/>
      <c r="BD587" s="394"/>
      <c r="BE587" s="394"/>
      <c r="BF587" s="394"/>
      <c r="BG587" s="394"/>
      <c r="BH587" s="380"/>
      <c r="BI587" s="252">
        <f t="shared" si="54"/>
        <v>733.03955951516048</v>
      </c>
    </row>
    <row r="588" spans="1:61" ht="15" customHeight="1" x14ac:dyDescent="0.25">
      <c r="A588" s="83">
        <f t="shared" si="55"/>
        <v>519</v>
      </c>
      <c r="C588" s="83">
        <v>920</v>
      </c>
      <c r="E588" s="120">
        <v>920112</v>
      </c>
      <c r="F588" s="109"/>
      <c r="G588" s="98" t="s">
        <v>680</v>
      </c>
      <c r="K588" s="252">
        <f>'[15]WP - Expenses'!$K$587</f>
        <v>592567.54</v>
      </c>
      <c r="M588" s="168">
        <v>0.85411208828047303</v>
      </c>
      <c r="O588" s="394">
        <f t="shared" si="56"/>
        <v>506119.09903662273</v>
      </c>
      <c r="P588" s="217"/>
      <c r="Q588" s="394"/>
      <c r="R588" s="380"/>
      <c r="S588" s="394"/>
      <c r="T588" s="380"/>
      <c r="U588" s="290">
        <f>IFERROR(VLOOKUP(E588,'[26]IS ADJ 3'!$E$16:$O$314,11,FALSE),0)</f>
        <v>0</v>
      </c>
      <c r="V588" s="380"/>
      <c r="W588" s="291">
        <f>IFERROR(VLOOKUP(E588,'[27]IS ADJ 4'!$E:$Q,13,FALSE),0)</f>
        <v>0</v>
      </c>
      <c r="X588" s="380"/>
      <c r="Y588" s="290">
        <f>IFERROR(VLOOKUP(E588,'[28]WP IS ADJ 5'!$E$17:$U$315,17,FALSE),0)</f>
        <v>0</v>
      </c>
      <c r="Z588" s="380"/>
      <c r="AA588" s="394"/>
      <c r="AB588" s="380"/>
      <c r="AC588" s="394"/>
      <c r="AD588" s="380"/>
      <c r="AE588" s="394"/>
      <c r="AF588" s="380"/>
      <c r="AG588" s="397">
        <f>IFERROR(VLOOKUP(E588,'[16]nVision Input'!$E:$Q,13,FALSE),0)</f>
        <v>0</v>
      </c>
      <c r="AH588" s="380"/>
      <c r="AI588" s="394"/>
      <c r="AJ588" s="380"/>
      <c r="AK588" s="394"/>
      <c r="AL588" s="394"/>
      <c r="AM588" s="394"/>
      <c r="AN588" s="380"/>
      <c r="AO588" s="394"/>
      <c r="AP588" s="380"/>
      <c r="AQ588" s="394"/>
      <c r="AR588" s="380"/>
      <c r="AS588" s="394"/>
      <c r="AT588" s="380"/>
      <c r="AU588" s="394"/>
      <c r="AV588" s="217"/>
      <c r="AW588" s="394"/>
      <c r="AX588" s="217"/>
      <c r="AY588" s="394"/>
      <c r="AZ588" s="380"/>
      <c r="BA588" s="394"/>
      <c r="BB588" s="380"/>
      <c r="BC588" s="394"/>
      <c r="BD588" s="394"/>
      <c r="BE588" s="394"/>
      <c r="BF588" s="394"/>
      <c r="BG588" s="394"/>
      <c r="BH588" s="380"/>
      <c r="BI588" s="252">
        <f t="shared" si="54"/>
        <v>506119.09903662273</v>
      </c>
    </row>
    <row r="589" spans="1:61" ht="15" customHeight="1" x14ac:dyDescent="0.25">
      <c r="A589" s="83">
        <f t="shared" ref="A589:A652" si="57">+A588+1</f>
        <v>520</v>
      </c>
      <c r="C589" s="83">
        <v>920</v>
      </c>
      <c r="E589" s="120">
        <v>920130</v>
      </c>
      <c r="F589" s="109"/>
      <c r="G589" s="98" t="s">
        <v>681</v>
      </c>
      <c r="K589" s="252">
        <f>'[15]WP - Expenses'!$K$588</f>
        <v>0</v>
      </c>
      <c r="M589" s="168">
        <v>0.85411208828047303</v>
      </c>
      <c r="O589" s="394">
        <f t="shared" si="56"/>
        <v>0</v>
      </c>
      <c r="P589" s="217"/>
      <c r="Q589" s="394"/>
      <c r="R589" s="380"/>
      <c r="S589" s="394"/>
      <c r="T589" s="380"/>
      <c r="U589" s="290">
        <f>IFERROR(VLOOKUP(E589,'[26]IS ADJ 3'!$E$16:$O$314,11,FALSE),0)</f>
        <v>0</v>
      </c>
      <c r="V589" s="380"/>
      <c r="W589" s="291">
        <f>IFERROR(VLOOKUP(E589,'[27]IS ADJ 4'!$E:$Q,13,FALSE),0)</f>
        <v>0</v>
      </c>
      <c r="X589" s="380"/>
      <c r="Y589" s="290">
        <f>IFERROR(VLOOKUP(E589,'[28]WP IS ADJ 5'!$E$17:$U$315,17,FALSE),0)</f>
        <v>0</v>
      </c>
      <c r="Z589" s="380"/>
      <c r="AA589" s="394"/>
      <c r="AB589" s="380"/>
      <c r="AC589" s="394"/>
      <c r="AD589" s="380"/>
      <c r="AE589" s="394"/>
      <c r="AF589" s="380"/>
      <c r="AG589" s="397">
        <f>IFERROR(VLOOKUP(E589,'[16]nVision Input'!$E:$Q,13,FALSE),0)</f>
        <v>0</v>
      </c>
      <c r="AH589" s="380"/>
      <c r="AI589" s="394"/>
      <c r="AJ589" s="380"/>
      <c r="AK589" s="394"/>
      <c r="AL589" s="394"/>
      <c r="AM589" s="394"/>
      <c r="AN589" s="380"/>
      <c r="AO589" s="394"/>
      <c r="AP589" s="380"/>
      <c r="AQ589" s="394"/>
      <c r="AR589" s="380"/>
      <c r="AS589" s="394"/>
      <c r="AT589" s="380"/>
      <c r="AU589" s="394"/>
      <c r="AV589" s="217"/>
      <c r="AW589" s="394"/>
      <c r="AX589" s="217"/>
      <c r="AY589" s="394"/>
      <c r="AZ589" s="380"/>
      <c r="BA589" s="394"/>
      <c r="BB589" s="380"/>
      <c r="BC589" s="394"/>
      <c r="BD589" s="394"/>
      <c r="BE589" s="394"/>
      <c r="BF589" s="394"/>
      <c r="BG589" s="394"/>
      <c r="BH589" s="380"/>
      <c r="BI589" s="252">
        <f t="shared" si="54"/>
        <v>0</v>
      </c>
    </row>
    <row r="590" spans="1:61" ht="15" customHeight="1" x14ac:dyDescent="0.25">
      <c r="A590" s="83">
        <f t="shared" si="57"/>
        <v>521</v>
      </c>
      <c r="C590" s="83">
        <v>920</v>
      </c>
      <c r="E590" s="120">
        <v>920201</v>
      </c>
      <c r="F590" s="109"/>
      <c r="G590" s="98" t="s">
        <v>682</v>
      </c>
      <c r="K590" s="252">
        <f>'[15]WP - Expenses'!$K$589</f>
        <v>429310.76</v>
      </c>
      <c r="M590" s="168">
        <v>0.85411208828047303</v>
      </c>
      <c r="O590" s="394">
        <f t="shared" si="56"/>
        <v>366679.509744877</v>
      </c>
      <c r="P590" s="217"/>
      <c r="Q590" s="394"/>
      <c r="R590" s="380"/>
      <c r="S590" s="394"/>
      <c r="T590" s="380"/>
      <c r="U590" s="290">
        <f>IFERROR(VLOOKUP(E590,'[26]IS ADJ 3'!$E$16:$O$314,11,FALSE),0)</f>
        <v>10565.966964967025</v>
      </c>
      <c r="V590" s="380"/>
      <c r="W590" s="291">
        <f>IFERROR(VLOOKUP(E590,'[27]IS ADJ 4'!$E:$Q,13,FALSE),0)</f>
        <v>4725.3969775807864</v>
      </c>
      <c r="X590" s="380"/>
      <c r="Y590" s="290">
        <f>IFERROR(VLOOKUP(E590,'[28]WP IS ADJ 5'!$E$17:$U$315,17,FALSE),0)</f>
        <v>5941.4865167060052</v>
      </c>
      <c r="Z590" s="380"/>
      <c r="AA590" s="394"/>
      <c r="AB590" s="380"/>
      <c r="AC590" s="394"/>
      <c r="AD590" s="380"/>
      <c r="AE590" s="394"/>
      <c r="AF590" s="380"/>
      <c r="AG590" s="397">
        <f>IFERROR(VLOOKUP(E590,'[16]nVision Input'!$E:$Q,13,FALSE),0)</f>
        <v>0</v>
      </c>
      <c r="AH590" s="380"/>
      <c r="AI590" s="394"/>
      <c r="AJ590" s="380"/>
      <c r="AK590" s="394"/>
      <c r="AL590" s="394"/>
      <c r="AM590" s="394"/>
      <c r="AN590" s="380"/>
      <c r="AO590" s="394"/>
      <c r="AP590" s="380"/>
      <c r="AQ590" s="394"/>
      <c r="AR590" s="380"/>
      <c r="AS590" s="394"/>
      <c r="AT590" s="380"/>
      <c r="AU590" s="394"/>
      <c r="AV590" s="217"/>
      <c r="AW590" s="394"/>
      <c r="AX590" s="217"/>
      <c r="AY590" s="394"/>
      <c r="AZ590" s="380"/>
      <c r="BA590" s="394"/>
      <c r="BB590" s="380"/>
      <c r="BC590" s="394"/>
      <c r="BD590" s="394"/>
      <c r="BE590" s="394"/>
      <c r="BF590" s="394"/>
      <c r="BG590" s="394"/>
      <c r="BH590" s="380"/>
      <c r="BI590" s="252">
        <f t="shared" si="54"/>
        <v>387912.36020413082</v>
      </c>
    </row>
    <row r="591" spans="1:61" ht="15" customHeight="1" x14ac:dyDescent="0.25">
      <c r="A591" s="83">
        <f t="shared" si="57"/>
        <v>522</v>
      </c>
      <c r="C591" s="83">
        <v>920</v>
      </c>
      <c r="E591" s="120">
        <v>920212</v>
      </c>
      <c r="F591" s="109"/>
      <c r="G591" s="98" t="s">
        <v>683</v>
      </c>
      <c r="K591" s="252">
        <f>'[15]WP - Expenses'!$K$590</f>
        <v>1525847.53</v>
      </c>
      <c r="M591" s="168">
        <v>0.85411208828047303</v>
      </c>
      <c r="O591" s="394">
        <f t="shared" si="56"/>
        <v>1303244.8202459018</v>
      </c>
      <c r="P591" s="217"/>
      <c r="Q591" s="394"/>
      <c r="R591" s="380"/>
      <c r="S591" s="394"/>
      <c r="T591" s="380"/>
      <c r="U591" s="290">
        <f>IFERROR(VLOOKUP(E591,'[26]IS ADJ 3'!$E$16:$O$314,11,FALSE),0)</f>
        <v>0</v>
      </c>
      <c r="V591" s="380"/>
      <c r="W591" s="291">
        <f>IFERROR(VLOOKUP(E591,'[27]IS ADJ 4'!$E:$Q,13,FALSE),0)</f>
        <v>0</v>
      </c>
      <c r="X591" s="380"/>
      <c r="Y591" s="290">
        <f>IFERROR(VLOOKUP(E591,'[28]WP IS ADJ 5'!$E$17:$U$315,17,FALSE),0)</f>
        <v>0</v>
      </c>
      <c r="Z591" s="380"/>
      <c r="AA591" s="394"/>
      <c r="AB591" s="380"/>
      <c r="AC591" s="394"/>
      <c r="AD591" s="380"/>
      <c r="AE591" s="394"/>
      <c r="AF591" s="380"/>
      <c r="AG591" s="397">
        <f>IFERROR(VLOOKUP(E591,'[16]nVision Input'!$E:$Q,13,FALSE),0)</f>
        <v>0</v>
      </c>
      <c r="AH591" s="380"/>
      <c r="AI591" s="394"/>
      <c r="AJ591" s="380"/>
      <c r="AK591" s="394"/>
      <c r="AL591" s="394"/>
      <c r="AM591" s="394"/>
      <c r="AN591" s="380"/>
      <c r="AO591" s="394"/>
      <c r="AP591" s="380"/>
      <c r="AQ591" s="394"/>
      <c r="AR591" s="380"/>
      <c r="AS591" s="394"/>
      <c r="AT591" s="380"/>
      <c r="AU591" s="394"/>
      <c r="AV591" s="217"/>
      <c r="AW591" s="394"/>
      <c r="AX591" s="217"/>
      <c r="AY591" s="394"/>
      <c r="AZ591" s="380"/>
      <c r="BA591" s="394"/>
      <c r="BB591" s="380"/>
      <c r="BC591" s="394"/>
      <c r="BD591" s="394"/>
      <c r="BE591" s="394"/>
      <c r="BF591" s="394"/>
      <c r="BG591" s="394"/>
      <c r="BH591" s="380"/>
      <c r="BI591" s="252">
        <f t="shared" si="54"/>
        <v>1303244.8202459018</v>
      </c>
    </row>
    <row r="592" spans="1:61" ht="15" customHeight="1" x14ac:dyDescent="0.25">
      <c r="A592" s="83">
        <f t="shared" si="57"/>
        <v>523</v>
      </c>
      <c r="C592" s="83">
        <v>920</v>
      </c>
      <c r="E592" s="120">
        <v>920261</v>
      </c>
      <c r="F592" s="109"/>
      <c r="G592" s="98" t="s">
        <v>684</v>
      </c>
      <c r="K592" s="252">
        <f>'[15]WP - Expenses'!$K$591</f>
        <v>625047.91</v>
      </c>
      <c r="M592" s="168">
        <v>0.85411208828047303</v>
      </c>
      <c r="O592" s="394">
        <f t="shared" si="56"/>
        <v>533860.97568544524</v>
      </c>
      <c r="P592" s="217"/>
      <c r="Q592" s="394"/>
      <c r="R592" s="380"/>
      <c r="S592" s="394"/>
      <c r="T592" s="380"/>
      <c r="U592" s="290">
        <f>IFERROR(VLOOKUP(E592,'[26]IS ADJ 3'!$E$16:$O$314,11,FALSE),0)</f>
        <v>18224.373747744343</v>
      </c>
      <c r="V592" s="380"/>
      <c r="W592" s="291">
        <f>IFERROR(VLOOKUP(E592,'[27]IS ADJ 4'!$E:$Q,13,FALSE),0)</f>
        <v>8150.4514363359549</v>
      </c>
      <c r="X592" s="380"/>
      <c r="Y592" s="290">
        <f>IFERROR(VLOOKUP(E592,'[28]WP IS ADJ 5'!$E$17:$U$315,17,FALSE),0)</f>
        <v>10247.984993389808</v>
      </c>
      <c r="Z592" s="380"/>
      <c r="AA592" s="394"/>
      <c r="AB592" s="380"/>
      <c r="AC592" s="394"/>
      <c r="AD592" s="380"/>
      <c r="AE592" s="394"/>
      <c r="AF592" s="380"/>
      <c r="AG592" s="397">
        <f>IFERROR(VLOOKUP(E592,'[16]nVision Input'!$E:$Q,13,FALSE),0)</f>
        <v>0</v>
      </c>
      <c r="AH592" s="380"/>
      <c r="AI592" s="394"/>
      <c r="AJ592" s="380"/>
      <c r="AK592" s="394"/>
      <c r="AL592" s="394"/>
      <c r="AM592" s="394"/>
      <c r="AN592" s="380"/>
      <c r="AO592" s="394"/>
      <c r="AP592" s="380"/>
      <c r="AQ592" s="394"/>
      <c r="AR592" s="380"/>
      <c r="AS592" s="394"/>
      <c r="AT592" s="380"/>
      <c r="AU592" s="394"/>
      <c r="AV592" s="217"/>
      <c r="AW592" s="394"/>
      <c r="AX592" s="217"/>
      <c r="AY592" s="394"/>
      <c r="AZ592" s="380"/>
      <c r="BA592" s="394"/>
      <c r="BB592" s="380"/>
      <c r="BC592" s="394"/>
      <c r="BD592" s="394"/>
      <c r="BE592" s="394"/>
      <c r="BF592" s="394"/>
      <c r="BG592" s="394"/>
      <c r="BH592" s="380"/>
      <c r="BI592" s="252">
        <f t="shared" si="54"/>
        <v>570483.78586291533</v>
      </c>
    </row>
    <row r="593" spans="1:61" ht="15" customHeight="1" x14ac:dyDescent="0.25">
      <c r="A593" s="83">
        <f t="shared" si="57"/>
        <v>524</v>
      </c>
      <c r="C593" s="83">
        <v>920</v>
      </c>
      <c r="E593" s="120">
        <v>920264</v>
      </c>
      <c r="F593" s="109"/>
      <c r="G593" s="98" t="s">
        <v>685</v>
      </c>
      <c r="K593" s="252">
        <f>'[15]WP - Expenses'!$K$592</f>
        <v>163797.30000000002</v>
      </c>
      <c r="M593" s="168">
        <v>0.85411208828047303</v>
      </c>
      <c r="O593" s="394">
        <f t="shared" si="56"/>
        <v>139901.25395770313</v>
      </c>
      <c r="P593" s="217"/>
      <c r="Q593" s="394"/>
      <c r="R593" s="380"/>
      <c r="S593" s="394"/>
      <c r="T593" s="380"/>
      <c r="U593" s="290">
        <f>IFERROR(VLOOKUP(E593,'[26]IS ADJ 3'!$E$16:$O$314,11,FALSE),0)</f>
        <v>5421.3746945146295</v>
      </c>
      <c r="V593" s="380"/>
      <c r="W593" s="291">
        <f>IFERROR(VLOOKUP(E593,'[27]IS ADJ 4'!$E:$Q,13,FALSE),0)</f>
        <v>2424.5909229825365</v>
      </c>
      <c r="X593" s="380"/>
      <c r="Y593" s="290">
        <f>IFERROR(VLOOKUP(E593,'[28]WP IS ADJ 5'!$E$17:$U$315,17,FALSE),0)</f>
        <v>3048.5638234787621</v>
      </c>
      <c r="Z593" s="380"/>
      <c r="AA593" s="394"/>
      <c r="AB593" s="380"/>
      <c r="AC593" s="394"/>
      <c r="AD593" s="380"/>
      <c r="AE593" s="394"/>
      <c r="AF593" s="380"/>
      <c r="AG593" s="397">
        <f>IFERROR(VLOOKUP(E593,'[16]nVision Input'!$E:$Q,13,FALSE),0)</f>
        <v>0</v>
      </c>
      <c r="AH593" s="380"/>
      <c r="AI593" s="394"/>
      <c r="AJ593" s="380"/>
      <c r="AK593" s="394"/>
      <c r="AL593" s="394"/>
      <c r="AM593" s="394"/>
      <c r="AN593" s="380"/>
      <c r="AO593" s="394"/>
      <c r="AP593" s="380"/>
      <c r="AQ593" s="394"/>
      <c r="AR593" s="380"/>
      <c r="AS593" s="394"/>
      <c r="AT593" s="380"/>
      <c r="AU593" s="394"/>
      <c r="AV593" s="217"/>
      <c r="AW593" s="394"/>
      <c r="AX593" s="217"/>
      <c r="AY593" s="394"/>
      <c r="AZ593" s="380"/>
      <c r="BA593" s="394"/>
      <c r="BB593" s="380"/>
      <c r="BC593" s="394"/>
      <c r="BD593" s="394"/>
      <c r="BE593" s="394"/>
      <c r="BF593" s="394"/>
      <c r="BG593" s="394"/>
      <c r="BH593" s="380"/>
      <c r="BI593" s="252">
        <f t="shared" si="54"/>
        <v>150795.78339867908</v>
      </c>
    </row>
    <row r="594" spans="1:61" ht="15" customHeight="1" x14ac:dyDescent="0.25">
      <c r="A594" s="83">
        <f t="shared" si="57"/>
        <v>525</v>
      </c>
      <c r="C594" s="83">
        <v>920</v>
      </c>
      <c r="E594" s="120">
        <v>920301</v>
      </c>
      <c r="F594" s="109"/>
      <c r="G594" s="98" t="s">
        <v>686</v>
      </c>
      <c r="K594" s="252">
        <f>'[15]WP - Expenses'!$K$593</f>
        <v>390622.75</v>
      </c>
      <c r="M594" s="168">
        <v>0.85411208828047303</v>
      </c>
      <c r="O594" s="394">
        <f t="shared" si="56"/>
        <v>333635.61273236113</v>
      </c>
      <c r="P594" s="217"/>
      <c r="Q594" s="394"/>
      <c r="R594" s="380"/>
      <c r="S594" s="394"/>
      <c r="T594" s="380"/>
      <c r="U594" s="290">
        <f>IFERROR(VLOOKUP(E594,'[26]IS ADJ 3'!$E$16:$O$314,11,FALSE),0)</f>
        <v>13107.503663917736</v>
      </c>
      <c r="V594" s="380"/>
      <c r="W594" s="291">
        <f>IFERROR(VLOOKUP(E594,'[27]IS ADJ 4'!$E:$Q,13,FALSE),0)</f>
        <v>5862.0435216644883</v>
      </c>
      <c r="X594" s="380"/>
      <c r="Y594" s="290">
        <f>IFERROR(VLOOKUP(E594,'[28]WP IS ADJ 5'!$E$17:$U$315,17,FALSE),0)</f>
        <v>7370.6511240341933</v>
      </c>
      <c r="Z594" s="380"/>
      <c r="AA594" s="394"/>
      <c r="AB594" s="380"/>
      <c r="AC594" s="394"/>
      <c r="AD594" s="380"/>
      <c r="AE594" s="394"/>
      <c r="AF594" s="380"/>
      <c r="AG594" s="397">
        <f>IFERROR(VLOOKUP(E594,'[16]nVision Input'!$E:$Q,13,FALSE),0)</f>
        <v>0</v>
      </c>
      <c r="AH594" s="380"/>
      <c r="AI594" s="394"/>
      <c r="AJ594" s="380"/>
      <c r="AK594" s="394"/>
      <c r="AL594" s="394"/>
      <c r="AM594" s="394"/>
      <c r="AN594" s="380"/>
      <c r="AO594" s="394"/>
      <c r="AP594" s="380"/>
      <c r="AQ594" s="394"/>
      <c r="AR594" s="380"/>
      <c r="AS594" s="394"/>
      <c r="AT594" s="380"/>
      <c r="AU594" s="394"/>
      <c r="AV594" s="217"/>
      <c r="AW594" s="394"/>
      <c r="AX594" s="217"/>
      <c r="AY594" s="394"/>
      <c r="AZ594" s="380"/>
      <c r="BA594" s="394"/>
      <c r="BB594" s="380"/>
      <c r="BC594" s="394"/>
      <c r="BD594" s="394"/>
      <c r="BE594" s="394"/>
      <c r="BF594" s="394"/>
      <c r="BG594" s="394"/>
      <c r="BH594" s="380"/>
      <c r="BI594" s="252">
        <f t="shared" si="54"/>
        <v>359975.81104197755</v>
      </c>
    </row>
    <row r="595" spans="1:61" ht="15" customHeight="1" x14ac:dyDescent="0.25">
      <c r="A595" s="83">
        <f t="shared" si="57"/>
        <v>526</v>
      </c>
      <c r="C595" s="83">
        <v>920</v>
      </c>
      <c r="E595" s="120">
        <v>920312</v>
      </c>
      <c r="F595" s="109"/>
      <c r="G595" s="98" t="s">
        <v>687</v>
      </c>
      <c r="K595" s="252">
        <f>'[15]WP - Expenses'!$K$594</f>
        <v>274398.29000000004</v>
      </c>
      <c r="M595" s="168">
        <v>0.85411208828047303</v>
      </c>
      <c r="O595" s="394">
        <f t="shared" si="56"/>
        <v>234366.89649249087</v>
      </c>
      <c r="P595" s="217"/>
      <c r="Q595" s="394"/>
      <c r="R595" s="380"/>
      <c r="S595" s="394"/>
      <c r="T595" s="380"/>
      <c r="U595" s="290">
        <f>IFERROR(VLOOKUP(E595,'[26]IS ADJ 3'!$E$16:$O$314,11,FALSE),0)</f>
        <v>0</v>
      </c>
      <c r="V595" s="380"/>
      <c r="W595" s="291">
        <f>IFERROR(VLOOKUP(E595,'[27]IS ADJ 4'!$E:$Q,13,FALSE),0)</f>
        <v>0</v>
      </c>
      <c r="X595" s="380"/>
      <c r="Y595" s="290">
        <f>IFERROR(VLOOKUP(E595,'[28]WP IS ADJ 5'!$E$17:$U$315,17,FALSE),0)</f>
        <v>0</v>
      </c>
      <c r="Z595" s="380"/>
      <c r="AA595" s="394"/>
      <c r="AB595" s="380"/>
      <c r="AC595" s="394"/>
      <c r="AD595" s="380"/>
      <c r="AE595" s="394"/>
      <c r="AF595" s="380"/>
      <c r="AG595" s="397">
        <f>IFERROR(VLOOKUP(E595,'[16]nVision Input'!$E:$Q,13,FALSE),0)</f>
        <v>0</v>
      </c>
      <c r="AH595" s="380"/>
      <c r="AI595" s="394"/>
      <c r="AJ595" s="380"/>
      <c r="AK595" s="394"/>
      <c r="AL595" s="394"/>
      <c r="AM595" s="394"/>
      <c r="AN595" s="380"/>
      <c r="AO595" s="394"/>
      <c r="AP595" s="380"/>
      <c r="AQ595" s="394"/>
      <c r="AR595" s="380"/>
      <c r="AS595" s="394"/>
      <c r="AT595" s="380"/>
      <c r="AU595" s="394"/>
      <c r="AV595" s="217"/>
      <c r="AW595" s="394"/>
      <c r="AX595" s="217"/>
      <c r="AY595" s="394"/>
      <c r="AZ595" s="380"/>
      <c r="BA595" s="394"/>
      <c r="BB595" s="380"/>
      <c r="BC595" s="394"/>
      <c r="BD595" s="394"/>
      <c r="BE595" s="394"/>
      <c r="BF595" s="394"/>
      <c r="BG595" s="394"/>
      <c r="BH595" s="380"/>
      <c r="BI595" s="252">
        <f t="shared" si="54"/>
        <v>234366.89649249087</v>
      </c>
    </row>
    <row r="596" spans="1:61" ht="15" customHeight="1" x14ac:dyDescent="0.25">
      <c r="A596" s="83">
        <f t="shared" si="57"/>
        <v>527</v>
      </c>
      <c r="C596" s="83">
        <v>920</v>
      </c>
      <c r="E596" s="120">
        <v>920412</v>
      </c>
      <c r="F596" s="109"/>
      <c r="G596" s="98" t="s">
        <v>688</v>
      </c>
      <c r="K596" s="252">
        <f>'[15]WP - Expenses'!$K$595</f>
        <v>2301301.0300000003</v>
      </c>
      <c r="M596" s="168">
        <v>0.85411208828047303</v>
      </c>
      <c r="O596" s="394">
        <f t="shared" si="56"/>
        <v>1965569.0284953038</v>
      </c>
      <c r="P596" s="217"/>
      <c r="Q596" s="394"/>
      <c r="R596" s="380"/>
      <c r="S596" s="394"/>
      <c r="T596" s="380"/>
      <c r="U596" s="290">
        <f>IFERROR(VLOOKUP(E596,'[26]IS ADJ 3'!$E$16:$O$314,11,FALSE),0)</f>
        <v>0</v>
      </c>
      <c r="V596" s="380"/>
      <c r="W596" s="291">
        <f>IFERROR(VLOOKUP(E596,'[27]IS ADJ 4'!$E:$Q,13,FALSE),0)</f>
        <v>0</v>
      </c>
      <c r="X596" s="380"/>
      <c r="Y596" s="290">
        <f>IFERROR(VLOOKUP(E596,'[28]WP IS ADJ 5'!$E$17:$U$315,17,FALSE),0)</f>
        <v>0</v>
      </c>
      <c r="Z596" s="380"/>
      <c r="AA596" s="394"/>
      <c r="AB596" s="380"/>
      <c r="AC596" s="394"/>
      <c r="AD596" s="380"/>
      <c r="AE596" s="394"/>
      <c r="AF596" s="380"/>
      <c r="AG596" s="397">
        <f>IFERROR(VLOOKUP(E596,'[16]nVision Input'!$E:$Q,13,FALSE),0)</f>
        <v>0</v>
      </c>
      <c r="AH596" s="380"/>
      <c r="AI596" s="394"/>
      <c r="AJ596" s="380"/>
      <c r="AK596" s="394"/>
      <c r="AL596" s="394"/>
      <c r="AM596" s="394"/>
      <c r="AN596" s="380"/>
      <c r="AO596" s="394"/>
      <c r="AP596" s="380"/>
      <c r="AQ596" s="394"/>
      <c r="AR596" s="380"/>
      <c r="AS596" s="394"/>
      <c r="AT596" s="380"/>
      <c r="AU596" s="394"/>
      <c r="AV596" s="217"/>
      <c r="AW596" s="394"/>
      <c r="AX596" s="217"/>
      <c r="AY596" s="394"/>
      <c r="AZ596" s="380"/>
      <c r="BA596" s="394"/>
      <c r="BB596" s="380"/>
      <c r="BC596" s="394"/>
      <c r="BD596" s="394"/>
      <c r="BE596" s="394"/>
      <c r="BF596" s="394"/>
      <c r="BG596" s="394"/>
      <c r="BH596" s="380"/>
      <c r="BI596" s="252">
        <f t="shared" si="54"/>
        <v>1965569.0284953038</v>
      </c>
    </row>
    <row r="597" spans="1:61" ht="15" customHeight="1" x14ac:dyDescent="0.25">
      <c r="A597" s="83">
        <f t="shared" si="57"/>
        <v>528</v>
      </c>
      <c r="C597" s="83">
        <v>920</v>
      </c>
      <c r="E597" s="120">
        <v>920413</v>
      </c>
      <c r="F597" s="109"/>
      <c r="G597" s="98" t="s">
        <v>689</v>
      </c>
      <c r="K597" s="252">
        <f>'[15]WP - Expenses'!$K$596</f>
        <v>221693.2</v>
      </c>
      <c r="M597" s="168">
        <v>0.85411208828047303</v>
      </c>
      <c r="O597" s="394">
        <f t="shared" si="56"/>
        <v>189350.84200958058</v>
      </c>
      <c r="P597" s="217"/>
      <c r="Q597" s="394"/>
      <c r="R597" s="380"/>
      <c r="S597" s="394"/>
      <c r="T597" s="380"/>
      <c r="U597" s="290">
        <f>IFERROR(VLOOKUP(E597,'[26]IS ADJ 3'!$E$16:$O$314,11,FALSE),0)</f>
        <v>0</v>
      </c>
      <c r="V597" s="380"/>
      <c r="W597" s="291">
        <f>IFERROR(VLOOKUP(E597,'[27]IS ADJ 4'!$E:$Q,13,FALSE),0)</f>
        <v>0</v>
      </c>
      <c r="X597" s="380"/>
      <c r="Y597" s="290">
        <f>IFERROR(VLOOKUP(E597,'[28]WP IS ADJ 5'!$E$17:$U$315,17,FALSE),0)</f>
        <v>0</v>
      </c>
      <c r="Z597" s="380"/>
      <c r="AA597" s="394"/>
      <c r="AB597" s="380"/>
      <c r="AC597" s="394"/>
      <c r="AD597" s="380"/>
      <c r="AE597" s="394"/>
      <c r="AF597" s="380"/>
      <c r="AG597" s="397">
        <f>IFERROR(VLOOKUP(E597,'[16]nVision Input'!$E:$Q,13,FALSE),0)</f>
        <v>0</v>
      </c>
      <c r="AH597" s="380"/>
      <c r="AI597" s="394"/>
      <c r="AJ597" s="380"/>
      <c r="AK597" s="394"/>
      <c r="AL597" s="394"/>
      <c r="AM597" s="394"/>
      <c r="AN597" s="380"/>
      <c r="AO597" s="394"/>
      <c r="AP597" s="380"/>
      <c r="AQ597" s="394"/>
      <c r="AR597" s="380"/>
      <c r="AS597" s="394"/>
      <c r="AT597" s="380"/>
      <c r="AU597" s="394"/>
      <c r="AV597" s="217"/>
      <c r="AW597" s="394"/>
      <c r="AX597" s="217"/>
      <c r="AY597" s="394"/>
      <c r="AZ597" s="380"/>
      <c r="BA597" s="394"/>
      <c r="BB597" s="380"/>
      <c r="BC597" s="394"/>
      <c r="BD597" s="394"/>
      <c r="BE597" s="394"/>
      <c r="BF597" s="394"/>
      <c r="BG597" s="394"/>
      <c r="BH597" s="380"/>
      <c r="BI597" s="252">
        <f t="shared" si="54"/>
        <v>189350.84200958058</v>
      </c>
    </row>
    <row r="598" spans="1:61" ht="15" customHeight="1" x14ac:dyDescent="0.25">
      <c r="A598" s="83">
        <f t="shared" si="57"/>
        <v>529</v>
      </c>
      <c r="C598" s="83">
        <v>920</v>
      </c>
      <c r="E598" s="120">
        <v>920449</v>
      </c>
      <c r="F598" s="109"/>
      <c r="G598" s="98" t="s">
        <v>690</v>
      </c>
      <c r="K598" s="252">
        <f>'[15]WP - Expenses'!$K$597</f>
        <v>0</v>
      </c>
      <c r="M598" s="168">
        <v>0.85411208828047303</v>
      </c>
      <c r="O598" s="394">
        <f t="shared" si="56"/>
        <v>0</v>
      </c>
      <c r="P598" s="217"/>
      <c r="Q598" s="394"/>
      <c r="R598" s="380"/>
      <c r="S598" s="394"/>
      <c r="T598" s="380"/>
      <c r="U598" s="290">
        <f>IFERROR(VLOOKUP(E598,'[26]IS ADJ 3'!$E$16:$O$314,11,FALSE),0)</f>
        <v>0</v>
      </c>
      <c r="V598" s="380"/>
      <c r="W598" s="291">
        <f>IFERROR(VLOOKUP(E598,'[27]IS ADJ 4'!$E:$Q,13,FALSE),0)</f>
        <v>0</v>
      </c>
      <c r="X598" s="380"/>
      <c r="Y598" s="290">
        <f>IFERROR(VLOOKUP(E598,'[28]WP IS ADJ 5'!$E$17:$U$315,17,FALSE),0)</f>
        <v>0</v>
      </c>
      <c r="Z598" s="380"/>
      <c r="AA598" s="394"/>
      <c r="AB598" s="380"/>
      <c r="AC598" s="394"/>
      <c r="AD598" s="380"/>
      <c r="AE598" s="394"/>
      <c r="AF598" s="380"/>
      <c r="AG598" s="397">
        <f>IFERROR(VLOOKUP(E598,'[16]nVision Input'!$E:$Q,13,FALSE),0)</f>
        <v>0</v>
      </c>
      <c r="AH598" s="380"/>
      <c r="AI598" s="394"/>
      <c r="AJ598" s="380"/>
      <c r="AK598" s="394"/>
      <c r="AL598" s="394"/>
      <c r="AM598" s="394"/>
      <c r="AN598" s="380"/>
      <c r="AO598" s="394"/>
      <c r="AP598" s="380"/>
      <c r="AQ598" s="394"/>
      <c r="AR598" s="380"/>
      <c r="AS598" s="394"/>
      <c r="AT598" s="380"/>
      <c r="AU598" s="394"/>
      <c r="AV598" s="217"/>
      <c r="AW598" s="394"/>
      <c r="AX598" s="217"/>
      <c r="AY598" s="394"/>
      <c r="AZ598" s="380"/>
      <c r="BA598" s="394"/>
      <c r="BB598" s="380"/>
      <c r="BC598" s="394"/>
      <c r="BD598" s="394"/>
      <c r="BE598" s="394"/>
      <c r="BF598" s="394"/>
      <c r="BG598" s="394"/>
      <c r="BH598" s="380"/>
      <c r="BI598" s="252">
        <f t="shared" si="54"/>
        <v>0</v>
      </c>
    </row>
    <row r="599" spans="1:61" ht="15" customHeight="1" x14ac:dyDescent="0.25">
      <c r="A599" s="83">
        <f t="shared" si="57"/>
        <v>530</v>
      </c>
      <c r="C599" s="83">
        <v>920</v>
      </c>
      <c r="E599" s="120">
        <v>920450</v>
      </c>
      <c r="F599" s="109"/>
      <c r="G599" s="98" t="s">
        <v>691</v>
      </c>
      <c r="K599" s="252">
        <f>'[15]WP - Expenses'!$K$598</f>
        <v>5723.17</v>
      </c>
      <c r="M599" s="168">
        <v>0.85411208828047303</v>
      </c>
      <c r="O599" s="394">
        <f t="shared" si="56"/>
        <v>4888.2286802841545</v>
      </c>
      <c r="P599" s="217"/>
      <c r="Q599" s="394"/>
      <c r="R599" s="380"/>
      <c r="S599" s="394"/>
      <c r="T599" s="380"/>
      <c r="U599" s="290">
        <f>IFERROR(VLOOKUP(E599,'[26]IS ADJ 3'!$E$16:$O$314,11,FALSE),0)</f>
        <v>0</v>
      </c>
      <c r="V599" s="380"/>
      <c r="W599" s="291">
        <f>IFERROR(VLOOKUP(E599,'[27]IS ADJ 4'!$E:$Q,13,FALSE),0)</f>
        <v>0</v>
      </c>
      <c r="X599" s="380"/>
      <c r="Y599" s="290">
        <f>IFERROR(VLOOKUP(E599,'[28]WP IS ADJ 5'!$E$17:$U$315,17,FALSE),0)</f>
        <v>0</v>
      </c>
      <c r="Z599" s="380"/>
      <c r="AA599" s="394"/>
      <c r="AB599" s="380"/>
      <c r="AC599" s="394"/>
      <c r="AD599" s="380"/>
      <c r="AE599" s="394"/>
      <c r="AF599" s="380"/>
      <c r="AG599" s="397">
        <f>IFERROR(VLOOKUP(E599,'[16]nVision Input'!$E:$Q,13,FALSE),0)</f>
        <v>0</v>
      </c>
      <c r="AH599" s="380"/>
      <c r="AI599" s="394"/>
      <c r="AJ599" s="380"/>
      <c r="AK599" s="394"/>
      <c r="AL599" s="394"/>
      <c r="AM599" s="394"/>
      <c r="AN599" s="380"/>
      <c r="AO599" s="394"/>
      <c r="AP599" s="380"/>
      <c r="AQ599" s="394"/>
      <c r="AR599" s="380"/>
      <c r="AS599" s="394"/>
      <c r="AT599" s="380"/>
      <c r="AU599" s="394"/>
      <c r="AV599" s="217"/>
      <c r="AW599" s="394"/>
      <c r="AX599" s="217"/>
      <c r="AY599" s="394"/>
      <c r="AZ599" s="380"/>
      <c r="BA599" s="394"/>
      <c r="BB599" s="380"/>
      <c r="BC599" s="394"/>
      <c r="BD599" s="394"/>
      <c r="BE599" s="394"/>
      <c r="BF599" s="394"/>
      <c r="BG599" s="394"/>
      <c r="BH599" s="380"/>
      <c r="BI599" s="252">
        <f t="shared" si="54"/>
        <v>4888.2286802841545</v>
      </c>
    </row>
    <row r="600" spans="1:61" ht="15" customHeight="1" x14ac:dyDescent="0.25">
      <c r="A600" s="83">
        <f t="shared" si="57"/>
        <v>531</v>
      </c>
      <c r="C600" s="83">
        <v>920</v>
      </c>
      <c r="E600" s="120">
        <v>920501</v>
      </c>
      <c r="F600" s="109"/>
      <c r="G600" s="98" t="s">
        <v>692</v>
      </c>
      <c r="K600" s="252">
        <f>'[15]WP - Expenses'!$K$599</f>
        <v>3058.67</v>
      </c>
      <c r="M600" s="168">
        <v>0.85411208828047303</v>
      </c>
      <c r="O600" s="394">
        <f t="shared" si="56"/>
        <v>2612.4470210608347</v>
      </c>
      <c r="P600" s="217"/>
      <c r="Q600" s="394"/>
      <c r="R600" s="380"/>
      <c r="S600" s="394"/>
      <c r="T600" s="380"/>
      <c r="U600" s="290">
        <f>IFERROR(VLOOKUP(E600,'[26]IS ADJ 3'!$E$16:$O$314,11,FALSE),0)</f>
        <v>0</v>
      </c>
      <c r="V600" s="380"/>
      <c r="W600" s="291">
        <f>IFERROR(VLOOKUP(E600,'[27]IS ADJ 4'!$E:$Q,13,FALSE),0)</f>
        <v>0</v>
      </c>
      <c r="X600" s="380"/>
      <c r="Y600" s="290">
        <f>IFERROR(VLOOKUP(E600,'[28]WP IS ADJ 5'!$E$17:$U$315,17,FALSE),0)</f>
        <v>0</v>
      </c>
      <c r="Z600" s="380"/>
      <c r="AA600" s="394"/>
      <c r="AB600" s="380"/>
      <c r="AC600" s="394"/>
      <c r="AD600" s="380"/>
      <c r="AE600" s="394"/>
      <c r="AF600" s="380"/>
      <c r="AG600" s="397">
        <f>IFERROR(VLOOKUP(E600,'[16]nVision Input'!$E:$Q,13,FALSE),0)</f>
        <v>0</v>
      </c>
      <c r="AH600" s="380"/>
      <c r="AI600" s="394"/>
      <c r="AJ600" s="380"/>
      <c r="AK600" s="394"/>
      <c r="AL600" s="394"/>
      <c r="AM600" s="394"/>
      <c r="AN600" s="380"/>
      <c r="AO600" s="394"/>
      <c r="AP600" s="380"/>
      <c r="AQ600" s="394"/>
      <c r="AR600" s="380"/>
      <c r="AS600" s="394"/>
      <c r="AT600" s="380"/>
      <c r="AU600" s="394"/>
      <c r="AV600" s="217"/>
      <c r="AW600" s="394"/>
      <c r="AX600" s="217"/>
      <c r="AY600" s="394"/>
      <c r="AZ600" s="380"/>
      <c r="BA600" s="394"/>
      <c r="BB600" s="380"/>
      <c r="BC600" s="394"/>
      <c r="BD600" s="394"/>
      <c r="BE600" s="394"/>
      <c r="BF600" s="394"/>
      <c r="BG600" s="394"/>
      <c r="BH600" s="380"/>
      <c r="BI600" s="252">
        <f t="shared" si="54"/>
        <v>2612.4470210608347</v>
      </c>
    </row>
    <row r="601" spans="1:61" ht="15" customHeight="1" x14ac:dyDescent="0.25">
      <c r="A601" s="83">
        <f t="shared" si="57"/>
        <v>532</v>
      </c>
      <c r="C601" s="83">
        <v>920</v>
      </c>
      <c r="E601" s="120">
        <v>920503</v>
      </c>
      <c r="F601" s="109"/>
      <c r="G601" s="98" t="s">
        <v>693</v>
      </c>
      <c r="K601" s="252">
        <f>'[15]WP - Expenses'!$K$600</f>
        <v>0</v>
      </c>
      <c r="M601" s="168">
        <v>0.85411208828047303</v>
      </c>
      <c r="O601" s="394">
        <f t="shared" si="56"/>
        <v>0</v>
      </c>
      <c r="P601" s="217"/>
      <c r="Q601" s="394"/>
      <c r="R601" s="380"/>
      <c r="S601" s="394"/>
      <c r="T601" s="380"/>
      <c r="U601" s="290">
        <f>IFERROR(VLOOKUP(E601,'[26]IS ADJ 3'!$E$16:$O$314,11,FALSE),0)</f>
        <v>0</v>
      </c>
      <c r="V601" s="380"/>
      <c r="W601" s="291">
        <f>IFERROR(VLOOKUP(E601,'[27]IS ADJ 4'!$E:$Q,13,FALSE),0)</f>
        <v>0</v>
      </c>
      <c r="X601" s="380"/>
      <c r="Y601" s="290">
        <f>IFERROR(VLOOKUP(E601,'[28]WP IS ADJ 5'!$E$17:$U$315,17,FALSE),0)</f>
        <v>0</v>
      </c>
      <c r="Z601" s="380"/>
      <c r="AA601" s="394"/>
      <c r="AB601" s="380"/>
      <c r="AC601" s="394"/>
      <c r="AD601" s="380"/>
      <c r="AE601" s="394"/>
      <c r="AF601" s="380"/>
      <c r="AG601" s="397">
        <f>IFERROR(VLOOKUP(E601,'[16]nVision Input'!$E:$Q,13,FALSE),0)</f>
        <v>0</v>
      </c>
      <c r="AH601" s="380"/>
      <c r="AI601" s="394"/>
      <c r="AJ601" s="380"/>
      <c r="AK601" s="394"/>
      <c r="AL601" s="394"/>
      <c r="AM601" s="394"/>
      <c r="AN601" s="380"/>
      <c r="AO601" s="394"/>
      <c r="AP601" s="380"/>
      <c r="AQ601" s="394"/>
      <c r="AR601" s="380"/>
      <c r="AS601" s="394"/>
      <c r="AT601" s="380"/>
      <c r="AU601" s="394"/>
      <c r="AV601" s="217"/>
      <c r="AW601" s="394"/>
      <c r="AX601" s="217"/>
      <c r="AY601" s="394"/>
      <c r="AZ601" s="380"/>
      <c r="BA601" s="394"/>
      <c r="BB601" s="380"/>
      <c r="BC601" s="394"/>
      <c r="BD601" s="394"/>
      <c r="BE601" s="394"/>
      <c r="BF601" s="394"/>
      <c r="BG601" s="394"/>
      <c r="BH601" s="380"/>
      <c r="BI601" s="252">
        <f t="shared" si="54"/>
        <v>0</v>
      </c>
    </row>
    <row r="602" spans="1:61" ht="15" customHeight="1" x14ac:dyDescent="0.25">
      <c r="A602" s="83">
        <f t="shared" si="57"/>
        <v>533</v>
      </c>
      <c r="C602" s="83">
        <v>920</v>
      </c>
      <c r="E602" s="120">
        <v>920504</v>
      </c>
      <c r="F602" s="109"/>
      <c r="G602" s="98" t="s">
        <v>694</v>
      </c>
      <c r="K602" s="252">
        <f>'[15]WP - Expenses'!$K$601</f>
        <v>117652.26</v>
      </c>
      <c r="M602" s="168">
        <v>0.85411208828047303</v>
      </c>
      <c r="O602" s="394">
        <f t="shared" si="56"/>
        <v>100488.21747951716</v>
      </c>
      <c r="P602" s="217"/>
      <c r="Q602" s="394"/>
      <c r="R602" s="380"/>
      <c r="S602" s="394"/>
      <c r="T602" s="380"/>
      <c r="U602" s="290">
        <f>IFERROR(VLOOKUP(E602,'[26]IS ADJ 3'!$E$16:$O$314,11,FALSE),0)</f>
        <v>3689.0884005795442</v>
      </c>
      <c r="V602" s="380"/>
      <c r="W602" s="291">
        <f>IFERROR(VLOOKUP(E602,'[27]IS ADJ 4'!$E:$Q,13,FALSE),0)</f>
        <v>1649.8638729352981</v>
      </c>
      <c r="X602" s="380"/>
      <c r="Y602" s="290">
        <f>IFERROR(VLOOKUP(E602,'[28]WP IS ADJ 5'!$E$17:$U$315,17,FALSE),0)</f>
        <v>2074.4593527174875</v>
      </c>
      <c r="Z602" s="380"/>
      <c r="AA602" s="394"/>
      <c r="AB602" s="380"/>
      <c r="AC602" s="394"/>
      <c r="AD602" s="380"/>
      <c r="AE602" s="394"/>
      <c r="AF602" s="380"/>
      <c r="AG602" s="397">
        <f>IFERROR(VLOOKUP(E602,'[16]nVision Input'!$E:$Q,13,FALSE),0)</f>
        <v>0</v>
      </c>
      <c r="AH602" s="380"/>
      <c r="AI602" s="394"/>
      <c r="AJ602" s="380"/>
      <c r="AK602" s="394"/>
      <c r="AL602" s="394"/>
      <c r="AM602" s="394"/>
      <c r="AN602" s="380"/>
      <c r="AO602" s="394"/>
      <c r="AP602" s="380"/>
      <c r="AQ602" s="394"/>
      <c r="AR602" s="380"/>
      <c r="AS602" s="394"/>
      <c r="AT602" s="380"/>
      <c r="AU602" s="394"/>
      <c r="AV602" s="217"/>
      <c r="AW602" s="394"/>
      <c r="AX602" s="217"/>
      <c r="AY602" s="394"/>
      <c r="AZ602" s="380"/>
      <c r="BA602" s="394"/>
      <c r="BB602" s="380"/>
      <c r="BC602" s="394"/>
      <c r="BD602" s="394"/>
      <c r="BE602" s="394"/>
      <c r="BF602" s="394"/>
      <c r="BG602" s="394"/>
      <c r="BH602" s="380"/>
      <c r="BI602" s="252">
        <f t="shared" si="54"/>
        <v>107901.62910574948</v>
      </c>
    </row>
    <row r="603" spans="1:61" ht="15" customHeight="1" x14ac:dyDescent="0.25">
      <c r="A603" s="83">
        <f t="shared" si="57"/>
        <v>534</v>
      </c>
      <c r="C603" s="83">
        <v>920</v>
      </c>
      <c r="E603" s="120">
        <v>920505</v>
      </c>
      <c r="F603" s="109"/>
      <c r="G603" s="98" t="s">
        <v>695</v>
      </c>
      <c r="K603" s="252">
        <f>'[15]WP - Expenses'!$K$602</f>
        <v>0</v>
      </c>
      <c r="M603" s="168">
        <v>0.85411208828047303</v>
      </c>
      <c r="O603" s="394">
        <f t="shared" si="56"/>
        <v>0</v>
      </c>
      <c r="P603" s="217"/>
      <c r="Q603" s="394"/>
      <c r="R603" s="380"/>
      <c r="S603" s="394"/>
      <c r="T603" s="380"/>
      <c r="U603" s="290">
        <f>IFERROR(VLOOKUP(E603,'[26]IS ADJ 3'!$E$16:$O$314,11,FALSE),0)</f>
        <v>0</v>
      </c>
      <c r="V603" s="380"/>
      <c r="W603" s="291">
        <f>IFERROR(VLOOKUP(E603,'[27]IS ADJ 4'!$E:$Q,13,FALSE),0)</f>
        <v>0</v>
      </c>
      <c r="X603" s="380"/>
      <c r="Y603" s="290">
        <f>IFERROR(VLOOKUP(E603,'[28]WP IS ADJ 5'!$E$17:$U$315,17,FALSE),0)</f>
        <v>0</v>
      </c>
      <c r="Z603" s="380"/>
      <c r="AA603" s="394"/>
      <c r="AB603" s="380"/>
      <c r="AC603" s="394"/>
      <c r="AD603" s="380"/>
      <c r="AE603" s="394"/>
      <c r="AF603" s="380"/>
      <c r="AG603" s="397">
        <f>IFERROR(VLOOKUP(E603,'[16]nVision Input'!$E:$Q,13,FALSE),0)</f>
        <v>0</v>
      </c>
      <c r="AH603" s="380"/>
      <c r="AI603" s="394"/>
      <c r="AJ603" s="380"/>
      <c r="AK603" s="394"/>
      <c r="AL603" s="394"/>
      <c r="AM603" s="394"/>
      <c r="AN603" s="380"/>
      <c r="AO603" s="394"/>
      <c r="AP603" s="380"/>
      <c r="AQ603" s="394"/>
      <c r="AR603" s="380"/>
      <c r="AS603" s="394"/>
      <c r="AT603" s="380"/>
      <c r="AU603" s="394"/>
      <c r="AV603" s="217"/>
      <c r="AW603" s="394"/>
      <c r="AX603" s="217"/>
      <c r="AY603" s="394"/>
      <c r="AZ603" s="380"/>
      <c r="BA603" s="394"/>
      <c r="BB603" s="380"/>
      <c r="BC603" s="394"/>
      <c r="BD603" s="394"/>
      <c r="BE603" s="394"/>
      <c r="BF603" s="394"/>
      <c r="BG603" s="394"/>
      <c r="BH603" s="380"/>
      <c r="BI603" s="252">
        <f t="shared" si="54"/>
        <v>0</v>
      </c>
    </row>
    <row r="604" spans="1:61" ht="15" customHeight="1" x14ac:dyDescent="0.25">
      <c r="A604" s="83">
        <f t="shared" si="57"/>
        <v>535</v>
      </c>
      <c r="C604" s="83">
        <v>920</v>
      </c>
      <c r="E604" s="120">
        <v>920512</v>
      </c>
      <c r="F604" s="109"/>
      <c r="G604" s="98" t="s">
        <v>696</v>
      </c>
      <c r="K604" s="252">
        <f>'[15]WP - Expenses'!$K$603</f>
        <v>1669321.8199999998</v>
      </c>
      <c r="M604" s="168">
        <v>0.85411208828047303</v>
      </c>
      <c r="O604" s="394">
        <f t="shared" si="56"/>
        <v>1425787.9456923597</v>
      </c>
      <c r="P604" s="217"/>
      <c r="Q604" s="394"/>
      <c r="R604" s="380"/>
      <c r="S604" s="394"/>
      <c r="T604" s="380"/>
      <c r="U604" s="290">
        <f>IFERROR(VLOOKUP(E604,'[26]IS ADJ 3'!$E$16:$O$314,11,FALSE),0)</f>
        <v>0</v>
      </c>
      <c r="V604" s="380"/>
      <c r="W604" s="291">
        <f>IFERROR(VLOOKUP(E604,'[27]IS ADJ 4'!$E:$Q,13,FALSE),0)</f>
        <v>0</v>
      </c>
      <c r="X604" s="380"/>
      <c r="Y604" s="290">
        <f>IFERROR(VLOOKUP(E604,'[28]WP IS ADJ 5'!$E$17:$U$315,17,FALSE),0)</f>
        <v>0</v>
      </c>
      <c r="Z604" s="380"/>
      <c r="AA604" s="394"/>
      <c r="AB604" s="380"/>
      <c r="AC604" s="394"/>
      <c r="AD604" s="380"/>
      <c r="AE604" s="394"/>
      <c r="AF604" s="380"/>
      <c r="AG604" s="397">
        <f>IFERROR(VLOOKUP(E604,'[16]nVision Input'!$E:$Q,13,FALSE),0)</f>
        <v>0</v>
      </c>
      <c r="AH604" s="380"/>
      <c r="AI604" s="394"/>
      <c r="AJ604" s="380"/>
      <c r="AK604" s="394"/>
      <c r="AL604" s="394"/>
      <c r="AM604" s="394"/>
      <c r="AN604" s="380"/>
      <c r="AO604" s="394"/>
      <c r="AP604" s="380"/>
      <c r="AQ604" s="394"/>
      <c r="AR604" s="380"/>
      <c r="AS604" s="394"/>
      <c r="AT604" s="380"/>
      <c r="AU604" s="394"/>
      <c r="AV604" s="217"/>
      <c r="AW604" s="394"/>
      <c r="AX604" s="217"/>
      <c r="AY604" s="394"/>
      <c r="AZ604" s="380"/>
      <c r="BA604" s="394"/>
      <c r="BB604" s="380"/>
      <c r="BC604" s="394"/>
      <c r="BD604" s="394"/>
      <c r="BE604" s="394"/>
      <c r="BF604" s="394"/>
      <c r="BG604" s="394"/>
      <c r="BH604" s="380"/>
      <c r="BI604" s="252">
        <f t="shared" si="54"/>
        <v>1425787.9456923597</v>
      </c>
    </row>
    <row r="605" spans="1:61" ht="15" customHeight="1" x14ac:dyDescent="0.25">
      <c r="A605" s="83">
        <f t="shared" si="57"/>
        <v>536</v>
      </c>
      <c r="C605" s="83">
        <v>920</v>
      </c>
      <c r="E605" s="120">
        <v>920513</v>
      </c>
      <c r="F605" s="109"/>
      <c r="G605" s="58" t="s">
        <v>697</v>
      </c>
      <c r="K605" s="252">
        <f>'[15]WP - Expenses'!$K$604</f>
        <v>161158.39000000001</v>
      </c>
      <c r="M605" s="168">
        <v>0.85411208828047303</v>
      </c>
      <c r="O605" s="394">
        <f t="shared" si="56"/>
        <v>137647.32902681892</v>
      </c>
      <c r="P605" s="217"/>
      <c r="Q605" s="394"/>
      <c r="R605" s="380"/>
      <c r="S605" s="394"/>
      <c r="T605" s="380"/>
      <c r="U605" s="290">
        <f>IFERROR(VLOOKUP(E605,'[26]IS ADJ 3'!$E$16:$O$314,11,FALSE),0)</f>
        <v>0</v>
      </c>
      <c r="V605" s="380"/>
      <c r="W605" s="291">
        <f>IFERROR(VLOOKUP(E605,'[27]IS ADJ 4'!$E:$Q,13,FALSE),0)</f>
        <v>0</v>
      </c>
      <c r="X605" s="380"/>
      <c r="Y605" s="290">
        <f>IFERROR(VLOOKUP(E605,'[28]WP IS ADJ 5'!$E$17:$U$315,17,FALSE),0)</f>
        <v>0</v>
      </c>
      <c r="Z605" s="380"/>
      <c r="AA605" s="394"/>
      <c r="AB605" s="380"/>
      <c r="AC605" s="394"/>
      <c r="AD605" s="380"/>
      <c r="AE605" s="394"/>
      <c r="AF605" s="380"/>
      <c r="AG605" s="397">
        <f>IFERROR(VLOOKUP(E605,'[16]nVision Input'!$E:$Q,13,FALSE),0)</f>
        <v>0</v>
      </c>
      <c r="AH605" s="380"/>
      <c r="AI605" s="394"/>
      <c r="AJ605" s="380"/>
      <c r="AK605" s="394"/>
      <c r="AL605" s="394"/>
      <c r="AM605" s="394"/>
      <c r="AN605" s="380"/>
      <c r="AO605" s="394"/>
      <c r="AP605" s="380"/>
      <c r="AQ605" s="394"/>
      <c r="AR605" s="380"/>
      <c r="AS605" s="394"/>
      <c r="AT605" s="380"/>
      <c r="AU605" s="394"/>
      <c r="AV605" s="217"/>
      <c r="AW605" s="394"/>
      <c r="AX605" s="217"/>
      <c r="AY605" s="394"/>
      <c r="AZ605" s="380"/>
      <c r="BA605" s="394"/>
      <c r="BB605" s="380"/>
      <c r="BC605" s="394"/>
      <c r="BD605" s="394"/>
      <c r="BE605" s="394"/>
      <c r="BF605" s="394"/>
      <c r="BG605" s="394"/>
      <c r="BH605" s="380"/>
      <c r="BI605" s="252">
        <f t="shared" si="54"/>
        <v>137647.32902681892</v>
      </c>
    </row>
    <row r="606" spans="1:61" ht="15" customHeight="1" x14ac:dyDescent="0.25">
      <c r="A606" s="83">
        <f t="shared" si="57"/>
        <v>537</v>
      </c>
      <c r="C606" s="83">
        <v>920</v>
      </c>
      <c r="E606" s="120">
        <v>920601</v>
      </c>
      <c r="F606" s="109"/>
      <c r="G606" s="98" t="s">
        <v>698</v>
      </c>
      <c r="K606" s="252">
        <f>'[15]WP - Expenses'!$K$605</f>
        <v>197569.82</v>
      </c>
      <c r="M606" s="168">
        <v>0.85411208828047303</v>
      </c>
      <c r="O606" s="394">
        <f t="shared" si="56"/>
        <v>168746.77154139717</v>
      </c>
      <c r="P606" s="217"/>
      <c r="Q606" s="394"/>
      <c r="R606" s="380"/>
      <c r="S606" s="394"/>
      <c r="T606" s="380"/>
      <c r="U606" s="290">
        <f>IFERROR(VLOOKUP(E606,'[26]IS ADJ 3'!$E$16:$O$314,11,FALSE),0)</f>
        <v>5439.3939489061877</v>
      </c>
      <c r="V606" s="380"/>
      <c r="W606" s="291">
        <f>IFERROR(VLOOKUP(E606,'[27]IS ADJ 4'!$E:$Q,13,FALSE),0)</f>
        <v>2432.6496392857812</v>
      </c>
      <c r="X606" s="380"/>
      <c r="Y606" s="290">
        <f>IFERROR(VLOOKUP(E606,'[28]WP IS ADJ 5'!$E$17:$U$315,17,FALSE),0)</f>
        <v>3058.6964651350572</v>
      </c>
      <c r="Z606" s="380"/>
      <c r="AA606" s="394"/>
      <c r="AB606" s="380"/>
      <c r="AC606" s="394"/>
      <c r="AD606" s="380"/>
      <c r="AE606" s="394"/>
      <c r="AF606" s="380"/>
      <c r="AG606" s="397">
        <f>IFERROR(VLOOKUP(E606,'[16]nVision Input'!$E:$Q,13,FALSE),0)</f>
        <v>0</v>
      </c>
      <c r="AH606" s="380"/>
      <c r="AI606" s="394"/>
      <c r="AJ606" s="380"/>
      <c r="AK606" s="394"/>
      <c r="AL606" s="394"/>
      <c r="AM606" s="394"/>
      <c r="AN606" s="380"/>
      <c r="AO606" s="394"/>
      <c r="AP606" s="380"/>
      <c r="AQ606" s="394"/>
      <c r="AR606" s="380"/>
      <c r="AS606" s="394"/>
      <c r="AT606" s="380"/>
      <c r="AU606" s="394"/>
      <c r="AV606" s="217"/>
      <c r="AW606" s="394"/>
      <c r="AX606" s="217"/>
      <c r="AY606" s="394"/>
      <c r="AZ606" s="380"/>
      <c r="BA606" s="394"/>
      <c r="BB606" s="380"/>
      <c r="BC606" s="394"/>
      <c r="BD606" s="394"/>
      <c r="BE606" s="394"/>
      <c r="BF606" s="394"/>
      <c r="BG606" s="394"/>
      <c r="BH606" s="380"/>
      <c r="BI606" s="252">
        <f t="shared" si="54"/>
        <v>179677.5115947242</v>
      </c>
    </row>
    <row r="607" spans="1:61" ht="15" customHeight="1" x14ac:dyDescent="0.25">
      <c r="A607" s="83">
        <f t="shared" si="57"/>
        <v>538</v>
      </c>
      <c r="C607" s="83">
        <v>920</v>
      </c>
      <c r="E607" s="120">
        <v>920612</v>
      </c>
      <c r="F607" s="109"/>
      <c r="G607" s="98" t="s">
        <v>699</v>
      </c>
      <c r="K607" s="252">
        <f>'[15]WP - Expenses'!$K$606</f>
        <v>0</v>
      </c>
      <c r="M607" s="168">
        <v>0.85411208828047303</v>
      </c>
      <c r="O607" s="394">
        <f t="shared" si="56"/>
        <v>0</v>
      </c>
      <c r="P607" s="217"/>
      <c r="Q607" s="394"/>
      <c r="R607" s="380"/>
      <c r="S607" s="394"/>
      <c r="T607" s="380"/>
      <c r="U607" s="290">
        <f>IFERROR(VLOOKUP(E607,'[26]IS ADJ 3'!$E$16:$O$314,11,FALSE),0)</f>
        <v>0</v>
      </c>
      <c r="V607" s="380"/>
      <c r="W607" s="291">
        <f>IFERROR(VLOOKUP(E607,'[27]IS ADJ 4'!$E:$Q,13,FALSE),0)</f>
        <v>0</v>
      </c>
      <c r="X607" s="380"/>
      <c r="Y607" s="290">
        <f>IFERROR(VLOOKUP(E607,'[28]WP IS ADJ 5'!$E$17:$U$315,17,FALSE),0)</f>
        <v>0</v>
      </c>
      <c r="Z607" s="380"/>
      <c r="AA607" s="394"/>
      <c r="AB607" s="380"/>
      <c r="AC607" s="394"/>
      <c r="AD607" s="380"/>
      <c r="AE607" s="394"/>
      <c r="AF607" s="380"/>
      <c r="AG607" s="397">
        <f>IFERROR(VLOOKUP(E607,'[16]nVision Input'!$E:$Q,13,FALSE),0)</f>
        <v>0</v>
      </c>
      <c r="AH607" s="380"/>
      <c r="AI607" s="394"/>
      <c r="AJ607" s="380"/>
      <c r="AK607" s="394"/>
      <c r="AL607" s="394"/>
      <c r="AM607" s="394"/>
      <c r="AN607" s="380"/>
      <c r="AO607" s="394"/>
      <c r="AP607" s="380"/>
      <c r="AQ607" s="394"/>
      <c r="AR607" s="380"/>
      <c r="AS607" s="394"/>
      <c r="AT607" s="380"/>
      <c r="AU607" s="394"/>
      <c r="AV607" s="217"/>
      <c r="AW607" s="394"/>
      <c r="AX607" s="217"/>
      <c r="AY607" s="394"/>
      <c r="AZ607" s="380"/>
      <c r="BA607" s="394"/>
      <c r="BB607" s="380"/>
      <c r="BC607" s="394"/>
      <c r="BD607" s="394"/>
      <c r="BE607" s="394"/>
      <c r="BF607" s="394"/>
      <c r="BG607" s="394"/>
      <c r="BH607" s="380"/>
      <c r="BI607" s="252">
        <f t="shared" si="54"/>
        <v>0</v>
      </c>
    </row>
    <row r="608" spans="1:61" ht="15" customHeight="1" x14ac:dyDescent="0.25">
      <c r="A608" s="83">
        <f t="shared" si="57"/>
        <v>539</v>
      </c>
      <c r="C608" s="83">
        <v>920</v>
      </c>
      <c r="E608" s="120">
        <v>920615</v>
      </c>
      <c r="F608" s="109"/>
      <c r="G608" s="98" t="s">
        <v>700</v>
      </c>
      <c r="K608" s="252">
        <f>'[15]WP - Expenses'!$K$607</f>
        <v>146352.60999999999</v>
      </c>
      <c r="M608" s="168">
        <v>0.85411208828047303</v>
      </c>
      <c r="O608" s="394">
        <f t="shared" si="56"/>
        <v>125001.53335239763</v>
      </c>
      <c r="P608" s="217"/>
      <c r="Q608" s="394"/>
      <c r="R608" s="380"/>
      <c r="S608" s="394"/>
      <c r="T608" s="380"/>
      <c r="U608" s="290">
        <f>IFERROR(VLOOKUP(E608,'[26]IS ADJ 3'!$E$16:$O$314,11,FALSE),0)</f>
        <v>4549.2115232988644</v>
      </c>
      <c r="V608" s="380"/>
      <c r="W608" s="291">
        <f>IFERROR(VLOOKUP(E608,'[27]IS ADJ 4'!$E:$Q,13,FALSE),0)</f>
        <v>2034.5350741534544</v>
      </c>
      <c r="X608" s="380"/>
      <c r="Y608" s="290">
        <f>IFERROR(VLOOKUP(E608,'[28]WP IS ADJ 5'!$E$17:$U$315,17,FALSE),0)</f>
        <v>2558.1263898460747</v>
      </c>
      <c r="Z608" s="380"/>
      <c r="AA608" s="394"/>
      <c r="AB608" s="380"/>
      <c r="AC608" s="394"/>
      <c r="AD608" s="380"/>
      <c r="AE608" s="394"/>
      <c r="AF608" s="380"/>
      <c r="AG608" s="397">
        <f>IFERROR(VLOOKUP(E608,'[16]nVision Input'!$E:$Q,13,FALSE),0)</f>
        <v>0</v>
      </c>
      <c r="AH608" s="380"/>
      <c r="AI608" s="394"/>
      <c r="AJ608" s="380"/>
      <c r="AK608" s="394"/>
      <c r="AL608" s="394"/>
      <c r="AM608" s="394"/>
      <c r="AN608" s="380"/>
      <c r="AO608" s="394"/>
      <c r="AP608" s="380"/>
      <c r="AQ608" s="394"/>
      <c r="AR608" s="380"/>
      <c r="AS608" s="394"/>
      <c r="AT608" s="380"/>
      <c r="AU608" s="394"/>
      <c r="AV608" s="217"/>
      <c r="AW608" s="394"/>
      <c r="AX608" s="217"/>
      <c r="AY608" s="394"/>
      <c r="AZ608" s="380"/>
      <c r="BA608" s="394"/>
      <c r="BB608" s="380"/>
      <c r="BC608" s="394"/>
      <c r="BD608" s="394"/>
      <c r="BE608" s="394"/>
      <c r="BF608" s="394"/>
      <c r="BG608" s="394"/>
      <c r="BH608" s="380"/>
      <c r="BI608" s="252">
        <f t="shared" si="54"/>
        <v>134143.40633969603</v>
      </c>
    </row>
    <row r="609" spans="1:61" s="101" customFormat="1" ht="15" customHeight="1" x14ac:dyDescent="0.25">
      <c r="A609" s="122">
        <f t="shared" si="57"/>
        <v>540</v>
      </c>
      <c r="C609" s="122">
        <v>920</v>
      </c>
      <c r="E609" s="120">
        <v>920620</v>
      </c>
      <c r="F609" s="109"/>
      <c r="G609" s="58" t="s">
        <v>701</v>
      </c>
      <c r="K609" s="216">
        <f>'[15]WP - Expenses'!$K$608</f>
        <v>2714.03</v>
      </c>
      <c r="M609" s="168">
        <v>0.85411208828047303</v>
      </c>
      <c r="O609" s="394">
        <f t="shared" si="56"/>
        <v>2318.0858309558525</v>
      </c>
      <c r="P609" s="217"/>
      <c r="Q609" s="394"/>
      <c r="R609" s="380"/>
      <c r="S609" s="394"/>
      <c r="T609" s="380"/>
      <c r="U609" s="290">
        <f>IFERROR(VLOOKUP(E609,'[26]IS ADJ 3'!$E$16:$O$314,11,FALSE),0)</f>
        <v>81.576009776003687</v>
      </c>
      <c r="V609" s="380"/>
      <c r="W609" s="291">
        <f>IFERROR(VLOOKUP(E609,'[27]IS ADJ 4'!$E:$Q,13,FALSE),0)</f>
        <v>36.483081133675633</v>
      </c>
      <c r="X609" s="380"/>
      <c r="Y609" s="290">
        <f>IFERROR(VLOOKUP(E609,'[28]WP IS ADJ 5'!$E$17:$U$315,17,FALSE),0)</f>
        <v>45.872068668948032</v>
      </c>
      <c r="Z609" s="380"/>
      <c r="AA609" s="394"/>
      <c r="AB609" s="380"/>
      <c r="AC609" s="394"/>
      <c r="AD609" s="380"/>
      <c r="AE609" s="394"/>
      <c r="AF609" s="380"/>
      <c r="AG609" s="397">
        <f>IFERROR(VLOOKUP(E609,'[16]nVision Input'!$E:$Q,13,FALSE),0)</f>
        <v>0</v>
      </c>
      <c r="AH609" s="380"/>
      <c r="AI609" s="394"/>
      <c r="AJ609" s="380"/>
      <c r="AK609" s="394"/>
      <c r="AL609" s="394"/>
      <c r="AM609" s="394"/>
      <c r="AN609" s="380"/>
      <c r="AO609" s="394"/>
      <c r="AP609" s="380"/>
      <c r="AQ609" s="394"/>
      <c r="AR609" s="380"/>
      <c r="AS609" s="394"/>
      <c r="AT609" s="380"/>
      <c r="AU609" s="394"/>
      <c r="AV609" s="217"/>
      <c r="AW609" s="394"/>
      <c r="AX609" s="217"/>
      <c r="AY609" s="394"/>
      <c r="AZ609" s="380"/>
      <c r="BA609" s="394"/>
      <c r="BB609" s="380"/>
      <c r="BC609" s="394"/>
      <c r="BD609" s="394"/>
      <c r="BE609" s="394"/>
      <c r="BF609" s="394"/>
      <c r="BG609" s="394"/>
      <c r="BH609" s="380"/>
      <c r="BI609" s="252">
        <f t="shared" si="54"/>
        <v>2482.0169905344796</v>
      </c>
    </row>
    <row r="610" spans="1:61" ht="15" customHeight="1" x14ac:dyDescent="0.25">
      <c r="A610" s="83">
        <f t="shared" si="57"/>
        <v>541</v>
      </c>
      <c r="C610" s="83">
        <v>920</v>
      </c>
      <c r="E610" s="120">
        <v>920666</v>
      </c>
      <c r="F610" s="109"/>
      <c r="G610" s="98" t="s">
        <v>702</v>
      </c>
      <c r="K610" s="252">
        <f>'[15]WP - Expenses'!$K$609</f>
        <v>14009.47</v>
      </c>
      <c r="M610" s="168">
        <v>0.85411208828047303</v>
      </c>
      <c r="O610" s="394">
        <f t="shared" si="56"/>
        <v>11965.657677402638</v>
      </c>
      <c r="P610" s="217"/>
      <c r="Q610" s="394"/>
      <c r="R610" s="380"/>
      <c r="S610" s="394"/>
      <c r="T610" s="380"/>
      <c r="U610" s="290">
        <f>IFERROR(VLOOKUP(E610,'[26]IS ADJ 3'!$E$16:$O$314,11,FALSE),0)</f>
        <v>468.439310780249</v>
      </c>
      <c r="V610" s="380"/>
      <c r="W610" s="291">
        <f>IFERROR(VLOOKUP(E610,'[27]IS ADJ 4'!$E:$Q,13,FALSE),0)</f>
        <v>209.49920728319478</v>
      </c>
      <c r="X610" s="380"/>
      <c r="Y610" s="290">
        <f>IFERROR(VLOOKUP(E610,'[28]WP IS ADJ 5'!$E$17:$U$315,17,FALSE),0)</f>
        <v>263.41421075080871</v>
      </c>
      <c r="Z610" s="380"/>
      <c r="AA610" s="394"/>
      <c r="AB610" s="380"/>
      <c r="AC610" s="394"/>
      <c r="AD610" s="380"/>
      <c r="AE610" s="394"/>
      <c r="AF610" s="380"/>
      <c r="AG610" s="397">
        <f>IFERROR(VLOOKUP(E610,'[16]nVision Input'!$E:$Q,13,FALSE),0)</f>
        <v>0</v>
      </c>
      <c r="AH610" s="380"/>
      <c r="AI610" s="394"/>
      <c r="AJ610" s="380"/>
      <c r="AK610" s="394"/>
      <c r="AL610" s="394"/>
      <c r="AM610" s="394"/>
      <c r="AN610" s="380"/>
      <c r="AO610" s="394"/>
      <c r="AP610" s="380"/>
      <c r="AQ610" s="394"/>
      <c r="AR610" s="380"/>
      <c r="AS610" s="394"/>
      <c r="AT610" s="380"/>
      <c r="AU610" s="394"/>
      <c r="AV610" s="217"/>
      <c r="AW610" s="394"/>
      <c r="AX610" s="217"/>
      <c r="AY610" s="394"/>
      <c r="AZ610" s="380"/>
      <c r="BA610" s="394"/>
      <c r="BB610" s="380"/>
      <c r="BC610" s="394"/>
      <c r="BD610" s="394"/>
      <c r="BE610" s="394"/>
      <c r="BF610" s="394"/>
      <c r="BG610" s="394"/>
      <c r="BH610" s="380"/>
      <c r="BI610" s="252">
        <f t="shared" si="54"/>
        <v>12907.010406216892</v>
      </c>
    </row>
    <row r="611" spans="1:61" ht="15" customHeight="1" x14ac:dyDescent="0.25">
      <c r="A611" s="83">
        <f t="shared" si="57"/>
        <v>542</v>
      </c>
      <c r="C611" s="83">
        <v>920</v>
      </c>
      <c r="E611" s="120">
        <v>920669</v>
      </c>
      <c r="F611" s="109"/>
      <c r="G611" s="98" t="s">
        <v>703</v>
      </c>
      <c r="K611" s="252">
        <f>'[15]WP - Expenses'!$K$610</f>
        <v>48763.69</v>
      </c>
      <c r="M611" s="168">
        <v>0.85411208828047303</v>
      </c>
      <c r="O611" s="394">
        <f t="shared" si="56"/>
        <v>41649.657098161624</v>
      </c>
      <c r="P611" s="217"/>
      <c r="Q611" s="394"/>
      <c r="R611" s="380"/>
      <c r="S611" s="394"/>
      <c r="T611" s="380"/>
      <c r="U611" s="290">
        <f>IFERROR(VLOOKUP(E611,'[26]IS ADJ 3'!$E$16:$O$314,11,FALSE),0)</f>
        <v>1556.4508436666797</v>
      </c>
      <c r="V611" s="380"/>
      <c r="W611" s="291">
        <f>IFERROR(VLOOKUP(E611,'[27]IS ADJ 4'!$E:$Q,13,FALSE),0)</f>
        <v>696.08850158264204</v>
      </c>
      <c r="X611" s="380"/>
      <c r="Y611" s="290">
        <f>IFERROR(VLOOKUP(E611,'[28]WP IS ADJ 5'!$E$17:$U$315,17,FALSE),0)</f>
        <v>875.22814828241826</v>
      </c>
      <c r="Z611" s="380"/>
      <c r="AA611" s="394"/>
      <c r="AB611" s="380"/>
      <c r="AC611" s="394"/>
      <c r="AD611" s="380"/>
      <c r="AE611" s="394"/>
      <c r="AF611" s="380"/>
      <c r="AG611" s="397">
        <f>IFERROR(VLOOKUP(E611,'[16]nVision Input'!$E:$Q,13,FALSE),0)</f>
        <v>0</v>
      </c>
      <c r="AH611" s="380"/>
      <c r="AI611" s="394"/>
      <c r="AJ611" s="380"/>
      <c r="AK611" s="394"/>
      <c r="AL611" s="394"/>
      <c r="AM611" s="394"/>
      <c r="AN611" s="380"/>
      <c r="AO611" s="394"/>
      <c r="AP611" s="380"/>
      <c r="AQ611" s="394"/>
      <c r="AR611" s="380"/>
      <c r="AS611" s="394"/>
      <c r="AT611" s="380"/>
      <c r="AU611" s="394"/>
      <c r="AV611" s="217"/>
      <c r="AW611" s="394"/>
      <c r="AX611" s="217"/>
      <c r="AY611" s="394"/>
      <c r="AZ611" s="380"/>
      <c r="BA611" s="394"/>
      <c r="BB611" s="380"/>
      <c r="BC611" s="394"/>
      <c r="BD611" s="394"/>
      <c r="BE611" s="394"/>
      <c r="BF611" s="394"/>
      <c r="BG611" s="394"/>
      <c r="BH611" s="380"/>
      <c r="BI611" s="252">
        <f t="shared" si="54"/>
        <v>44777.424591693365</v>
      </c>
    </row>
    <row r="612" spans="1:61" ht="15" customHeight="1" x14ac:dyDescent="0.25">
      <c r="A612" s="83">
        <f t="shared" si="57"/>
        <v>543</v>
      </c>
      <c r="C612" s="83">
        <v>920</v>
      </c>
      <c r="E612" s="120">
        <v>920701</v>
      </c>
      <c r="F612" s="109"/>
      <c r="G612" s="98" t="s">
        <v>704</v>
      </c>
      <c r="K612" s="252">
        <f>'[15]WP - Expenses'!$K$611</f>
        <v>174556.93000000002</v>
      </c>
      <c r="M612" s="168">
        <v>0.85411208828047303</v>
      </c>
      <c r="O612" s="394">
        <f t="shared" si="56"/>
        <v>149091.18400612837</v>
      </c>
      <c r="P612" s="217"/>
      <c r="Q612" s="394"/>
      <c r="R612" s="380"/>
      <c r="S612" s="394"/>
      <c r="T612" s="380"/>
      <c r="U612" s="290">
        <f>IFERROR(VLOOKUP(E612,'[26]IS ADJ 3'!$E$16:$O$314,11,FALSE),0)</f>
        <v>6130.0413939049677</v>
      </c>
      <c r="V612" s="380"/>
      <c r="W612" s="291">
        <f>IFERROR(VLOOKUP(E612,'[27]IS ADJ 4'!$E:$Q,13,FALSE),0)</f>
        <v>2741.5265608199866</v>
      </c>
      <c r="X612" s="380"/>
      <c r="Y612" s="290">
        <f>IFERROR(VLOOKUP(E612,'[28]WP IS ADJ 5'!$E$17:$U$315,17,FALSE),0)</f>
        <v>3447.0634263287939</v>
      </c>
      <c r="Z612" s="380"/>
      <c r="AA612" s="394"/>
      <c r="AB612" s="380"/>
      <c r="AC612" s="394"/>
      <c r="AD612" s="380"/>
      <c r="AE612" s="394"/>
      <c r="AF612" s="380"/>
      <c r="AG612" s="397">
        <f>IFERROR(VLOOKUP(E612,'[16]nVision Input'!$E:$Q,13,FALSE),0)</f>
        <v>0</v>
      </c>
      <c r="AH612" s="380"/>
      <c r="AI612" s="394"/>
      <c r="AJ612" s="380"/>
      <c r="AK612" s="394"/>
      <c r="AL612" s="394"/>
      <c r="AM612" s="394"/>
      <c r="AN612" s="380"/>
      <c r="AO612" s="394"/>
      <c r="AP612" s="380"/>
      <c r="AQ612" s="394"/>
      <c r="AR612" s="380"/>
      <c r="AS612" s="394"/>
      <c r="AT612" s="380"/>
      <c r="AU612" s="394"/>
      <c r="AV612" s="217"/>
      <c r="AW612" s="394"/>
      <c r="AX612" s="217"/>
      <c r="AY612" s="394"/>
      <c r="AZ612" s="380"/>
      <c r="BA612" s="394"/>
      <c r="BB612" s="380"/>
      <c r="BC612" s="394"/>
      <c r="BD612" s="394"/>
      <c r="BE612" s="394"/>
      <c r="BF612" s="394"/>
      <c r="BG612" s="394"/>
      <c r="BH612" s="380"/>
      <c r="BI612" s="252">
        <f t="shared" si="54"/>
        <v>161409.81538718214</v>
      </c>
    </row>
    <row r="613" spans="1:61" ht="15" customHeight="1" x14ac:dyDescent="0.25">
      <c r="A613" s="83">
        <f t="shared" si="57"/>
        <v>544</v>
      </c>
      <c r="C613" s="83">
        <v>920</v>
      </c>
      <c r="E613" s="120">
        <v>920703</v>
      </c>
      <c r="F613" s="109"/>
      <c r="G613" s="98" t="s">
        <v>705</v>
      </c>
      <c r="K613" s="252">
        <f>'[15]WP - Expenses'!$K$612</f>
        <v>359452.29</v>
      </c>
      <c r="M613" s="168">
        <v>0.85411208828047303</v>
      </c>
      <c r="O613" s="394">
        <f t="shared" si="56"/>
        <v>307012.54604909819</v>
      </c>
      <c r="P613" s="217"/>
      <c r="Q613" s="394"/>
      <c r="R613" s="380"/>
      <c r="S613" s="394"/>
      <c r="T613" s="380"/>
      <c r="U613" s="290">
        <f>IFERROR(VLOOKUP(E613,'[26]IS ADJ 3'!$E$16:$O$314,11,FALSE),0)</f>
        <v>11323.641787551873</v>
      </c>
      <c r="V613" s="380"/>
      <c r="W613" s="291">
        <f>IFERROR(VLOOKUP(E613,'[27]IS ADJ 4'!$E:$Q,13,FALSE),0)</f>
        <v>5064.2504236025788</v>
      </c>
      <c r="X613" s="380"/>
      <c r="Y613" s="290">
        <f>IFERROR(VLOOKUP(E613,'[28]WP IS ADJ 5'!$E$17:$U$315,17,FALSE),0)</f>
        <v>6367.5445156909991</v>
      </c>
      <c r="Z613" s="380"/>
      <c r="AA613" s="394"/>
      <c r="AB613" s="380"/>
      <c r="AC613" s="394"/>
      <c r="AD613" s="380"/>
      <c r="AE613" s="394"/>
      <c r="AF613" s="380"/>
      <c r="AG613" s="397">
        <f>IFERROR(VLOOKUP(E613,'[16]nVision Input'!$E:$Q,13,FALSE),0)</f>
        <v>0</v>
      </c>
      <c r="AH613" s="380"/>
      <c r="AI613" s="394"/>
      <c r="AJ613" s="380"/>
      <c r="AK613" s="394"/>
      <c r="AL613" s="394"/>
      <c r="AM613" s="394"/>
      <c r="AN613" s="380"/>
      <c r="AO613" s="394"/>
      <c r="AP613" s="380"/>
      <c r="AQ613" s="394"/>
      <c r="AR613" s="380"/>
      <c r="AS613" s="394"/>
      <c r="AT613" s="380"/>
      <c r="AU613" s="394"/>
      <c r="AV613" s="217"/>
      <c r="AW613" s="394"/>
      <c r="AX613" s="217"/>
      <c r="AY613" s="394"/>
      <c r="AZ613" s="380"/>
      <c r="BA613" s="394"/>
      <c r="BB613" s="380"/>
      <c r="BC613" s="394"/>
      <c r="BD613" s="394"/>
      <c r="BE613" s="394"/>
      <c r="BF613" s="394"/>
      <c r="BG613" s="394"/>
      <c r="BH613" s="380"/>
      <c r="BI613" s="252">
        <f t="shared" si="54"/>
        <v>329767.98277594364</v>
      </c>
    </row>
    <row r="614" spans="1:61" ht="15" customHeight="1" x14ac:dyDescent="0.25">
      <c r="A614" s="83">
        <f t="shared" si="57"/>
        <v>545</v>
      </c>
      <c r="C614" s="83">
        <v>920</v>
      </c>
      <c r="E614" s="120">
        <v>920715</v>
      </c>
      <c r="F614" s="109"/>
      <c r="G614" s="98" t="s">
        <v>706</v>
      </c>
      <c r="K614" s="252">
        <f>'[15]WP - Expenses'!$K$613</f>
        <v>0</v>
      </c>
      <c r="M614" s="168">
        <v>0.85411208828047303</v>
      </c>
      <c r="O614" s="394">
        <f t="shared" si="56"/>
        <v>0</v>
      </c>
      <c r="P614" s="217"/>
      <c r="Q614" s="394"/>
      <c r="R614" s="380"/>
      <c r="S614" s="394"/>
      <c r="T614" s="380"/>
      <c r="U614" s="290">
        <f>IFERROR(VLOOKUP(E614,'[26]IS ADJ 3'!$E$16:$O$314,11,FALSE),0)</f>
        <v>0</v>
      </c>
      <c r="V614" s="380"/>
      <c r="W614" s="291">
        <f>IFERROR(VLOOKUP(E614,'[27]IS ADJ 4'!$E:$Q,13,FALSE),0)</f>
        <v>0</v>
      </c>
      <c r="X614" s="380"/>
      <c r="Y614" s="290">
        <f>IFERROR(VLOOKUP(E614,'[28]WP IS ADJ 5'!$E$17:$U$315,17,FALSE),0)</f>
        <v>0</v>
      </c>
      <c r="Z614" s="380"/>
      <c r="AA614" s="394"/>
      <c r="AB614" s="380"/>
      <c r="AC614" s="394"/>
      <c r="AD614" s="380"/>
      <c r="AE614" s="394"/>
      <c r="AF614" s="380"/>
      <c r="AG614" s="397">
        <f>IFERROR(VLOOKUP(E614,'[16]nVision Input'!$E:$Q,13,FALSE),0)</f>
        <v>0</v>
      </c>
      <c r="AH614" s="380"/>
      <c r="AI614" s="394"/>
      <c r="AJ614" s="380"/>
      <c r="AK614" s="394"/>
      <c r="AL614" s="394"/>
      <c r="AM614" s="394"/>
      <c r="AN614" s="380"/>
      <c r="AO614" s="394"/>
      <c r="AP614" s="380"/>
      <c r="AQ614" s="394"/>
      <c r="AR614" s="380"/>
      <c r="AS614" s="394"/>
      <c r="AT614" s="380"/>
      <c r="AU614" s="394"/>
      <c r="AV614" s="217"/>
      <c r="AW614" s="394"/>
      <c r="AX614" s="217"/>
      <c r="AY614" s="394"/>
      <c r="AZ614" s="380"/>
      <c r="BA614" s="394"/>
      <c r="BB614" s="380"/>
      <c r="BC614" s="394"/>
      <c r="BD614" s="394"/>
      <c r="BE614" s="394"/>
      <c r="BF614" s="394"/>
      <c r="BG614" s="394"/>
      <c r="BH614" s="380"/>
      <c r="BI614" s="252">
        <f t="shared" si="54"/>
        <v>0</v>
      </c>
    </row>
    <row r="615" spans="1:61" ht="15" customHeight="1" x14ac:dyDescent="0.25">
      <c r="A615" s="83">
        <f t="shared" si="57"/>
        <v>546</v>
      </c>
      <c r="C615" s="83">
        <v>920</v>
      </c>
      <c r="E615" s="120">
        <v>920721</v>
      </c>
      <c r="F615" s="109"/>
      <c r="G615" s="98" t="s">
        <v>707</v>
      </c>
      <c r="K615" s="252">
        <f>'[15]WP - Expenses'!$K$614</f>
        <v>0</v>
      </c>
      <c r="M615" s="168">
        <v>0.85411208828047303</v>
      </c>
      <c r="O615" s="394">
        <f t="shared" si="56"/>
        <v>0</v>
      </c>
      <c r="P615" s="217"/>
      <c r="Q615" s="394"/>
      <c r="R615" s="380"/>
      <c r="S615" s="394"/>
      <c r="T615" s="380"/>
      <c r="U615" s="290">
        <f>IFERROR(VLOOKUP(E615,'[26]IS ADJ 3'!$E$16:$O$314,11,FALSE),0)</f>
        <v>0</v>
      </c>
      <c r="V615" s="380"/>
      <c r="W615" s="291">
        <f>IFERROR(VLOOKUP(E615,'[27]IS ADJ 4'!$E:$Q,13,FALSE),0)</f>
        <v>0</v>
      </c>
      <c r="X615" s="380"/>
      <c r="Y615" s="290">
        <f>IFERROR(VLOOKUP(E615,'[28]WP IS ADJ 5'!$E$17:$U$315,17,FALSE),0)</f>
        <v>0</v>
      </c>
      <c r="Z615" s="380"/>
      <c r="AA615" s="394"/>
      <c r="AB615" s="380"/>
      <c r="AC615" s="394"/>
      <c r="AD615" s="380"/>
      <c r="AE615" s="394"/>
      <c r="AF615" s="380"/>
      <c r="AG615" s="397">
        <f>IFERROR(VLOOKUP(E615,'[16]nVision Input'!$E:$Q,13,FALSE),0)</f>
        <v>0</v>
      </c>
      <c r="AH615" s="380"/>
      <c r="AI615" s="394"/>
      <c r="AJ615" s="380"/>
      <c r="AK615" s="394"/>
      <c r="AL615" s="394"/>
      <c r="AM615" s="394"/>
      <c r="AN615" s="380"/>
      <c r="AO615" s="394"/>
      <c r="AP615" s="380"/>
      <c r="AQ615" s="394"/>
      <c r="AR615" s="380"/>
      <c r="AS615" s="394"/>
      <c r="AT615" s="380"/>
      <c r="AU615" s="394"/>
      <c r="AV615" s="217"/>
      <c r="AW615" s="394"/>
      <c r="AX615" s="217"/>
      <c r="AY615" s="394"/>
      <c r="AZ615" s="380"/>
      <c r="BA615" s="394"/>
      <c r="BB615" s="380"/>
      <c r="BC615" s="394"/>
      <c r="BD615" s="394"/>
      <c r="BE615" s="394"/>
      <c r="BF615" s="394"/>
      <c r="BG615" s="394"/>
      <c r="BH615" s="380"/>
      <c r="BI615" s="252">
        <f t="shared" si="54"/>
        <v>0</v>
      </c>
    </row>
    <row r="616" spans="1:61" ht="15" customHeight="1" x14ac:dyDescent="0.25">
      <c r="A616" s="83">
        <f t="shared" si="57"/>
        <v>547</v>
      </c>
      <c r="C616" s="83">
        <v>920</v>
      </c>
      <c r="E616" s="120">
        <v>920723</v>
      </c>
      <c r="F616" s="109"/>
      <c r="G616" s="98" t="s">
        <v>708</v>
      </c>
      <c r="K616" s="252">
        <f>'[15]WP - Expenses'!$K$615</f>
        <v>3585.8900000000003</v>
      </c>
      <c r="M616" s="168">
        <v>0.85411208828047303</v>
      </c>
      <c r="O616" s="394">
        <f t="shared" si="56"/>
        <v>3062.7519962440656</v>
      </c>
      <c r="P616" s="217"/>
      <c r="Q616" s="394"/>
      <c r="R616" s="380"/>
      <c r="S616" s="394"/>
      <c r="T616" s="380"/>
      <c r="U616" s="290">
        <f>IFERROR(VLOOKUP(E616,'[26]IS ADJ 3'!$E$16:$O$314,11,FALSE),0)</f>
        <v>108.82537116654534</v>
      </c>
      <c r="V616" s="380"/>
      <c r="W616" s="291">
        <f>IFERROR(VLOOKUP(E616,'[27]IS ADJ 4'!$E:$Q,13,FALSE),0)</f>
        <v>48.669760344656289</v>
      </c>
      <c r="X616" s="380"/>
      <c r="Y616" s="290">
        <f>IFERROR(VLOOKUP(E616,'[28]WP IS ADJ 5'!$E$17:$U$315,17,FALSE),0)</f>
        <v>61.195012023546951</v>
      </c>
      <c r="Z616" s="380"/>
      <c r="AA616" s="394"/>
      <c r="AB616" s="380"/>
      <c r="AC616" s="394"/>
      <c r="AD616" s="380"/>
      <c r="AE616" s="394"/>
      <c r="AF616" s="380"/>
      <c r="AG616" s="397">
        <f>IFERROR(VLOOKUP(E616,'[16]nVision Input'!$E:$Q,13,FALSE),0)</f>
        <v>0</v>
      </c>
      <c r="AH616" s="380"/>
      <c r="AI616" s="394"/>
      <c r="AJ616" s="380"/>
      <c r="AK616" s="394"/>
      <c r="AL616" s="394"/>
      <c r="AM616" s="394"/>
      <c r="AN616" s="380"/>
      <c r="AO616" s="394"/>
      <c r="AP616" s="380"/>
      <c r="AQ616" s="394"/>
      <c r="AR616" s="380"/>
      <c r="AS616" s="394"/>
      <c r="AT616" s="380"/>
      <c r="AU616" s="394"/>
      <c r="AV616" s="217"/>
      <c r="AW616" s="394"/>
      <c r="AX616" s="217"/>
      <c r="AY616" s="394"/>
      <c r="AZ616" s="380"/>
      <c r="BA616" s="394"/>
      <c r="BB616" s="380"/>
      <c r="BC616" s="394"/>
      <c r="BD616" s="394"/>
      <c r="BE616" s="394"/>
      <c r="BF616" s="394"/>
      <c r="BG616" s="394"/>
      <c r="BH616" s="380"/>
      <c r="BI616" s="252">
        <f t="shared" si="54"/>
        <v>3281.4421397788142</v>
      </c>
    </row>
    <row r="617" spans="1:61" ht="15" customHeight="1" x14ac:dyDescent="0.25">
      <c r="A617" s="83">
        <f t="shared" si="57"/>
        <v>548</v>
      </c>
      <c r="C617" s="83">
        <v>920</v>
      </c>
      <c r="E617" s="120">
        <v>920750</v>
      </c>
      <c r="F617" s="109"/>
      <c r="G617" s="98" t="s">
        <v>709</v>
      </c>
      <c r="K617" s="252">
        <f>'[15]WP - Expenses'!$K$616</f>
        <v>84092.89</v>
      </c>
      <c r="M617" s="168">
        <v>0.85411208828047303</v>
      </c>
      <c r="O617" s="394">
        <f t="shared" si="56"/>
        <v>71824.753887440107</v>
      </c>
      <c r="P617" s="217"/>
      <c r="Q617" s="394"/>
      <c r="R617" s="380"/>
      <c r="S617" s="394"/>
      <c r="T617" s="380"/>
      <c r="U617" s="290">
        <f>IFERROR(VLOOKUP(E617,'[26]IS ADJ 3'!$E$16:$O$314,11,FALSE),0)</f>
        <v>2427.6198072632997</v>
      </c>
      <c r="V617" s="380"/>
      <c r="W617" s="291">
        <f>IFERROR(VLOOKUP(E617,'[27]IS ADJ 4'!$E:$Q,13,FALSE),0)</f>
        <v>1085.6997128604071</v>
      </c>
      <c r="X617" s="380"/>
      <c r="Y617" s="290">
        <f>IFERROR(VLOOKUP(E617,'[28]WP IS ADJ 5'!$E$17:$U$315,17,FALSE),0)</f>
        <v>1365.1065160781873</v>
      </c>
      <c r="Z617" s="380"/>
      <c r="AA617" s="394"/>
      <c r="AB617" s="380"/>
      <c r="AC617" s="394"/>
      <c r="AD617" s="380"/>
      <c r="AE617" s="394"/>
      <c r="AF617" s="380"/>
      <c r="AG617" s="397">
        <f>IFERROR(VLOOKUP(E617,'[16]nVision Input'!$E:$Q,13,FALSE),0)</f>
        <v>0</v>
      </c>
      <c r="AH617" s="380"/>
      <c r="AI617" s="394"/>
      <c r="AJ617" s="380"/>
      <c r="AK617" s="394"/>
      <c r="AL617" s="394"/>
      <c r="AM617" s="394"/>
      <c r="AN617" s="380"/>
      <c r="AO617" s="394"/>
      <c r="AP617" s="380"/>
      <c r="AQ617" s="394"/>
      <c r="AR617" s="380"/>
      <c r="AS617" s="394"/>
      <c r="AT617" s="380"/>
      <c r="AU617" s="394"/>
      <c r="AV617" s="217"/>
      <c r="AW617" s="394"/>
      <c r="AX617" s="217"/>
      <c r="AY617" s="394"/>
      <c r="AZ617" s="380"/>
      <c r="BA617" s="394"/>
      <c r="BB617" s="380"/>
      <c r="BC617" s="394"/>
      <c r="BD617" s="394"/>
      <c r="BE617" s="394"/>
      <c r="BF617" s="394"/>
      <c r="BG617" s="394"/>
      <c r="BH617" s="380"/>
      <c r="BI617" s="252">
        <f t="shared" si="54"/>
        <v>76703.179923642005</v>
      </c>
    </row>
    <row r="618" spans="1:61" ht="15" customHeight="1" x14ac:dyDescent="0.25">
      <c r="A618" s="83">
        <f t="shared" si="57"/>
        <v>549</v>
      </c>
      <c r="C618" s="83">
        <v>920</v>
      </c>
      <c r="E618" s="120">
        <v>920799</v>
      </c>
      <c r="F618" s="109"/>
      <c r="G618" s="98" t="s">
        <v>710</v>
      </c>
      <c r="K618" s="252">
        <f>'[15]WP - Expenses'!$K$617</f>
        <v>2.13</v>
      </c>
      <c r="M618" s="168">
        <v>0.85411208828047303</v>
      </c>
      <c r="O618" s="394">
        <f t="shared" si="56"/>
        <v>1.8192587480374074</v>
      </c>
      <c r="P618" s="217"/>
      <c r="Q618" s="394"/>
      <c r="R618" s="380"/>
      <c r="S618" s="394"/>
      <c r="T618" s="380"/>
      <c r="U618" s="290">
        <f>IFERROR(VLOOKUP(E618,'[26]IS ADJ 3'!$E$16:$O$314,11,FALSE),0)</f>
        <v>0</v>
      </c>
      <c r="V618" s="380"/>
      <c r="W618" s="291">
        <f>IFERROR(VLOOKUP(E618,'[27]IS ADJ 4'!$E:$Q,13,FALSE),0)</f>
        <v>0</v>
      </c>
      <c r="X618" s="380"/>
      <c r="Y618" s="290">
        <f>IFERROR(VLOOKUP(E618,'[28]WP IS ADJ 5'!$E$17:$U$315,17,FALSE),0)</f>
        <v>0</v>
      </c>
      <c r="Z618" s="380"/>
      <c r="AA618" s="394"/>
      <c r="AB618" s="380"/>
      <c r="AC618" s="394"/>
      <c r="AD618" s="380"/>
      <c r="AE618" s="394"/>
      <c r="AF618" s="380"/>
      <c r="AG618" s="397">
        <f>IFERROR(VLOOKUP(E618,'[16]nVision Input'!$E:$Q,13,FALSE),0)</f>
        <v>0</v>
      </c>
      <c r="AH618" s="380"/>
      <c r="AI618" s="394"/>
      <c r="AJ618" s="380"/>
      <c r="AK618" s="394"/>
      <c r="AL618" s="394"/>
      <c r="AM618" s="394"/>
      <c r="AN618" s="380"/>
      <c r="AO618" s="394"/>
      <c r="AP618" s="380"/>
      <c r="AQ618" s="394"/>
      <c r="AR618" s="380"/>
      <c r="AS618" s="394"/>
      <c r="AT618" s="380"/>
      <c r="AU618" s="394"/>
      <c r="AV618" s="217"/>
      <c r="AW618" s="394"/>
      <c r="AX618" s="217"/>
      <c r="AY618" s="394"/>
      <c r="AZ618" s="380"/>
      <c r="BA618" s="394"/>
      <c r="BB618" s="380"/>
      <c r="BC618" s="394"/>
      <c r="BD618" s="394"/>
      <c r="BE618" s="394"/>
      <c r="BF618" s="394"/>
      <c r="BG618" s="394"/>
      <c r="BH618" s="380"/>
      <c r="BI618" s="252">
        <f t="shared" si="54"/>
        <v>1.8192587480374074</v>
      </c>
    </row>
    <row r="619" spans="1:61" ht="15" customHeight="1" x14ac:dyDescent="0.25">
      <c r="A619" s="83">
        <f t="shared" si="57"/>
        <v>550</v>
      </c>
      <c r="C619" s="83">
        <v>920</v>
      </c>
      <c r="E619" s="120">
        <v>920812</v>
      </c>
      <c r="F619" s="109"/>
      <c r="G619" s="98" t="s">
        <v>711</v>
      </c>
      <c r="K619" s="252">
        <f>'[15]WP - Expenses'!$K$618</f>
        <v>184297.88</v>
      </c>
      <c r="M619" s="168">
        <v>0.85411208828047303</v>
      </c>
      <c r="O619" s="394">
        <f t="shared" si="56"/>
        <v>157411.04715246402</v>
      </c>
      <c r="P619" s="217"/>
      <c r="Q619" s="394"/>
      <c r="R619" s="380"/>
      <c r="S619" s="394"/>
      <c r="T619" s="380"/>
      <c r="U619" s="290">
        <f>IFERROR(VLOOKUP(E619,'[26]IS ADJ 3'!$E$16:$O$314,11,FALSE),0)</f>
        <v>0</v>
      </c>
      <c r="V619" s="380"/>
      <c r="W619" s="291">
        <f>IFERROR(VLOOKUP(E619,'[27]IS ADJ 4'!$E:$Q,13,FALSE),0)</f>
        <v>0</v>
      </c>
      <c r="X619" s="380"/>
      <c r="Y619" s="290">
        <f>IFERROR(VLOOKUP(E619,'[28]WP IS ADJ 5'!$E$17:$U$315,17,FALSE),0)</f>
        <v>0</v>
      </c>
      <c r="Z619" s="380"/>
      <c r="AA619" s="394"/>
      <c r="AB619" s="380"/>
      <c r="AC619" s="394"/>
      <c r="AD619" s="380"/>
      <c r="AE619" s="394"/>
      <c r="AF619" s="380"/>
      <c r="AG619" s="397">
        <f>IFERROR(VLOOKUP(E619,'[16]nVision Input'!$E:$Q,13,FALSE),0)</f>
        <v>0</v>
      </c>
      <c r="AH619" s="380"/>
      <c r="AI619" s="394"/>
      <c r="AJ619" s="380"/>
      <c r="AK619" s="394"/>
      <c r="AL619" s="394"/>
      <c r="AM619" s="394"/>
      <c r="AN619" s="380"/>
      <c r="AO619" s="394"/>
      <c r="AP619" s="380"/>
      <c r="AQ619" s="394"/>
      <c r="AR619" s="380"/>
      <c r="AS619" s="394"/>
      <c r="AT619" s="380"/>
      <c r="AU619" s="394"/>
      <c r="AV619" s="217"/>
      <c r="AW619" s="394"/>
      <c r="AX619" s="217"/>
      <c r="AY619" s="394"/>
      <c r="AZ619" s="380"/>
      <c r="BA619" s="394"/>
      <c r="BB619" s="380"/>
      <c r="BC619" s="394"/>
      <c r="BD619" s="394"/>
      <c r="BE619" s="394"/>
      <c r="BF619" s="394"/>
      <c r="BG619" s="394"/>
      <c r="BH619" s="380"/>
      <c r="BI619" s="252">
        <f t="shared" si="54"/>
        <v>157411.04715246402</v>
      </c>
    </row>
    <row r="620" spans="1:61" ht="15" customHeight="1" x14ac:dyDescent="0.25">
      <c r="A620" s="83">
        <f t="shared" si="57"/>
        <v>551</v>
      </c>
      <c r="C620" s="83">
        <v>920</v>
      </c>
      <c r="E620" s="120">
        <v>920813</v>
      </c>
      <c r="F620" s="109"/>
      <c r="G620" s="58" t="s">
        <v>712</v>
      </c>
      <c r="K620" s="252">
        <f>'[15]WP - Expenses'!$K$619</f>
        <v>275426.19</v>
      </c>
      <c r="M620" s="168">
        <v>0.85411208828047303</v>
      </c>
      <c r="O620" s="394">
        <f t="shared" si="56"/>
        <v>235244.83830803435</v>
      </c>
      <c r="P620" s="217"/>
      <c r="Q620" s="394"/>
      <c r="R620" s="380"/>
      <c r="S620" s="394"/>
      <c r="T620" s="380"/>
      <c r="U620" s="290">
        <f>IFERROR(VLOOKUP(E620,'[26]IS ADJ 3'!$E$16:$O$314,11,FALSE),0)</f>
        <v>0</v>
      </c>
      <c r="V620" s="380"/>
      <c r="W620" s="291">
        <f>IFERROR(VLOOKUP(E620,'[27]IS ADJ 4'!$E:$Q,13,FALSE),0)</f>
        <v>0</v>
      </c>
      <c r="X620" s="380"/>
      <c r="Y620" s="290">
        <f>IFERROR(VLOOKUP(E620,'[28]WP IS ADJ 5'!$E$17:$U$315,17,FALSE),0)</f>
        <v>0</v>
      </c>
      <c r="Z620" s="380"/>
      <c r="AA620" s="394"/>
      <c r="AB620" s="380"/>
      <c r="AC620" s="394"/>
      <c r="AD620" s="380"/>
      <c r="AE620" s="394"/>
      <c r="AF620" s="380"/>
      <c r="AG620" s="397">
        <f>IFERROR(VLOOKUP(E620,'[16]nVision Input'!$E:$Q,13,FALSE),0)</f>
        <v>0</v>
      </c>
      <c r="AH620" s="380"/>
      <c r="AI620" s="394"/>
      <c r="AJ620" s="380"/>
      <c r="AK620" s="394"/>
      <c r="AL620" s="394"/>
      <c r="AM620" s="394"/>
      <c r="AN620" s="380"/>
      <c r="AO620" s="394"/>
      <c r="AP620" s="380"/>
      <c r="AQ620" s="394"/>
      <c r="AR620" s="380"/>
      <c r="AS620" s="394"/>
      <c r="AT620" s="380"/>
      <c r="AU620" s="394"/>
      <c r="AV620" s="217"/>
      <c r="AW620" s="394"/>
      <c r="AX620" s="217"/>
      <c r="AY620" s="394"/>
      <c r="AZ620" s="380"/>
      <c r="BA620" s="394"/>
      <c r="BB620" s="380"/>
      <c r="BC620" s="394"/>
      <c r="BD620" s="394"/>
      <c r="BE620" s="394"/>
      <c r="BF620" s="394"/>
      <c r="BG620" s="394"/>
      <c r="BH620" s="380"/>
      <c r="BI620" s="252">
        <f t="shared" si="54"/>
        <v>235244.83830803435</v>
      </c>
    </row>
    <row r="621" spans="1:61" ht="15" customHeight="1" x14ac:dyDescent="0.25">
      <c r="A621" s="83">
        <f t="shared" si="57"/>
        <v>552</v>
      </c>
      <c r="C621" s="83">
        <v>920</v>
      </c>
      <c r="E621" s="120">
        <v>920881</v>
      </c>
      <c r="F621" s="109"/>
      <c r="G621" s="98" t="s">
        <v>713</v>
      </c>
      <c r="K621" s="252">
        <f>'[15]WP - Expenses'!$K$620</f>
        <v>115006.82</v>
      </c>
      <c r="M621" s="168">
        <v>1</v>
      </c>
      <c r="O621" s="394">
        <f t="shared" si="56"/>
        <v>115006.82</v>
      </c>
      <c r="P621" s="217"/>
      <c r="Q621" s="394"/>
      <c r="R621" s="380"/>
      <c r="S621" s="394"/>
      <c r="T621" s="380"/>
      <c r="U621" s="290">
        <f>IFERROR(VLOOKUP(E621,'[26]IS ADJ 3'!$E$16:$O$314,11,FALSE),0)</f>
        <v>3220.5902142565228</v>
      </c>
      <c r="V621" s="380"/>
      <c r="W621" s="291">
        <f>IFERROR(VLOOKUP(E621,'[27]IS ADJ 4'!$E:$Q,13,FALSE),0)</f>
        <v>1440.3383348569389</v>
      </c>
      <c r="X621" s="380"/>
      <c r="Y621" s="290">
        <f>IFERROR(VLOOKUP(E621,'[28]WP IS ADJ 5'!$E$17:$U$315,17,FALSE),0)</f>
        <v>1811.0120348933124</v>
      </c>
      <c r="Z621" s="380"/>
      <c r="AA621" s="394"/>
      <c r="AB621" s="380"/>
      <c r="AC621" s="394"/>
      <c r="AD621" s="380"/>
      <c r="AE621" s="394"/>
      <c r="AF621" s="380"/>
      <c r="AG621" s="397">
        <f>IFERROR(VLOOKUP(E621,'[16]nVision Input'!$E:$Q,13,FALSE),0)</f>
        <v>0</v>
      </c>
      <c r="AH621" s="380"/>
      <c r="AI621" s="394"/>
      <c r="AJ621" s="380"/>
      <c r="AK621" s="394"/>
      <c r="AL621" s="394"/>
      <c r="AM621" s="394"/>
      <c r="AN621" s="380"/>
      <c r="AO621" s="394"/>
      <c r="AP621" s="380"/>
      <c r="AQ621" s="394"/>
      <c r="AR621" s="380"/>
      <c r="AS621" s="394"/>
      <c r="AT621" s="380"/>
      <c r="AU621" s="394"/>
      <c r="AV621" s="217"/>
      <c r="AW621" s="394"/>
      <c r="AX621" s="217"/>
      <c r="AY621" s="394"/>
      <c r="AZ621" s="380"/>
      <c r="BA621" s="394"/>
      <c r="BB621" s="380"/>
      <c r="BC621" s="394"/>
      <c r="BD621" s="394"/>
      <c r="BE621" s="394"/>
      <c r="BF621" s="394"/>
      <c r="BG621" s="394"/>
      <c r="BH621" s="380"/>
      <c r="BI621" s="252">
        <f t="shared" si="54"/>
        <v>121478.76058400677</v>
      </c>
    </row>
    <row r="622" spans="1:61" ht="15" customHeight="1" x14ac:dyDescent="0.25">
      <c r="A622" s="83">
        <f t="shared" si="57"/>
        <v>553</v>
      </c>
      <c r="C622" s="83">
        <v>920</v>
      </c>
      <c r="E622" s="120">
        <v>920882</v>
      </c>
      <c r="F622" s="109"/>
      <c r="G622" s="98" t="s">
        <v>714</v>
      </c>
      <c r="K622" s="252">
        <f>'[15]WP - Expenses'!$K$621</f>
        <v>131066.94</v>
      </c>
      <c r="M622" s="168">
        <v>0.85411208828047303</v>
      </c>
      <c r="O622" s="394">
        <f t="shared" si="56"/>
        <v>111945.85782793147</v>
      </c>
      <c r="P622" s="217"/>
      <c r="Q622" s="394"/>
      <c r="R622" s="380"/>
      <c r="S622" s="394"/>
      <c r="T622" s="380"/>
      <c r="U622" s="290">
        <f>IFERROR(VLOOKUP(E622,'[26]IS ADJ 3'!$E$16:$O$314,11,FALSE),0)</f>
        <v>0</v>
      </c>
      <c r="V622" s="380"/>
      <c r="W622" s="291">
        <f>IFERROR(VLOOKUP(E622,'[27]IS ADJ 4'!$E:$Q,13,FALSE),0)</f>
        <v>0</v>
      </c>
      <c r="X622" s="380"/>
      <c r="Y622" s="290">
        <f>IFERROR(VLOOKUP(E622,'[28]WP IS ADJ 5'!$E$17:$U$315,17,FALSE),0)</f>
        <v>0</v>
      </c>
      <c r="Z622" s="380"/>
      <c r="AA622" s="394"/>
      <c r="AB622" s="380"/>
      <c r="AC622" s="394"/>
      <c r="AD622" s="380"/>
      <c r="AE622" s="394"/>
      <c r="AF622" s="380"/>
      <c r="AG622" s="397">
        <f>IFERROR(VLOOKUP(E622,'[16]nVision Input'!$E:$Q,13,FALSE),0)</f>
        <v>0</v>
      </c>
      <c r="AH622" s="380"/>
      <c r="AI622" s="394"/>
      <c r="AJ622" s="380"/>
      <c r="AK622" s="394"/>
      <c r="AL622" s="394"/>
      <c r="AM622" s="394"/>
      <c r="AN622" s="380"/>
      <c r="AO622" s="394"/>
      <c r="AP622" s="380"/>
      <c r="AQ622" s="394"/>
      <c r="AR622" s="380"/>
      <c r="AS622" s="394"/>
      <c r="AT622" s="380"/>
      <c r="AU622" s="394"/>
      <c r="AV622" s="217"/>
      <c r="AW622" s="394"/>
      <c r="AX622" s="217"/>
      <c r="AY622" s="394"/>
      <c r="AZ622" s="380"/>
      <c r="BA622" s="394"/>
      <c r="BB622" s="380"/>
      <c r="BC622" s="394"/>
      <c r="BD622" s="394"/>
      <c r="BE622" s="394"/>
      <c r="BF622" s="394"/>
      <c r="BG622" s="394"/>
      <c r="BH622" s="380"/>
      <c r="BI622" s="252">
        <f t="shared" si="54"/>
        <v>111945.85782793147</v>
      </c>
    </row>
    <row r="623" spans="1:61" ht="15" customHeight="1" x14ac:dyDescent="0.25">
      <c r="A623" s="83">
        <f t="shared" si="57"/>
        <v>554</v>
      </c>
      <c r="C623" s="122">
        <v>920</v>
      </c>
      <c r="E623" s="120">
        <v>920883</v>
      </c>
      <c r="F623" s="109"/>
      <c r="G623" s="98" t="s">
        <v>715</v>
      </c>
      <c r="K623" s="252">
        <f>'[15]WP - Expenses'!$K$622</f>
        <v>5617.2800000000007</v>
      </c>
      <c r="M623" s="168">
        <v>0</v>
      </c>
      <c r="O623" s="394">
        <f t="shared" si="56"/>
        <v>0</v>
      </c>
      <c r="P623" s="217"/>
      <c r="Q623" s="394"/>
      <c r="R623" s="380"/>
      <c r="S623" s="394"/>
      <c r="T623" s="380"/>
      <c r="U623" s="290">
        <f>IFERROR(VLOOKUP(E623,'[26]IS ADJ 3'!$E$16:$O$314,11,FALSE),0)</f>
        <v>153.11768477807215</v>
      </c>
      <c r="V623" s="380"/>
      <c r="W623" s="291">
        <f>IFERROR(VLOOKUP(E623,'[27]IS ADJ 4'!$E:$Q,13,FALSE),0)</f>
        <v>68.478526126711941</v>
      </c>
      <c r="X623" s="380"/>
      <c r="Y623" s="290">
        <f>IFERROR(VLOOKUP(E623,'[28]WP IS ADJ 5'!$E$17:$U$315,17,FALSE),0)</f>
        <v>86.101599843588701</v>
      </c>
      <c r="Z623" s="380"/>
      <c r="AA623" s="394"/>
      <c r="AB623" s="380"/>
      <c r="AC623" s="394"/>
      <c r="AD623" s="380"/>
      <c r="AE623" s="394"/>
      <c r="AF623" s="380"/>
      <c r="AG623" s="397">
        <f>IFERROR(VLOOKUP(E623,'[16]nVision Input'!$E:$Q,13,FALSE),0)</f>
        <v>0</v>
      </c>
      <c r="AH623" s="380"/>
      <c r="AI623" s="394"/>
      <c r="AJ623" s="380"/>
      <c r="AK623" s="394"/>
      <c r="AL623" s="394"/>
      <c r="AM623" s="394"/>
      <c r="AN623" s="380"/>
      <c r="AO623" s="394"/>
      <c r="AP623" s="380"/>
      <c r="AQ623" s="394"/>
      <c r="AR623" s="380"/>
      <c r="AS623" s="394"/>
      <c r="AT623" s="380"/>
      <c r="AU623" s="394"/>
      <c r="AV623" s="217"/>
      <c r="AW623" s="394"/>
      <c r="AX623" s="217"/>
      <c r="AY623" s="394"/>
      <c r="AZ623" s="380"/>
      <c r="BA623" s="394"/>
      <c r="BB623" s="380"/>
      <c r="BC623" s="394"/>
      <c r="BD623" s="394"/>
      <c r="BE623" s="394"/>
      <c r="BF623" s="394"/>
      <c r="BG623" s="394"/>
      <c r="BH623" s="380"/>
      <c r="BI623" s="252">
        <f t="shared" si="54"/>
        <v>307.69781074837277</v>
      </c>
    </row>
    <row r="624" spans="1:61" ht="15" customHeight="1" x14ac:dyDescent="0.25">
      <c r="A624" s="83">
        <f t="shared" si="57"/>
        <v>555</v>
      </c>
      <c r="C624" s="83">
        <v>920</v>
      </c>
      <c r="E624" s="120">
        <v>920912</v>
      </c>
      <c r="F624" s="109"/>
      <c r="G624" s="98" t="s">
        <v>716</v>
      </c>
      <c r="K624" s="252">
        <f>'[15]WP - Expenses'!$K$623</f>
        <v>198347.13</v>
      </c>
      <c r="M624" s="168">
        <v>0.85411208828047303</v>
      </c>
      <c r="O624" s="394">
        <f t="shared" si="56"/>
        <v>169410.68140873846</v>
      </c>
      <c r="P624" s="217"/>
      <c r="Q624" s="394"/>
      <c r="R624" s="380"/>
      <c r="S624" s="394"/>
      <c r="T624" s="380"/>
      <c r="U624" s="290">
        <f>IFERROR(VLOOKUP(E624,'[26]IS ADJ 3'!$E$16:$O$314,11,FALSE),0)</f>
        <v>0</v>
      </c>
      <c r="V624" s="380"/>
      <c r="W624" s="291">
        <f>IFERROR(VLOOKUP(E624,'[27]IS ADJ 4'!$E:$Q,13,FALSE),0)</f>
        <v>0</v>
      </c>
      <c r="X624" s="380"/>
      <c r="Y624" s="290">
        <f>IFERROR(VLOOKUP(E624,'[28]WP IS ADJ 5'!$E$17:$U$315,17,FALSE),0)</f>
        <v>0</v>
      </c>
      <c r="Z624" s="380"/>
      <c r="AA624" s="394"/>
      <c r="AB624" s="380"/>
      <c r="AC624" s="394"/>
      <c r="AD624" s="380"/>
      <c r="AE624" s="394"/>
      <c r="AF624" s="380"/>
      <c r="AG624" s="397">
        <f>IFERROR(VLOOKUP(E624,'[16]nVision Input'!$E:$Q,13,FALSE),0)</f>
        <v>0</v>
      </c>
      <c r="AH624" s="380"/>
      <c r="AI624" s="394"/>
      <c r="AJ624" s="380"/>
      <c r="AK624" s="394"/>
      <c r="AL624" s="394"/>
      <c r="AM624" s="394"/>
      <c r="AN624" s="380"/>
      <c r="AO624" s="394"/>
      <c r="AP624" s="380"/>
      <c r="AQ624" s="394"/>
      <c r="AR624" s="380"/>
      <c r="AS624" s="394"/>
      <c r="AT624" s="380"/>
      <c r="AU624" s="394"/>
      <c r="AV624" s="217"/>
      <c r="AW624" s="394"/>
      <c r="AX624" s="217"/>
      <c r="AY624" s="394"/>
      <c r="AZ624" s="380"/>
      <c r="BA624" s="394"/>
      <c r="BB624" s="380"/>
      <c r="BC624" s="394"/>
      <c r="BD624" s="394"/>
      <c r="BE624" s="394"/>
      <c r="BF624" s="394"/>
      <c r="BG624" s="394"/>
      <c r="BH624" s="380"/>
      <c r="BI624" s="252">
        <f t="shared" si="54"/>
        <v>169410.68140873846</v>
      </c>
    </row>
    <row r="625" spans="1:61" ht="15" customHeight="1" x14ac:dyDescent="0.25">
      <c r="A625" s="83">
        <f t="shared" si="57"/>
        <v>556</v>
      </c>
      <c r="C625" s="83">
        <v>920</v>
      </c>
      <c r="E625" s="120">
        <v>920913</v>
      </c>
      <c r="F625" s="109"/>
      <c r="G625" s="98" t="s">
        <v>717</v>
      </c>
      <c r="K625" s="252">
        <f>'[15]WP - Expenses'!$K$624</f>
        <v>8076.92</v>
      </c>
      <c r="M625" s="168">
        <v>0.85411208828047303</v>
      </c>
      <c r="O625" s="394">
        <f t="shared" si="56"/>
        <v>6898.5950080743187</v>
      </c>
      <c r="P625" s="217"/>
      <c r="Q625" s="394"/>
      <c r="R625" s="380"/>
      <c r="S625" s="394"/>
      <c r="T625" s="380"/>
      <c r="U625" s="290">
        <f>IFERROR(VLOOKUP(E625,'[26]IS ADJ 3'!$E$16:$O$314,11,FALSE),0)</f>
        <v>0</v>
      </c>
      <c r="V625" s="380"/>
      <c r="W625" s="291">
        <f>IFERROR(VLOOKUP(E625,'[27]IS ADJ 4'!$E:$Q,13,FALSE),0)</f>
        <v>0</v>
      </c>
      <c r="X625" s="380"/>
      <c r="Y625" s="290">
        <f>IFERROR(VLOOKUP(E625,'[28]WP IS ADJ 5'!$E$17:$U$315,17,FALSE),0)</f>
        <v>0</v>
      </c>
      <c r="Z625" s="380"/>
      <c r="AA625" s="394"/>
      <c r="AB625" s="380"/>
      <c r="AC625" s="394"/>
      <c r="AD625" s="380"/>
      <c r="AE625" s="394"/>
      <c r="AF625" s="380"/>
      <c r="AG625" s="397">
        <f>IFERROR(VLOOKUP(E625,'[16]nVision Input'!$E:$Q,13,FALSE),0)</f>
        <v>0</v>
      </c>
      <c r="AH625" s="380"/>
      <c r="AI625" s="394"/>
      <c r="AJ625" s="380"/>
      <c r="AK625" s="394"/>
      <c r="AL625" s="394"/>
      <c r="AM625" s="394"/>
      <c r="AN625" s="380"/>
      <c r="AO625" s="394"/>
      <c r="AP625" s="380"/>
      <c r="AQ625" s="394"/>
      <c r="AR625" s="380"/>
      <c r="AS625" s="394"/>
      <c r="AT625" s="380"/>
      <c r="AU625" s="394"/>
      <c r="AV625" s="217"/>
      <c r="AW625" s="394"/>
      <c r="AX625" s="217"/>
      <c r="AY625" s="394"/>
      <c r="AZ625" s="380"/>
      <c r="BA625" s="394"/>
      <c r="BB625" s="380"/>
      <c r="BC625" s="394"/>
      <c r="BD625" s="394"/>
      <c r="BE625" s="394"/>
      <c r="BF625" s="394"/>
      <c r="BG625" s="394"/>
      <c r="BH625" s="380"/>
      <c r="BI625" s="252">
        <f t="shared" si="54"/>
        <v>6898.5950080743187</v>
      </c>
    </row>
    <row r="626" spans="1:61" ht="15" customHeight="1" x14ac:dyDescent="0.25">
      <c r="A626" s="83">
        <f t="shared" si="57"/>
        <v>557</v>
      </c>
      <c r="C626" s="83">
        <v>921</v>
      </c>
      <c r="E626" s="120">
        <v>921045</v>
      </c>
      <c r="F626" s="109"/>
      <c r="G626" s="98" t="s">
        <v>718</v>
      </c>
      <c r="K626" s="252">
        <f>'[15]WP - Expenses'!$K$625</f>
        <v>0</v>
      </c>
      <c r="M626" s="168">
        <v>0.85411208828047303</v>
      </c>
      <c r="O626" s="394">
        <f t="shared" si="56"/>
        <v>0</v>
      </c>
      <c r="P626" s="217"/>
      <c r="Q626" s="394"/>
      <c r="R626" s="380"/>
      <c r="S626" s="394"/>
      <c r="T626" s="380"/>
      <c r="U626" s="290">
        <f>IFERROR(VLOOKUP(E626,'[26]IS ADJ 3'!$E$16:$O$314,11,FALSE),0)</f>
        <v>0</v>
      </c>
      <c r="V626" s="380"/>
      <c r="W626" s="291">
        <f>IFERROR(VLOOKUP(E626,'[27]IS ADJ 4'!$E:$Q,13,FALSE),0)</f>
        <v>0</v>
      </c>
      <c r="X626" s="380"/>
      <c r="Y626" s="290">
        <f>IFERROR(VLOOKUP(E626,'[28]WP IS ADJ 5'!$E$17:$U$315,17,FALSE),0)</f>
        <v>0</v>
      </c>
      <c r="Z626" s="380"/>
      <c r="AA626" s="394"/>
      <c r="AB626" s="380"/>
      <c r="AC626" s="394"/>
      <c r="AD626" s="380"/>
      <c r="AE626" s="394"/>
      <c r="AF626" s="380"/>
      <c r="AG626" s="397">
        <f>IFERROR(VLOOKUP(E626,'[16]nVision Input'!$E:$Q,13,FALSE),0)</f>
        <v>0</v>
      </c>
      <c r="AH626" s="380"/>
      <c r="AI626" s="394"/>
      <c r="AJ626" s="380"/>
      <c r="AK626" s="394"/>
      <c r="AL626" s="394"/>
      <c r="AM626" s="394"/>
      <c r="AN626" s="380"/>
      <c r="AO626" s="394"/>
      <c r="AP626" s="380"/>
      <c r="AQ626" s="394"/>
      <c r="AR626" s="380"/>
      <c r="AS626" s="394"/>
      <c r="AT626" s="380"/>
      <c r="AU626" s="394"/>
      <c r="AV626" s="217"/>
      <c r="AW626" s="394"/>
      <c r="AX626" s="217"/>
      <c r="AY626" s="394"/>
      <c r="AZ626" s="380"/>
      <c r="BA626" s="394"/>
      <c r="BB626" s="380"/>
      <c r="BC626" s="394"/>
      <c r="BD626" s="394"/>
      <c r="BE626" s="394"/>
      <c r="BF626" s="394"/>
      <c r="BG626" s="394"/>
      <c r="BH626" s="380"/>
      <c r="BI626" s="252">
        <f t="shared" si="54"/>
        <v>0</v>
      </c>
    </row>
    <row r="627" spans="1:61" ht="15" customHeight="1" x14ac:dyDescent="0.25">
      <c r="A627" s="83">
        <f t="shared" si="57"/>
        <v>558</v>
      </c>
      <c r="C627" s="83">
        <v>921</v>
      </c>
      <c r="E627" s="120">
        <v>921102</v>
      </c>
      <c r="F627" s="109"/>
      <c r="G627" s="98" t="s">
        <v>719</v>
      </c>
      <c r="K627" s="252">
        <f>'[15]WP - Expenses'!$K$626</f>
        <v>58546.09</v>
      </c>
      <c r="M627" s="168">
        <v>0.85411208828047303</v>
      </c>
      <c r="O627" s="394">
        <f t="shared" si="56"/>
        <v>50004.923190556518</v>
      </c>
      <c r="P627" s="217"/>
      <c r="Q627" s="394"/>
      <c r="R627" s="380"/>
      <c r="S627" s="394"/>
      <c r="T627" s="380"/>
      <c r="U627" s="290">
        <f>IFERROR(VLOOKUP(E627,'[26]IS ADJ 3'!$E$16:$O$314,11,FALSE),0)</f>
        <v>0</v>
      </c>
      <c r="V627" s="380"/>
      <c r="W627" s="291">
        <f>IFERROR(VLOOKUP(E627,'[27]IS ADJ 4'!$E:$Q,13,FALSE),0)</f>
        <v>0</v>
      </c>
      <c r="X627" s="380"/>
      <c r="Y627" s="290">
        <f>IFERROR(VLOOKUP(E627,'[28]WP IS ADJ 5'!$E$17:$U$315,17,FALSE),0)</f>
        <v>0</v>
      </c>
      <c r="Z627" s="380"/>
      <c r="AA627" s="394"/>
      <c r="AB627" s="380"/>
      <c r="AC627" s="394"/>
      <c r="AD627" s="380"/>
      <c r="AE627" s="394"/>
      <c r="AF627" s="380"/>
      <c r="AG627" s="397">
        <f>IFERROR(VLOOKUP(E627,'[16]nVision Input'!$E:$Q,13,FALSE),0)</f>
        <v>0</v>
      </c>
      <c r="AH627" s="380"/>
      <c r="AI627" s="394"/>
      <c r="AJ627" s="380"/>
      <c r="AK627" s="394"/>
      <c r="AL627" s="394"/>
      <c r="AM627" s="394">
        <f>+'[42]IS ADJ 17 Non Deductible'!$M$14</f>
        <v>-2901.0600368116898</v>
      </c>
      <c r="AN627" s="380"/>
      <c r="AO627" s="394"/>
      <c r="AP627" s="380"/>
      <c r="AQ627" s="394"/>
      <c r="AR627" s="380"/>
      <c r="AS627" s="394"/>
      <c r="AT627" s="380"/>
      <c r="AU627" s="394"/>
      <c r="AV627" s="217"/>
      <c r="AW627" s="394"/>
      <c r="AX627" s="217"/>
      <c r="AY627" s="394"/>
      <c r="AZ627" s="380"/>
      <c r="BA627" s="394"/>
      <c r="BB627" s="380"/>
      <c r="BC627" s="394"/>
      <c r="BD627" s="394"/>
      <c r="BE627" s="394"/>
      <c r="BF627" s="394"/>
      <c r="BG627" s="394"/>
      <c r="BH627" s="380"/>
      <c r="BI627" s="252">
        <f t="shared" si="54"/>
        <v>47103.863153744831</v>
      </c>
    </row>
    <row r="628" spans="1:61" ht="15" customHeight="1" x14ac:dyDescent="0.25">
      <c r="A628" s="83">
        <f t="shared" si="57"/>
        <v>559</v>
      </c>
      <c r="C628" s="83">
        <v>921</v>
      </c>
      <c r="E628" s="120">
        <v>921103</v>
      </c>
      <c r="F628" s="109"/>
      <c r="G628" s="98" t="s">
        <v>720</v>
      </c>
      <c r="K628" s="252">
        <f>'[15]WP - Expenses'!$K$627</f>
        <v>5647.5700000000006</v>
      </c>
      <c r="M628" s="168">
        <v>0.85411208828047303</v>
      </c>
      <c r="O628" s="394">
        <f t="shared" si="56"/>
        <v>4823.6578064101514</v>
      </c>
      <c r="P628" s="217"/>
      <c r="Q628" s="394"/>
      <c r="R628" s="380"/>
      <c r="S628" s="394"/>
      <c r="T628" s="380"/>
      <c r="U628" s="290">
        <f>IFERROR(VLOOKUP(E628,'[26]IS ADJ 3'!$E$16:$O$314,11,FALSE),0)</f>
        <v>0</v>
      </c>
      <c r="V628" s="380"/>
      <c r="W628" s="291">
        <f>IFERROR(VLOOKUP(E628,'[27]IS ADJ 4'!$E:$Q,13,FALSE),0)</f>
        <v>0</v>
      </c>
      <c r="X628" s="380"/>
      <c r="Y628" s="290">
        <f>IFERROR(VLOOKUP(E628,'[28]WP IS ADJ 5'!$E$17:$U$315,17,FALSE),0)</f>
        <v>0</v>
      </c>
      <c r="Z628" s="380"/>
      <c r="AA628" s="394"/>
      <c r="AB628" s="380"/>
      <c r="AC628" s="394"/>
      <c r="AD628" s="380"/>
      <c r="AE628" s="394"/>
      <c r="AF628" s="380"/>
      <c r="AG628" s="397">
        <f>IFERROR(VLOOKUP(E628,'[16]nVision Input'!$E:$Q,13,FALSE),0)</f>
        <v>0</v>
      </c>
      <c r="AH628" s="380"/>
      <c r="AI628" s="394"/>
      <c r="AJ628" s="380"/>
      <c r="AK628" s="394"/>
      <c r="AL628" s="394"/>
      <c r="AM628" s="394"/>
      <c r="AN628" s="380"/>
      <c r="AO628" s="394"/>
      <c r="AP628" s="380"/>
      <c r="AQ628" s="394"/>
      <c r="AR628" s="380"/>
      <c r="AS628" s="394"/>
      <c r="AT628" s="380"/>
      <c r="AU628" s="394"/>
      <c r="AV628" s="217"/>
      <c r="AW628" s="394"/>
      <c r="AX628" s="217"/>
      <c r="AY628" s="394"/>
      <c r="AZ628" s="380"/>
      <c r="BA628" s="394"/>
      <c r="BB628" s="380"/>
      <c r="BC628" s="394"/>
      <c r="BD628" s="394"/>
      <c r="BE628" s="394"/>
      <c r="BF628" s="394"/>
      <c r="BG628" s="394"/>
      <c r="BH628" s="380"/>
      <c r="BI628" s="252">
        <f t="shared" si="54"/>
        <v>4823.6578064101514</v>
      </c>
    </row>
    <row r="629" spans="1:61" ht="15" customHeight="1" x14ac:dyDescent="0.25">
      <c r="A629" s="83">
        <f t="shared" si="57"/>
        <v>560</v>
      </c>
      <c r="C629" s="83">
        <v>921</v>
      </c>
      <c r="E629" s="120">
        <v>921104</v>
      </c>
      <c r="F629" s="109"/>
      <c r="G629" s="98" t="s">
        <v>721</v>
      </c>
      <c r="K629" s="252">
        <f>'[15]WP - Expenses'!$K$628</f>
        <v>11786.51</v>
      </c>
      <c r="M629" s="168">
        <v>0.85411208828047303</v>
      </c>
      <c r="O629" s="394">
        <f t="shared" si="56"/>
        <v>10067.000669638679</v>
      </c>
      <c r="P629" s="217"/>
      <c r="Q629" s="394"/>
      <c r="R629" s="380"/>
      <c r="S629" s="394"/>
      <c r="T629" s="380"/>
      <c r="U629" s="290">
        <f>IFERROR(VLOOKUP(E629,'[26]IS ADJ 3'!$E$16:$O$314,11,FALSE),0)</f>
        <v>0</v>
      </c>
      <c r="V629" s="380"/>
      <c r="W629" s="291">
        <f>IFERROR(VLOOKUP(E629,'[27]IS ADJ 4'!$E:$Q,13,FALSE),0)</f>
        <v>0</v>
      </c>
      <c r="X629" s="380"/>
      <c r="Y629" s="290">
        <f>IFERROR(VLOOKUP(E629,'[28]WP IS ADJ 5'!$E$17:$U$315,17,FALSE),0)</f>
        <v>0</v>
      </c>
      <c r="Z629" s="380"/>
      <c r="AA629" s="394"/>
      <c r="AB629" s="380"/>
      <c r="AC629" s="394"/>
      <c r="AD629" s="380"/>
      <c r="AE629" s="394"/>
      <c r="AF629" s="380"/>
      <c r="AG629" s="397">
        <f>IFERROR(VLOOKUP(E629,'[16]nVision Input'!$E:$Q,13,FALSE),0)</f>
        <v>0</v>
      </c>
      <c r="AH629" s="380"/>
      <c r="AI629" s="394"/>
      <c r="AJ629" s="380"/>
      <c r="AK629" s="394"/>
      <c r="AL629" s="394"/>
      <c r="AM629" s="394"/>
      <c r="AN629" s="380"/>
      <c r="AO629" s="394"/>
      <c r="AP629" s="380"/>
      <c r="AQ629" s="394"/>
      <c r="AR629" s="380"/>
      <c r="AS629" s="394"/>
      <c r="AT629" s="380"/>
      <c r="AU629" s="394"/>
      <c r="AV629" s="217"/>
      <c r="AW629" s="394"/>
      <c r="AX629" s="217"/>
      <c r="AY629" s="394"/>
      <c r="AZ629" s="380"/>
      <c r="BA629" s="394"/>
      <c r="BB629" s="380"/>
      <c r="BC629" s="394"/>
      <c r="BD629" s="394"/>
      <c r="BE629" s="394"/>
      <c r="BF629" s="394"/>
      <c r="BG629" s="394"/>
      <c r="BH629" s="380"/>
      <c r="BI629" s="252">
        <f t="shared" si="54"/>
        <v>10067.000669638679</v>
      </c>
    </row>
    <row r="630" spans="1:61" ht="15" customHeight="1" x14ac:dyDescent="0.25">
      <c r="A630" s="83">
        <f t="shared" si="57"/>
        <v>561</v>
      </c>
      <c r="C630" s="83">
        <v>921</v>
      </c>
      <c r="E630" s="120">
        <v>921105</v>
      </c>
      <c r="F630" s="109"/>
      <c r="G630" s="128" t="s">
        <v>722</v>
      </c>
      <c r="K630" s="252">
        <f>'[15]WP - Expenses'!$K$629</f>
        <v>640.6</v>
      </c>
      <c r="M630" s="168">
        <v>0.85411208828047303</v>
      </c>
      <c r="O630" s="394">
        <f t="shared" si="56"/>
        <v>547.14420375247107</v>
      </c>
      <c r="P630" s="217"/>
      <c r="Q630" s="394"/>
      <c r="R630" s="380"/>
      <c r="S630" s="394"/>
      <c r="T630" s="380"/>
      <c r="U630" s="290">
        <f>IFERROR(VLOOKUP(E630,'[26]IS ADJ 3'!$E$16:$O$314,11,FALSE),0)</f>
        <v>0</v>
      </c>
      <c r="V630" s="380"/>
      <c r="W630" s="291">
        <f>IFERROR(VLOOKUP(E630,'[27]IS ADJ 4'!$E:$Q,13,FALSE),0)</f>
        <v>0</v>
      </c>
      <c r="X630" s="380"/>
      <c r="Y630" s="290">
        <f>IFERROR(VLOOKUP(E630,'[28]WP IS ADJ 5'!$E$17:$U$315,17,FALSE),0)</f>
        <v>0</v>
      </c>
      <c r="Z630" s="380"/>
      <c r="AA630" s="394"/>
      <c r="AB630" s="380"/>
      <c r="AC630" s="394"/>
      <c r="AD630" s="380"/>
      <c r="AE630" s="394"/>
      <c r="AF630" s="380"/>
      <c r="AG630" s="397">
        <f>IFERROR(VLOOKUP(E630,'[16]nVision Input'!$E:$Q,13,FALSE),0)</f>
        <v>0</v>
      </c>
      <c r="AH630" s="380"/>
      <c r="AI630" s="394"/>
      <c r="AJ630" s="380"/>
      <c r="AK630" s="394"/>
      <c r="AL630" s="394"/>
      <c r="AM630" s="394"/>
      <c r="AN630" s="380"/>
      <c r="AO630" s="394"/>
      <c r="AP630" s="380"/>
      <c r="AQ630" s="394"/>
      <c r="AR630" s="380"/>
      <c r="AS630" s="394"/>
      <c r="AT630" s="380"/>
      <c r="AU630" s="394"/>
      <c r="AV630" s="217"/>
      <c r="AW630" s="394"/>
      <c r="AX630" s="217"/>
      <c r="AY630" s="394"/>
      <c r="AZ630" s="380"/>
      <c r="BA630" s="394"/>
      <c r="BB630" s="380"/>
      <c r="BC630" s="394"/>
      <c r="BD630" s="394"/>
      <c r="BE630" s="394"/>
      <c r="BF630" s="394"/>
      <c r="BG630" s="394"/>
      <c r="BH630" s="380"/>
      <c r="BI630" s="252">
        <f t="shared" si="54"/>
        <v>547.14420375247107</v>
      </c>
    </row>
    <row r="631" spans="1:61" ht="15" customHeight="1" x14ac:dyDescent="0.25">
      <c r="A631" s="83">
        <f t="shared" si="57"/>
        <v>562</v>
      </c>
      <c r="C631" s="83">
        <v>921</v>
      </c>
      <c r="E631" s="120">
        <v>921111</v>
      </c>
      <c r="F631" s="109"/>
      <c r="G631" s="98" t="s">
        <v>723</v>
      </c>
      <c r="K631" s="252">
        <f>'[15]WP - Expenses'!$K$630</f>
        <v>44562.33</v>
      </c>
      <c r="M631" s="168">
        <v>0.85411208828047303</v>
      </c>
      <c r="O631" s="394">
        <f t="shared" si="56"/>
        <v>38061.224734943571</v>
      </c>
      <c r="P631" s="217"/>
      <c r="Q631" s="394"/>
      <c r="R631" s="380"/>
      <c r="S631" s="394"/>
      <c r="T631" s="380"/>
      <c r="U631" s="290">
        <f>IFERROR(VLOOKUP(E631,'[26]IS ADJ 3'!$E$16:$O$314,11,FALSE),0)</f>
        <v>0</v>
      </c>
      <c r="V631" s="380"/>
      <c r="W631" s="291">
        <f>IFERROR(VLOOKUP(E631,'[27]IS ADJ 4'!$E:$Q,13,FALSE),0)</f>
        <v>0</v>
      </c>
      <c r="X631" s="380"/>
      <c r="Y631" s="290">
        <f>IFERROR(VLOOKUP(E631,'[28]WP IS ADJ 5'!$E$17:$U$315,17,FALSE),0)</f>
        <v>0</v>
      </c>
      <c r="Z631" s="380"/>
      <c r="AA631" s="394"/>
      <c r="AB631" s="380"/>
      <c r="AC631" s="394"/>
      <c r="AD631" s="380"/>
      <c r="AE631" s="394"/>
      <c r="AF631" s="380"/>
      <c r="AG631" s="397">
        <f>IFERROR(VLOOKUP(E631,'[16]nVision Input'!$E:$Q,13,FALSE),0)</f>
        <v>0</v>
      </c>
      <c r="AH631" s="380"/>
      <c r="AI631" s="394"/>
      <c r="AJ631" s="380"/>
      <c r="AK631" s="394"/>
      <c r="AL631" s="394"/>
      <c r="AM631" s="394"/>
      <c r="AN631" s="380"/>
      <c r="AO631" s="394"/>
      <c r="AP631" s="380"/>
      <c r="AQ631" s="394"/>
      <c r="AR631" s="380"/>
      <c r="AS631" s="394"/>
      <c r="AT631" s="380"/>
      <c r="AU631" s="394"/>
      <c r="AV631" s="217"/>
      <c r="AW631" s="394"/>
      <c r="AX631" s="217"/>
      <c r="AY631" s="394"/>
      <c r="AZ631" s="380"/>
      <c r="BA631" s="394"/>
      <c r="BB631" s="380"/>
      <c r="BC631" s="394"/>
      <c r="BD631" s="394"/>
      <c r="BE631" s="394"/>
      <c r="BF631" s="394"/>
      <c r="BG631" s="394"/>
      <c r="BH631" s="380"/>
      <c r="BI631" s="252">
        <f t="shared" si="54"/>
        <v>38061.224734943571</v>
      </c>
    </row>
    <row r="632" spans="1:61" ht="15" customHeight="1" x14ac:dyDescent="0.25">
      <c r="A632" s="83">
        <f t="shared" si="57"/>
        <v>563</v>
      </c>
      <c r="C632" s="83">
        <v>921</v>
      </c>
      <c r="E632" s="120">
        <v>921112</v>
      </c>
      <c r="F632" s="109"/>
      <c r="G632" s="98" t="s">
        <v>724</v>
      </c>
      <c r="I632" s="385" t="str">
        <f>+I16</f>
        <v>TB 03-19</v>
      </c>
      <c r="K632" s="252">
        <f>'[15]WP - Expenses'!$K$631</f>
        <v>70441.69</v>
      </c>
      <c r="M632" s="168">
        <v>0.85411208828047303</v>
      </c>
      <c r="O632" s="394">
        <f t="shared" si="56"/>
        <v>60165.098947905717</v>
      </c>
      <c r="P632" s="217"/>
      <c r="Q632" s="394"/>
      <c r="R632" s="380"/>
      <c r="S632" s="394"/>
      <c r="T632" s="380"/>
      <c r="U632" s="290">
        <f>IFERROR(VLOOKUP(E632,'[26]IS ADJ 3'!$E$16:$O$314,11,FALSE),0)</f>
        <v>0</v>
      </c>
      <c r="V632" s="380"/>
      <c r="W632" s="291">
        <f>IFERROR(VLOOKUP(E632,'[27]IS ADJ 4'!$E:$Q,13,FALSE),0)</f>
        <v>0</v>
      </c>
      <c r="X632" s="380"/>
      <c r="Y632" s="290">
        <f>IFERROR(VLOOKUP(E632,'[28]WP IS ADJ 5'!$E$17:$U$315,17,FALSE),0)</f>
        <v>0</v>
      </c>
      <c r="Z632" s="380"/>
      <c r="AA632" s="394"/>
      <c r="AB632" s="380"/>
      <c r="AC632" s="394"/>
      <c r="AD632" s="380"/>
      <c r="AE632" s="394"/>
      <c r="AF632" s="380"/>
      <c r="AG632" s="397">
        <f>IFERROR(VLOOKUP(E632,'[16]nVision Input'!$E:$Q,13,FALSE),0)</f>
        <v>0</v>
      </c>
      <c r="AH632" s="380"/>
      <c r="AI632" s="394"/>
      <c r="AJ632" s="380"/>
      <c r="AK632" s="394"/>
      <c r="AL632" s="394"/>
      <c r="AM632" s="394"/>
      <c r="AN632" s="380"/>
      <c r="AO632" s="394"/>
      <c r="AP632" s="380"/>
      <c r="AQ632" s="394"/>
      <c r="AR632" s="380"/>
      <c r="AS632" s="394"/>
      <c r="AT632" s="380"/>
      <c r="AU632" s="394"/>
      <c r="AV632" s="217"/>
      <c r="AW632" s="394"/>
      <c r="AX632" s="217"/>
      <c r="AY632" s="394"/>
      <c r="AZ632" s="380"/>
      <c r="BA632" s="394"/>
      <c r="BB632" s="380"/>
      <c r="BC632" s="394"/>
      <c r="BD632" s="394"/>
      <c r="BE632" s="394"/>
      <c r="BF632" s="394"/>
      <c r="BG632" s="394"/>
      <c r="BH632" s="380"/>
      <c r="BI632" s="252">
        <f t="shared" si="54"/>
        <v>60165.098947905717</v>
      </c>
    </row>
    <row r="633" spans="1:61" ht="15" customHeight="1" x14ac:dyDescent="0.25">
      <c r="A633" s="83">
        <f t="shared" si="57"/>
        <v>564</v>
      </c>
      <c r="C633" s="83">
        <v>921</v>
      </c>
      <c r="E633" s="120">
        <v>921202</v>
      </c>
      <c r="F633" s="109"/>
      <c r="G633" s="98" t="s">
        <v>725</v>
      </c>
      <c r="K633" s="252">
        <f>'[15]WP - Expenses'!$K$632</f>
        <v>-28751.48</v>
      </c>
      <c r="M633" s="168">
        <v>0.85411208828047303</v>
      </c>
      <c r="O633" s="394">
        <f t="shared" si="56"/>
        <v>-24556.986623954253</v>
      </c>
      <c r="P633" s="217"/>
      <c r="Q633" s="394"/>
      <c r="R633" s="380"/>
      <c r="S633" s="394"/>
      <c r="T633" s="380"/>
      <c r="U633" s="290">
        <f>IFERROR(VLOOKUP(E633,'[26]IS ADJ 3'!$E$16:$O$314,11,FALSE),0)</f>
        <v>0</v>
      </c>
      <c r="V633" s="380"/>
      <c r="W633" s="291">
        <f>IFERROR(VLOOKUP(E633,'[27]IS ADJ 4'!$E:$Q,13,FALSE),0)</f>
        <v>0</v>
      </c>
      <c r="X633" s="380"/>
      <c r="Y633" s="290">
        <f>IFERROR(VLOOKUP(E633,'[28]WP IS ADJ 5'!$E$17:$U$315,17,FALSE),0)</f>
        <v>0</v>
      </c>
      <c r="Z633" s="380"/>
      <c r="AA633" s="394"/>
      <c r="AB633" s="380"/>
      <c r="AC633" s="394"/>
      <c r="AD633" s="380"/>
      <c r="AE633" s="394"/>
      <c r="AF633" s="380"/>
      <c r="AG633" s="397">
        <f>IFERROR(VLOOKUP(E633,'[16]nVision Input'!$E:$Q,13,FALSE),0)</f>
        <v>0</v>
      </c>
      <c r="AH633" s="380"/>
      <c r="AI633" s="394"/>
      <c r="AJ633" s="380"/>
      <c r="AK633" s="394"/>
      <c r="AL633" s="394"/>
      <c r="AM633" s="394"/>
      <c r="AN633" s="380"/>
      <c r="AO633" s="394"/>
      <c r="AP633" s="380"/>
      <c r="AQ633" s="394"/>
      <c r="AR633" s="380"/>
      <c r="AS633" s="394"/>
      <c r="AT633" s="380"/>
      <c r="AU633" s="394"/>
      <c r="AV633" s="217"/>
      <c r="AW633" s="394"/>
      <c r="AX633" s="217"/>
      <c r="AY633" s="394"/>
      <c r="AZ633" s="380"/>
      <c r="BA633" s="394"/>
      <c r="BB633" s="380"/>
      <c r="BC633" s="394"/>
      <c r="BD633" s="394"/>
      <c r="BE633" s="394"/>
      <c r="BF633" s="394"/>
      <c r="BG633" s="394"/>
      <c r="BH633" s="380"/>
      <c r="BI633" s="252">
        <f t="shared" si="54"/>
        <v>-24556.986623954253</v>
      </c>
    </row>
    <row r="634" spans="1:61" ht="15" customHeight="1" x14ac:dyDescent="0.25">
      <c r="A634" s="83">
        <f t="shared" si="57"/>
        <v>565</v>
      </c>
      <c r="C634" s="83">
        <v>921</v>
      </c>
      <c r="E634" s="120">
        <v>921211</v>
      </c>
      <c r="F634" s="109"/>
      <c r="G634" s="98" t="s">
        <v>726</v>
      </c>
      <c r="K634" s="252">
        <f>'[15]WP - Expenses'!$K$633</f>
        <v>15716.41</v>
      </c>
      <c r="M634" s="168">
        <v>0.85411208828047303</v>
      </c>
      <c r="O634" s="394">
        <f t="shared" si="56"/>
        <v>13423.575765372108</v>
      </c>
      <c r="P634" s="217"/>
      <c r="Q634" s="394"/>
      <c r="R634" s="380"/>
      <c r="S634" s="394"/>
      <c r="T634" s="380"/>
      <c r="U634" s="290">
        <f>IFERROR(VLOOKUP(E634,'[26]IS ADJ 3'!$E$16:$O$314,11,FALSE),0)</f>
        <v>0</v>
      </c>
      <c r="V634" s="380"/>
      <c r="W634" s="291">
        <f>IFERROR(VLOOKUP(E634,'[27]IS ADJ 4'!$E:$Q,13,FALSE),0)</f>
        <v>0</v>
      </c>
      <c r="X634" s="380"/>
      <c r="Y634" s="290">
        <f>IFERROR(VLOOKUP(E634,'[28]WP IS ADJ 5'!$E$17:$U$315,17,FALSE),0)</f>
        <v>0</v>
      </c>
      <c r="Z634" s="380"/>
      <c r="AA634" s="394"/>
      <c r="AB634" s="380"/>
      <c r="AC634" s="394"/>
      <c r="AD634" s="380"/>
      <c r="AE634" s="394"/>
      <c r="AF634" s="380"/>
      <c r="AG634" s="397">
        <f>IFERROR(VLOOKUP(E634,'[16]nVision Input'!$E:$Q,13,FALSE),0)</f>
        <v>0</v>
      </c>
      <c r="AH634" s="380"/>
      <c r="AI634" s="394"/>
      <c r="AJ634" s="380"/>
      <c r="AK634" s="394"/>
      <c r="AL634" s="394"/>
      <c r="AM634" s="394"/>
      <c r="AN634" s="380"/>
      <c r="AO634" s="394"/>
      <c r="AP634" s="380"/>
      <c r="AQ634" s="394"/>
      <c r="AR634" s="380"/>
      <c r="AS634" s="394"/>
      <c r="AT634" s="380"/>
      <c r="AU634" s="394"/>
      <c r="AV634" s="217"/>
      <c r="AW634" s="394"/>
      <c r="AX634" s="217"/>
      <c r="AY634" s="394"/>
      <c r="AZ634" s="380"/>
      <c r="BA634" s="394"/>
      <c r="BB634" s="380"/>
      <c r="BC634" s="394"/>
      <c r="BD634" s="394"/>
      <c r="BE634" s="394"/>
      <c r="BF634" s="394"/>
      <c r="BG634" s="394"/>
      <c r="BH634" s="380"/>
      <c r="BI634" s="252">
        <f t="shared" si="54"/>
        <v>13423.575765372108</v>
      </c>
    </row>
    <row r="635" spans="1:61" ht="15" customHeight="1" x14ac:dyDescent="0.25">
      <c r="A635" s="83">
        <f t="shared" si="57"/>
        <v>566</v>
      </c>
      <c r="C635" s="83">
        <v>921</v>
      </c>
      <c r="E635" s="120">
        <v>921225</v>
      </c>
      <c r="F635" s="109"/>
      <c r="G635" s="98" t="s">
        <v>727</v>
      </c>
      <c r="K635" s="252">
        <f>'[15]WP - Expenses'!$K$634</f>
        <v>1049.0999999999999</v>
      </c>
      <c r="M635" s="168">
        <v>0.85411208828047303</v>
      </c>
      <c r="O635" s="394">
        <f t="shared" si="56"/>
        <v>896.04899181504413</v>
      </c>
      <c r="P635" s="217"/>
      <c r="Q635" s="394"/>
      <c r="R635" s="380"/>
      <c r="S635" s="394"/>
      <c r="T635" s="380"/>
      <c r="U635" s="290">
        <f>IFERROR(VLOOKUP(E635,'[26]IS ADJ 3'!$E$16:$O$314,11,FALSE),0)</f>
        <v>0</v>
      </c>
      <c r="V635" s="380"/>
      <c r="W635" s="291">
        <f>IFERROR(VLOOKUP(E635,'[27]IS ADJ 4'!$E:$Q,13,FALSE),0)</f>
        <v>0</v>
      </c>
      <c r="X635" s="380"/>
      <c r="Y635" s="290">
        <f>IFERROR(VLOOKUP(E635,'[28]WP IS ADJ 5'!$E$17:$U$315,17,FALSE),0)</f>
        <v>0</v>
      </c>
      <c r="Z635" s="380"/>
      <c r="AA635" s="394"/>
      <c r="AB635" s="380"/>
      <c r="AC635" s="394"/>
      <c r="AD635" s="380"/>
      <c r="AE635" s="394"/>
      <c r="AF635" s="380"/>
      <c r="AG635" s="397">
        <f>IFERROR(VLOOKUP(E635,'[16]nVision Input'!$E:$Q,13,FALSE),0)</f>
        <v>0</v>
      </c>
      <c r="AH635" s="380"/>
      <c r="AI635" s="394"/>
      <c r="AJ635" s="380"/>
      <c r="AK635" s="394"/>
      <c r="AL635" s="394"/>
      <c r="AM635" s="394"/>
      <c r="AN635" s="380"/>
      <c r="AO635" s="394"/>
      <c r="AP635" s="380"/>
      <c r="AQ635" s="394"/>
      <c r="AR635" s="380"/>
      <c r="AS635" s="394"/>
      <c r="AT635" s="380"/>
      <c r="AU635" s="394"/>
      <c r="AV635" s="217"/>
      <c r="AW635" s="394"/>
      <c r="AX635" s="217"/>
      <c r="AY635" s="394"/>
      <c r="AZ635" s="380"/>
      <c r="BA635" s="394"/>
      <c r="BB635" s="380"/>
      <c r="BC635" s="394"/>
      <c r="BD635" s="394"/>
      <c r="BE635" s="394"/>
      <c r="BF635" s="394"/>
      <c r="BG635" s="394"/>
      <c r="BH635" s="380"/>
      <c r="BI635" s="252">
        <f t="shared" si="54"/>
        <v>896.04899181504413</v>
      </c>
    </row>
    <row r="636" spans="1:61" ht="15" customHeight="1" x14ac:dyDescent="0.25">
      <c r="A636" s="83">
        <f t="shared" si="57"/>
        <v>567</v>
      </c>
      <c r="C636" s="83">
        <v>921</v>
      </c>
      <c r="E636" s="120">
        <v>921246</v>
      </c>
      <c r="F636" s="109"/>
      <c r="G636" s="98" t="s">
        <v>728</v>
      </c>
      <c r="K636" s="252">
        <f>'[15]WP - Expenses'!$K$635</f>
        <v>56858.8</v>
      </c>
      <c r="M636" s="168">
        <v>0.85411208828047303</v>
      </c>
      <c r="O636" s="394">
        <f t="shared" si="56"/>
        <v>48563.788405121762</v>
      </c>
      <c r="P636" s="217"/>
      <c r="Q636" s="394"/>
      <c r="R636" s="380"/>
      <c r="S636" s="394"/>
      <c r="T636" s="380"/>
      <c r="U636" s="290">
        <f>IFERROR(VLOOKUP(E636,'[26]IS ADJ 3'!$E$16:$O$314,11,FALSE),0)</f>
        <v>0</v>
      </c>
      <c r="V636" s="380"/>
      <c r="W636" s="291">
        <f>IFERROR(VLOOKUP(E636,'[27]IS ADJ 4'!$E:$Q,13,FALSE),0)</f>
        <v>0</v>
      </c>
      <c r="X636" s="380"/>
      <c r="Y636" s="290">
        <f>IFERROR(VLOOKUP(E636,'[28]WP IS ADJ 5'!$E$17:$U$315,17,FALSE),0)</f>
        <v>0</v>
      </c>
      <c r="Z636" s="380"/>
      <c r="AA636" s="394"/>
      <c r="AB636" s="380"/>
      <c r="AC636" s="394"/>
      <c r="AD636" s="380"/>
      <c r="AE636" s="394"/>
      <c r="AF636" s="380"/>
      <c r="AG636" s="397">
        <f>IFERROR(VLOOKUP(E636,'[16]nVision Input'!$E:$Q,13,FALSE),0)</f>
        <v>0</v>
      </c>
      <c r="AH636" s="380"/>
      <c r="AI636" s="394"/>
      <c r="AJ636" s="380"/>
      <c r="AK636" s="394"/>
      <c r="AL636" s="394"/>
      <c r="AM636" s="394"/>
      <c r="AN636" s="380"/>
      <c r="AO636" s="394"/>
      <c r="AP636" s="380"/>
      <c r="AQ636" s="394"/>
      <c r="AR636" s="380"/>
      <c r="AS636" s="394"/>
      <c r="AT636" s="380"/>
      <c r="AU636" s="394"/>
      <c r="AV636" s="217"/>
      <c r="AW636" s="394"/>
      <c r="AX636" s="217"/>
      <c r="AY636" s="394"/>
      <c r="AZ636" s="380"/>
      <c r="BA636" s="394"/>
      <c r="BB636" s="380"/>
      <c r="BC636" s="394"/>
      <c r="BD636" s="394"/>
      <c r="BE636" s="394"/>
      <c r="BF636" s="394"/>
      <c r="BG636" s="394"/>
      <c r="BH636" s="380"/>
      <c r="BI636" s="252">
        <f t="shared" si="54"/>
        <v>48563.788405121762</v>
      </c>
    </row>
    <row r="637" spans="1:61" ht="15" customHeight="1" x14ac:dyDescent="0.25">
      <c r="A637" s="83">
        <f t="shared" si="57"/>
        <v>568</v>
      </c>
      <c r="C637" s="83">
        <v>921</v>
      </c>
      <c r="E637" s="120">
        <v>921300</v>
      </c>
      <c r="F637" s="109"/>
      <c r="G637" s="98" t="s">
        <v>729</v>
      </c>
      <c r="K637" s="252">
        <f>'[15]WP - Expenses'!$K$636</f>
        <v>293.87</v>
      </c>
      <c r="M637" s="168">
        <v>0.85411208828047303</v>
      </c>
      <c r="O637" s="394">
        <f t="shared" si="56"/>
        <v>250.99791938298262</v>
      </c>
      <c r="P637" s="217"/>
      <c r="Q637" s="394"/>
      <c r="R637" s="380"/>
      <c r="S637" s="394"/>
      <c r="T637" s="380"/>
      <c r="U637" s="290">
        <f>IFERROR(VLOOKUP(E637,'[26]IS ADJ 3'!$E$16:$O$314,11,FALSE),0)</f>
        <v>0</v>
      </c>
      <c r="V637" s="380"/>
      <c r="W637" s="291">
        <f>IFERROR(VLOOKUP(E637,'[27]IS ADJ 4'!$E:$Q,13,FALSE),0)</f>
        <v>0</v>
      </c>
      <c r="X637" s="380"/>
      <c r="Y637" s="290">
        <f>IFERROR(VLOOKUP(E637,'[28]WP IS ADJ 5'!$E$17:$U$315,17,FALSE),0)</f>
        <v>0</v>
      </c>
      <c r="Z637" s="380"/>
      <c r="AA637" s="394"/>
      <c r="AB637" s="380"/>
      <c r="AC637" s="394"/>
      <c r="AD637" s="380"/>
      <c r="AE637" s="394"/>
      <c r="AF637" s="380"/>
      <c r="AG637" s="397">
        <f>IFERROR(VLOOKUP(E637,'[16]nVision Input'!$E:$Q,13,FALSE),0)</f>
        <v>0</v>
      </c>
      <c r="AH637" s="380"/>
      <c r="AI637" s="394"/>
      <c r="AJ637" s="380"/>
      <c r="AK637" s="394"/>
      <c r="AL637" s="394"/>
      <c r="AM637" s="394"/>
      <c r="AN637" s="380"/>
      <c r="AO637" s="394"/>
      <c r="AP637" s="380"/>
      <c r="AQ637" s="394"/>
      <c r="AR637" s="380"/>
      <c r="AS637" s="394"/>
      <c r="AT637" s="380"/>
      <c r="AU637" s="394"/>
      <c r="AV637" s="217"/>
      <c r="AW637" s="394"/>
      <c r="AX637" s="217"/>
      <c r="AY637" s="394"/>
      <c r="AZ637" s="380"/>
      <c r="BA637" s="394"/>
      <c r="BB637" s="380"/>
      <c r="BC637" s="394"/>
      <c r="BD637" s="394"/>
      <c r="BE637" s="394"/>
      <c r="BF637" s="394"/>
      <c r="BG637" s="394"/>
      <c r="BH637" s="380"/>
      <c r="BI637" s="252">
        <f t="shared" si="54"/>
        <v>250.99791938298262</v>
      </c>
    </row>
    <row r="638" spans="1:61" ht="15" customHeight="1" x14ac:dyDescent="0.25">
      <c r="A638" s="83">
        <f t="shared" si="57"/>
        <v>569</v>
      </c>
      <c r="C638" s="83">
        <v>921</v>
      </c>
      <c r="E638" s="120">
        <v>921301</v>
      </c>
      <c r="F638" s="109"/>
      <c r="G638" s="98" t="s">
        <v>730</v>
      </c>
      <c r="K638" s="252">
        <f>'[15]WP - Expenses'!$K$637</f>
        <v>82596.14</v>
      </c>
      <c r="M638" s="168">
        <v>0.85411208828047303</v>
      </c>
      <c r="O638" s="394">
        <f t="shared" si="56"/>
        <v>70546.361619306306</v>
      </c>
      <c r="P638" s="217"/>
      <c r="Q638" s="394"/>
      <c r="R638" s="380"/>
      <c r="S638" s="394"/>
      <c r="T638" s="380"/>
      <c r="U638" s="290">
        <f>IFERROR(VLOOKUP(E638,'[26]IS ADJ 3'!$E$16:$O$314,11,FALSE),0)</f>
        <v>0</v>
      </c>
      <c r="V638" s="380"/>
      <c r="W638" s="291">
        <f>IFERROR(VLOOKUP(E638,'[27]IS ADJ 4'!$E:$Q,13,FALSE),0)</f>
        <v>0</v>
      </c>
      <c r="X638" s="380"/>
      <c r="Y638" s="290">
        <f>IFERROR(VLOOKUP(E638,'[28]WP IS ADJ 5'!$E$17:$U$315,17,FALSE),0)</f>
        <v>0</v>
      </c>
      <c r="Z638" s="380"/>
      <c r="AA638" s="394"/>
      <c r="AB638" s="380"/>
      <c r="AC638" s="394"/>
      <c r="AD638" s="380"/>
      <c r="AE638" s="394"/>
      <c r="AF638" s="380"/>
      <c r="AG638" s="397">
        <f>IFERROR(VLOOKUP(E638,'[16]nVision Input'!$E:$Q,13,FALSE),0)</f>
        <v>0</v>
      </c>
      <c r="AH638" s="380"/>
      <c r="AI638" s="394"/>
      <c r="AJ638" s="380"/>
      <c r="AK638" s="394"/>
      <c r="AL638" s="394"/>
      <c r="AM638" s="394"/>
      <c r="AN638" s="380"/>
      <c r="AO638" s="394"/>
      <c r="AP638" s="380"/>
      <c r="AQ638" s="394"/>
      <c r="AR638" s="380"/>
      <c r="AS638" s="394"/>
      <c r="AT638" s="380"/>
      <c r="AU638" s="394"/>
      <c r="AV638" s="217"/>
      <c r="AW638" s="394"/>
      <c r="AX638" s="217"/>
      <c r="AY638" s="394"/>
      <c r="AZ638" s="380"/>
      <c r="BA638" s="394"/>
      <c r="BB638" s="380"/>
      <c r="BC638" s="394"/>
      <c r="BD638" s="394"/>
      <c r="BE638" s="394"/>
      <c r="BF638" s="394"/>
      <c r="BG638" s="394"/>
      <c r="BH638" s="380"/>
      <c r="BI638" s="252">
        <f t="shared" si="54"/>
        <v>70546.361619306306</v>
      </c>
    </row>
    <row r="639" spans="1:61" ht="15" customHeight="1" x14ac:dyDescent="0.25">
      <c r="A639" s="83">
        <f t="shared" si="57"/>
        <v>570</v>
      </c>
      <c r="C639" s="83">
        <v>921</v>
      </c>
      <c r="E639" s="120">
        <v>921305</v>
      </c>
      <c r="F639" s="109"/>
      <c r="G639" s="98" t="s">
        <v>731</v>
      </c>
      <c r="K639" s="252">
        <f>'[15]WP - Expenses'!$K$638</f>
        <v>460.49</v>
      </c>
      <c r="M639" s="168">
        <v>0.85411208828047303</v>
      </c>
      <c r="O639" s="394">
        <f t="shared" si="56"/>
        <v>393.31007553227505</v>
      </c>
      <c r="P639" s="217"/>
      <c r="Q639" s="394"/>
      <c r="R639" s="380"/>
      <c r="S639" s="394"/>
      <c r="T639" s="380"/>
      <c r="U639" s="290">
        <f>IFERROR(VLOOKUP(E639,'[26]IS ADJ 3'!$E$16:$O$314,11,FALSE),0)</f>
        <v>0</v>
      </c>
      <c r="V639" s="380"/>
      <c r="W639" s="291">
        <f>IFERROR(VLOOKUP(E639,'[27]IS ADJ 4'!$E:$Q,13,FALSE),0)</f>
        <v>0</v>
      </c>
      <c r="X639" s="380"/>
      <c r="Y639" s="290">
        <f>IFERROR(VLOOKUP(E639,'[28]WP IS ADJ 5'!$E$17:$U$315,17,FALSE),0)</f>
        <v>0</v>
      </c>
      <c r="Z639" s="380"/>
      <c r="AA639" s="394"/>
      <c r="AB639" s="380"/>
      <c r="AC639" s="394"/>
      <c r="AD639" s="380"/>
      <c r="AE639" s="394"/>
      <c r="AF639" s="380"/>
      <c r="AG639" s="397">
        <f>IFERROR(VLOOKUP(E639,'[16]nVision Input'!$E:$Q,13,FALSE),0)</f>
        <v>0</v>
      </c>
      <c r="AH639" s="380"/>
      <c r="AI639" s="394"/>
      <c r="AJ639" s="380"/>
      <c r="AK639" s="394"/>
      <c r="AL639" s="394"/>
      <c r="AM639" s="394"/>
      <c r="AN639" s="380"/>
      <c r="AO639" s="394"/>
      <c r="AP639" s="380"/>
      <c r="AQ639" s="394"/>
      <c r="AR639" s="380"/>
      <c r="AS639" s="394"/>
      <c r="AT639" s="380"/>
      <c r="AU639" s="394"/>
      <c r="AV639" s="217"/>
      <c r="AW639" s="394"/>
      <c r="AX639" s="217"/>
      <c r="AY639" s="394"/>
      <c r="AZ639" s="380"/>
      <c r="BA639" s="394"/>
      <c r="BB639" s="380"/>
      <c r="BC639" s="394"/>
      <c r="BD639" s="394"/>
      <c r="BE639" s="394"/>
      <c r="BF639" s="394"/>
      <c r="BG639" s="394"/>
      <c r="BH639" s="380"/>
      <c r="BI639" s="252">
        <f t="shared" si="54"/>
        <v>393.31007553227505</v>
      </c>
    </row>
    <row r="640" spans="1:61" ht="15" customHeight="1" x14ac:dyDescent="0.25">
      <c r="A640" s="83">
        <f t="shared" si="57"/>
        <v>571</v>
      </c>
      <c r="C640" s="83">
        <v>921</v>
      </c>
      <c r="E640" s="120">
        <v>921306</v>
      </c>
      <c r="F640" s="109"/>
      <c r="G640" s="98" t="s">
        <v>732</v>
      </c>
      <c r="K640" s="252">
        <f>'[15]WP - Expenses'!$K$639</f>
        <v>1344.53</v>
      </c>
      <c r="M640" s="168">
        <v>0.85411208828047303</v>
      </c>
      <c r="O640" s="394">
        <f t="shared" si="56"/>
        <v>1148.3793260557443</v>
      </c>
      <c r="P640" s="217"/>
      <c r="Q640" s="394"/>
      <c r="R640" s="380"/>
      <c r="S640" s="394"/>
      <c r="T640" s="380"/>
      <c r="U640" s="290">
        <f>IFERROR(VLOOKUP(E640,'[26]IS ADJ 3'!$E$16:$O$314,11,FALSE),0)</f>
        <v>0</v>
      </c>
      <c r="V640" s="380"/>
      <c r="W640" s="291">
        <f>IFERROR(VLOOKUP(E640,'[27]IS ADJ 4'!$E:$Q,13,FALSE),0)</f>
        <v>0</v>
      </c>
      <c r="X640" s="380"/>
      <c r="Y640" s="290">
        <f>IFERROR(VLOOKUP(E640,'[28]WP IS ADJ 5'!$E$17:$U$315,17,FALSE),0)</f>
        <v>0</v>
      </c>
      <c r="Z640" s="380"/>
      <c r="AA640" s="394"/>
      <c r="AB640" s="380"/>
      <c r="AC640" s="394"/>
      <c r="AD640" s="380"/>
      <c r="AE640" s="394"/>
      <c r="AF640" s="380"/>
      <c r="AG640" s="397">
        <f>IFERROR(VLOOKUP(E640,'[16]nVision Input'!$E:$Q,13,FALSE),0)</f>
        <v>0</v>
      </c>
      <c r="AH640" s="380"/>
      <c r="AI640" s="394"/>
      <c r="AJ640" s="380"/>
      <c r="AK640" s="394"/>
      <c r="AL640" s="394"/>
      <c r="AM640" s="394"/>
      <c r="AN640" s="380"/>
      <c r="AO640" s="394"/>
      <c r="AP640" s="380"/>
      <c r="AQ640" s="394"/>
      <c r="AR640" s="380"/>
      <c r="AS640" s="394"/>
      <c r="AT640" s="380"/>
      <c r="AU640" s="394"/>
      <c r="AV640" s="217"/>
      <c r="AW640" s="394"/>
      <c r="AX640" s="217"/>
      <c r="AY640" s="394"/>
      <c r="AZ640" s="380"/>
      <c r="BA640" s="394"/>
      <c r="BB640" s="380"/>
      <c r="BC640" s="394"/>
      <c r="BD640" s="394"/>
      <c r="BE640" s="394"/>
      <c r="BF640" s="394"/>
      <c r="BG640" s="394"/>
      <c r="BH640" s="380"/>
      <c r="BI640" s="252">
        <f t="shared" si="54"/>
        <v>1148.3793260557443</v>
      </c>
    </row>
    <row r="641" spans="1:61" ht="15" customHeight="1" x14ac:dyDescent="0.25">
      <c r="A641" s="83">
        <f t="shared" si="57"/>
        <v>572</v>
      </c>
      <c r="C641" s="83">
        <v>921</v>
      </c>
      <c r="E641" s="120">
        <v>921311</v>
      </c>
      <c r="F641" s="109"/>
      <c r="G641" s="98" t="s">
        <v>733</v>
      </c>
      <c r="K641" s="252">
        <f>'[15]WP - Expenses'!$K$640</f>
        <v>5018.6000000000004</v>
      </c>
      <c r="M641" s="168">
        <v>0.85411208828047303</v>
      </c>
      <c r="O641" s="394">
        <f t="shared" si="56"/>
        <v>4286.4469262443827</v>
      </c>
      <c r="P641" s="217"/>
      <c r="Q641" s="394"/>
      <c r="R641" s="380"/>
      <c r="S641" s="394"/>
      <c r="T641" s="380"/>
      <c r="U641" s="290">
        <f>IFERROR(VLOOKUP(E641,'[26]IS ADJ 3'!$E$16:$O$314,11,FALSE),0)</f>
        <v>0</v>
      </c>
      <c r="V641" s="380"/>
      <c r="W641" s="291">
        <f>IFERROR(VLOOKUP(E641,'[27]IS ADJ 4'!$E:$Q,13,FALSE),0)</f>
        <v>0</v>
      </c>
      <c r="X641" s="380"/>
      <c r="Y641" s="290">
        <f>IFERROR(VLOOKUP(E641,'[28]WP IS ADJ 5'!$E$17:$U$315,17,FALSE),0)</f>
        <v>0</v>
      </c>
      <c r="Z641" s="380"/>
      <c r="AA641" s="394"/>
      <c r="AB641" s="380"/>
      <c r="AC641" s="394"/>
      <c r="AD641" s="380"/>
      <c r="AE641" s="394"/>
      <c r="AF641" s="380"/>
      <c r="AG641" s="397">
        <f>IFERROR(VLOOKUP(E641,'[16]nVision Input'!$E:$Q,13,FALSE),0)</f>
        <v>0</v>
      </c>
      <c r="AH641" s="380"/>
      <c r="AI641" s="394"/>
      <c r="AJ641" s="380"/>
      <c r="AK641" s="394"/>
      <c r="AL641" s="394"/>
      <c r="AM641" s="394"/>
      <c r="AN641" s="380"/>
      <c r="AO641" s="394"/>
      <c r="AP641" s="380"/>
      <c r="AQ641" s="394"/>
      <c r="AR641" s="380"/>
      <c r="AS641" s="394"/>
      <c r="AT641" s="380"/>
      <c r="AU641" s="394"/>
      <c r="AV641" s="217"/>
      <c r="AW641" s="394"/>
      <c r="AX641" s="217"/>
      <c r="AY641" s="394"/>
      <c r="AZ641" s="380"/>
      <c r="BA641" s="394"/>
      <c r="BB641" s="380"/>
      <c r="BC641" s="394"/>
      <c r="BD641" s="394"/>
      <c r="BE641" s="394"/>
      <c r="BF641" s="394"/>
      <c r="BG641" s="394"/>
      <c r="BH641" s="380"/>
      <c r="BI641" s="252">
        <f t="shared" si="54"/>
        <v>4286.4469262443827</v>
      </c>
    </row>
    <row r="642" spans="1:61" ht="15" customHeight="1" x14ac:dyDescent="0.25">
      <c r="A642" s="83">
        <f t="shared" si="57"/>
        <v>573</v>
      </c>
      <c r="C642" s="83">
        <v>921</v>
      </c>
      <c r="E642" s="120">
        <v>921312</v>
      </c>
      <c r="F642" s="109"/>
      <c r="G642" s="106" t="s">
        <v>734</v>
      </c>
      <c r="K642" s="252">
        <f>'[15]WP - Expenses'!$K$641</f>
        <v>1405.39</v>
      </c>
      <c r="M642" s="168">
        <v>0.85411208828047303</v>
      </c>
      <c r="O642" s="394">
        <f t="shared" si="56"/>
        <v>1200.360587748494</v>
      </c>
      <c r="P642" s="217"/>
      <c r="Q642" s="394"/>
      <c r="R642" s="380"/>
      <c r="S642" s="394"/>
      <c r="T642" s="380"/>
      <c r="U642" s="290">
        <f>IFERROR(VLOOKUP(E642,'[26]IS ADJ 3'!$E$16:$O$314,11,FALSE),0)</f>
        <v>0</v>
      </c>
      <c r="V642" s="380"/>
      <c r="W642" s="291">
        <f>IFERROR(VLOOKUP(E642,'[27]IS ADJ 4'!$E:$Q,13,FALSE),0)</f>
        <v>0</v>
      </c>
      <c r="X642" s="380"/>
      <c r="Y642" s="290">
        <f>IFERROR(VLOOKUP(E642,'[28]WP IS ADJ 5'!$E$17:$U$315,17,FALSE),0)</f>
        <v>0</v>
      </c>
      <c r="Z642" s="380"/>
      <c r="AA642" s="394"/>
      <c r="AB642" s="380"/>
      <c r="AC642" s="394"/>
      <c r="AD642" s="380"/>
      <c r="AE642" s="394"/>
      <c r="AF642" s="380"/>
      <c r="AG642" s="397">
        <f>IFERROR(VLOOKUP(E642,'[16]nVision Input'!$E:$Q,13,FALSE),0)</f>
        <v>0</v>
      </c>
      <c r="AH642" s="380"/>
      <c r="AI642" s="394"/>
      <c r="AJ642" s="380"/>
      <c r="AK642" s="394"/>
      <c r="AL642" s="394"/>
      <c r="AM642" s="394"/>
      <c r="AN642" s="380"/>
      <c r="AO642" s="394"/>
      <c r="AP642" s="380"/>
      <c r="AQ642" s="394"/>
      <c r="AR642" s="380"/>
      <c r="AS642" s="394"/>
      <c r="AT642" s="380"/>
      <c r="AU642" s="394"/>
      <c r="AV642" s="217"/>
      <c r="AW642" s="394"/>
      <c r="AX642" s="217"/>
      <c r="AY642" s="394"/>
      <c r="AZ642" s="380"/>
      <c r="BA642" s="394"/>
      <c r="BB642" s="380"/>
      <c r="BC642" s="394"/>
      <c r="BD642" s="394"/>
      <c r="BE642" s="394"/>
      <c r="BF642" s="394"/>
      <c r="BG642" s="394"/>
      <c r="BH642" s="380"/>
      <c r="BI642" s="252">
        <f t="shared" si="54"/>
        <v>1200.360587748494</v>
      </c>
    </row>
    <row r="643" spans="1:61" ht="15" customHeight="1" x14ac:dyDescent="0.25">
      <c r="A643" s="83">
        <f t="shared" si="57"/>
        <v>574</v>
      </c>
      <c r="C643" s="83">
        <v>921</v>
      </c>
      <c r="E643" s="120">
        <v>921325</v>
      </c>
      <c r="F643" s="109"/>
      <c r="G643" s="98" t="s">
        <v>735</v>
      </c>
      <c r="K643" s="252">
        <f>'[15]WP - Expenses'!$K$642</f>
        <v>15787.369999999999</v>
      </c>
      <c r="M643" s="168">
        <v>0.85411208828047303</v>
      </c>
      <c r="O643" s="394">
        <f t="shared" si="56"/>
        <v>13484.18355915649</v>
      </c>
      <c r="P643" s="217"/>
      <c r="Q643" s="394"/>
      <c r="R643" s="380"/>
      <c r="S643" s="394"/>
      <c r="T643" s="380"/>
      <c r="U643" s="290">
        <f>IFERROR(VLOOKUP(E643,'[26]IS ADJ 3'!$E$16:$O$314,11,FALSE),0)</f>
        <v>0</v>
      </c>
      <c r="V643" s="380"/>
      <c r="W643" s="291">
        <f>IFERROR(VLOOKUP(E643,'[27]IS ADJ 4'!$E:$Q,13,FALSE),0)</f>
        <v>0</v>
      </c>
      <c r="X643" s="380"/>
      <c r="Y643" s="290">
        <f>IFERROR(VLOOKUP(E643,'[28]WP IS ADJ 5'!$E$17:$U$315,17,FALSE),0)</f>
        <v>0</v>
      </c>
      <c r="Z643" s="380"/>
      <c r="AA643" s="394"/>
      <c r="AB643" s="380"/>
      <c r="AC643" s="394"/>
      <c r="AD643" s="380"/>
      <c r="AE643" s="394"/>
      <c r="AF643" s="380"/>
      <c r="AG643" s="397">
        <f>IFERROR(VLOOKUP(E643,'[16]nVision Input'!$E:$Q,13,FALSE),0)</f>
        <v>0</v>
      </c>
      <c r="AH643" s="380"/>
      <c r="AI643" s="394"/>
      <c r="AJ643" s="380"/>
      <c r="AK643" s="394"/>
      <c r="AL643" s="394"/>
      <c r="AM643" s="394"/>
      <c r="AN643" s="380"/>
      <c r="AO643" s="394"/>
      <c r="AP643" s="380"/>
      <c r="AQ643" s="394"/>
      <c r="AR643" s="380"/>
      <c r="AS643" s="394"/>
      <c r="AT643" s="380"/>
      <c r="AU643" s="394"/>
      <c r="AV643" s="217"/>
      <c r="AW643" s="394"/>
      <c r="AX643" s="217"/>
      <c r="AY643" s="394"/>
      <c r="AZ643" s="380"/>
      <c r="BA643" s="394"/>
      <c r="BB643" s="380"/>
      <c r="BC643" s="394"/>
      <c r="BD643" s="394"/>
      <c r="BE643" s="394"/>
      <c r="BF643" s="394"/>
      <c r="BG643" s="394"/>
      <c r="BH643" s="380"/>
      <c r="BI643" s="252">
        <f t="shared" si="54"/>
        <v>13484.18355915649</v>
      </c>
    </row>
    <row r="644" spans="1:61" ht="15" customHeight="1" x14ac:dyDescent="0.25">
      <c r="A644" s="83">
        <f t="shared" si="57"/>
        <v>575</v>
      </c>
      <c r="C644" s="83">
        <v>921</v>
      </c>
      <c r="E644" s="120">
        <v>921402</v>
      </c>
      <c r="F644" s="109"/>
      <c r="G644" s="98" t="s">
        <v>736</v>
      </c>
      <c r="K644" s="252">
        <f>'[15]WP - Expenses'!$K$643</f>
        <v>164.98000000000002</v>
      </c>
      <c r="M644" s="168">
        <v>0.85411208828047303</v>
      </c>
      <c r="O644" s="394">
        <f t="shared" si="56"/>
        <v>140.91141232451247</v>
      </c>
      <c r="P644" s="217"/>
      <c r="Q644" s="394"/>
      <c r="R644" s="380"/>
      <c r="S644" s="394"/>
      <c r="T644" s="380"/>
      <c r="U644" s="290">
        <f>IFERROR(VLOOKUP(E644,'[26]IS ADJ 3'!$E$16:$O$314,11,FALSE),0)</f>
        <v>0</v>
      </c>
      <c r="V644" s="380"/>
      <c r="W644" s="291">
        <f>IFERROR(VLOOKUP(E644,'[27]IS ADJ 4'!$E:$Q,13,FALSE),0)</f>
        <v>0</v>
      </c>
      <c r="X644" s="380"/>
      <c r="Y644" s="290">
        <f>IFERROR(VLOOKUP(E644,'[28]WP IS ADJ 5'!$E$17:$U$315,17,FALSE),0)</f>
        <v>0</v>
      </c>
      <c r="Z644" s="380"/>
      <c r="AA644" s="394"/>
      <c r="AB644" s="380"/>
      <c r="AC644" s="394"/>
      <c r="AD644" s="380"/>
      <c r="AE644" s="394"/>
      <c r="AF644" s="380"/>
      <c r="AG644" s="397">
        <f>IFERROR(VLOOKUP(E644,'[16]nVision Input'!$E:$Q,13,FALSE),0)</f>
        <v>0</v>
      </c>
      <c r="AH644" s="380"/>
      <c r="AI644" s="394"/>
      <c r="AJ644" s="380"/>
      <c r="AK644" s="394"/>
      <c r="AL644" s="394"/>
      <c r="AM644" s="394"/>
      <c r="AN644" s="380"/>
      <c r="AO644" s="394"/>
      <c r="AP644" s="380"/>
      <c r="AQ644" s="394"/>
      <c r="AR644" s="380"/>
      <c r="AS644" s="394"/>
      <c r="AT644" s="380"/>
      <c r="AU644" s="394"/>
      <c r="AV644" s="217"/>
      <c r="AW644" s="394"/>
      <c r="AX644" s="217"/>
      <c r="AY644" s="394"/>
      <c r="AZ644" s="380"/>
      <c r="BA644" s="394"/>
      <c r="BB644" s="380"/>
      <c r="BC644" s="394"/>
      <c r="BD644" s="394"/>
      <c r="BE644" s="394"/>
      <c r="BF644" s="394"/>
      <c r="BG644" s="394"/>
      <c r="BH644" s="380"/>
      <c r="BI644" s="252">
        <f t="shared" si="54"/>
        <v>140.91141232451247</v>
      </c>
    </row>
    <row r="645" spans="1:61" ht="15" customHeight="1" x14ac:dyDescent="0.25">
      <c r="A645" s="83">
        <f t="shared" si="57"/>
        <v>576</v>
      </c>
      <c r="C645" s="83">
        <v>921</v>
      </c>
      <c r="E645" s="120">
        <v>921403</v>
      </c>
      <c r="F645" s="109"/>
      <c r="G645" s="98" t="s">
        <v>737</v>
      </c>
      <c r="K645" s="252">
        <f>'[15]WP - Expenses'!$K$644</f>
        <v>3717.5</v>
      </c>
      <c r="M645" s="168">
        <v>0.85411208828047303</v>
      </c>
      <c r="O645" s="394">
        <f t="shared" si="56"/>
        <v>3175.1616881826585</v>
      </c>
      <c r="P645" s="217"/>
      <c r="Q645" s="394"/>
      <c r="R645" s="380"/>
      <c r="S645" s="394"/>
      <c r="T645" s="380"/>
      <c r="U645" s="290">
        <f>IFERROR(VLOOKUP(E645,'[26]IS ADJ 3'!$E$16:$O$314,11,FALSE),0)</f>
        <v>0</v>
      </c>
      <c r="V645" s="380"/>
      <c r="W645" s="291">
        <f>IFERROR(VLOOKUP(E645,'[27]IS ADJ 4'!$E:$Q,13,FALSE),0)</f>
        <v>0</v>
      </c>
      <c r="X645" s="380"/>
      <c r="Y645" s="290">
        <f>IFERROR(VLOOKUP(E645,'[28]WP IS ADJ 5'!$E$17:$U$315,17,FALSE),0)</f>
        <v>0</v>
      </c>
      <c r="Z645" s="380"/>
      <c r="AA645" s="394"/>
      <c r="AB645" s="380"/>
      <c r="AC645" s="394"/>
      <c r="AD645" s="380"/>
      <c r="AE645" s="394"/>
      <c r="AF645" s="380"/>
      <c r="AG645" s="397">
        <f>IFERROR(VLOOKUP(E645,'[16]nVision Input'!$E:$Q,13,FALSE),0)</f>
        <v>0</v>
      </c>
      <c r="AH645" s="380"/>
      <c r="AI645" s="394"/>
      <c r="AJ645" s="380"/>
      <c r="AK645" s="394"/>
      <c r="AL645" s="394"/>
      <c r="AM645" s="394"/>
      <c r="AN645" s="380"/>
      <c r="AO645" s="394"/>
      <c r="AP645" s="380"/>
      <c r="AQ645" s="394"/>
      <c r="AR645" s="380"/>
      <c r="AS645" s="394"/>
      <c r="AT645" s="380"/>
      <c r="AU645" s="394"/>
      <c r="AV645" s="217"/>
      <c r="AW645" s="394"/>
      <c r="AX645" s="217"/>
      <c r="AY645" s="394"/>
      <c r="AZ645" s="380"/>
      <c r="BA645" s="394"/>
      <c r="BB645" s="380"/>
      <c r="BC645" s="394"/>
      <c r="BD645" s="394"/>
      <c r="BE645" s="394"/>
      <c r="BF645" s="394"/>
      <c r="BG645" s="394"/>
      <c r="BH645" s="380"/>
      <c r="BI645" s="252">
        <f t="shared" si="54"/>
        <v>3175.1616881826585</v>
      </c>
    </row>
    <row r="646" spans="1:61" ht="15" customHeight="1" x14ac:dyDescent="0.25">
      <c r="A646" s="83">
        <f t="shared" si="57"/>
        <v>577</v>
      </c>
      <c r="C646" s="83">
        <v>921</v>
      </c>
      <c r="E646" s="120">
        <v>921411</v>
      </c>
      <c r="F646" s="109"/>
      <c r="G646" s="98" t="s">
        <v>738</v>
      </c>
      <c r="K646" s="252">
        <f>'[15]WP - Expenses'!$K$645</f>
        <v>18726.27</v>
      </c>
      <c r="M646" s="168">
        <v>0.85411208828047303</v>
      </c>
      <c r="O646" s="394">
        <f t="shared" si="56"/>
        <v>15994.333575403974</v>
      </c>
      <c r="P646" s="217"/>
      <c r="Q646" s="394"/>
      <c r="R646" s="380"/>
      <c r="S646" s="394"/>
      <c r="T646" s="380"/>
      <c r="U646" s="290">
        <f>IFERROR(VLOOKUP(E646,'[26]IS ADJ 3'!$E$16:$O$314,11,FALSE),0)</f>
        <v>0</v>
      </c>
      <c r="V646" s="380"/>
      <c r="W646" s="291">
        <f>IFERROR(VLOOKUP(E646,'[27]IS ADJ 4'!$E:$Q,13,FALSE),0)</f>
        <v>0</v>
      </c>
      <c r="X646" s="380"/>
      <c r="Y646" s="290">
        <f>IFERROR(VLOOKUP(E646,'[28]WP IS ADJ 5'!$E$17:$U$315,17,FALSE),0)</f>
        <v>0</v>
      </c>
      <c r="Z646" s="380"/>
      <c r="AA646" s="394"/>
      <c r="AB646" s="380"/>
      <c r="AC646" s="394"/>
      <c r="AD646" s="380"/>
      <c r="AE646" s="394"/>
      <c r="AF646" s="380"/>
      <c r="AG646" s="397">
        <f>IFERROR(VLOOKUP(E646,'[16]nVision Input'!$E:$Q,13,FALSE),0)</f>
        <v>0</v>
      </c>
      <c r="AH646" s="380"/>
      <c r="AI646" s="394"/>
      <c r="AJ646" s="380"/>
      <c r="AK646" s="394"/>
      <c r="AL646" s="394"/>
      <c r="AM646" s="394"/>
      <c r="AN646" s="380"/>
      <c r="AO646" s="394"/>
      <c r="AP646" s="380"/>
      <c r="AQ646" s="394"/>
      <c r="AR646" s="380"/>
      <c r="AS646" s="394"/>
      <c r="AT646" s="380"/>
      <c r="AU646" s="394"/>
      <c r="AV646" s="217"/>
      <c r="AW646" s="394"/>
      <c r="AX646" s="217"/>
      <c r="AY646" s="394"/>
      <c r="AZ646" s="380"/>
      <c r="BA646" s="394"/>
      <c r="BB646" s="380"/>
      <c r="BC646" s="394"/>
      <c r="BD646" s="394"/>
      <c r="BE646" s="394"/>
      <c r="BF646" s="394"/>
      <c r="BG646" s="394"/>
      <c r="BH646" s="380"/>
      <c r="BI646" s="252">
        <f t="shared" ref="BI646:BI709" si="58">SUM(O646:BC646)</f>
        <v>15994.333575403974</v>
      </c>
    </row>
    <row r="647" spans="1:61" ht="15" customHeight="1" x14ac:dyDescent="0.25">
      <c r="A647" s="83">
        <f t="shared" si="57"/>
        <v>578</v>
      </c>
      <c r="C647" s="83">
        <v>921</v>
      </c>
      <c r="E647" s="120">
        <v>921412</v>
      </c>
      <c r="F647" s="109"/>
      <c r="G647" s="98" t="s">
        <v>739</v>
      </c>
      <c r="K647" s="252">
        <f>'[15]WP - Expenses'!$K$646</f>
        <v>368634.19</v>
      </c>
      <c r="M647" s="168">
        <v>0.85411208828047303</v>
      </c>
      <c r="O647" s="394">
        <f t="shared" si="56"/>
        <v>314854.91783248069</v>
      </c>
      <c r="P647" s="217"/>
      <c r="Q647" s="394"/>
      <c r="R647" s="380"/>
      <c r="S647" s="394"/>
      <c r="T647" s="380"/>
      <c r="U647" s="290">
        <f>IFERROR(VLOOKUP(E647,'[26]IS ADJ 3'!$E$16:$O$314,11,FALSE),0)</f>
        <v>0</v>
      </c>
      <c r="V647" s="380"/>
      <c r="W647" s="291">
        <f>IFERROR(VLOOKUP(E647,'[27]IS ADJ 4'!$E:$Q,13,FALSE),0)</f>
        <v>0</v>
      </c>
      <c r="X647" s="380"/>
      <c r="Y647" s="290">
        <f>IFERROR(VLOOKUP(E647,'[28]WP IS ADJ 5'!$E$17:$U$315,17,FALSE),0)</f>
        <v>0</v>
      </c>
      <c r="Z647" s="380"/>
      <c r="AA647" s="394"/>
      <c r="AB647" s="380"/>
      <c r="AC647" s="394"/>
      <c r="AD647" s="380"/>
      <c r="AE647" s="394"/>
      <c r="AF647" s="380"/>
      <c r="AG647" s="397">
        <f>IFERROR(VLOOKUP(E647,'[16]nVision Input'!$E:$Q,13,FALSE),0)</f>
        <v>0</v>
      </c>
      <c r="AH647" s="380"/>
      <c r="AI647" s="394"/>
      <c r="AJ647" s="380"/>
      <c r="AK647" s="394"/>
      <c r="AL647" s="394"/>
      <c r="AM647" s="394"/>
      <c r="AN647" s="380"/>
      <c r="AO647" s="394"/>
      <c r="AP647" s="380"/>
      <c r="AQ647" s="394"/>
      <c r="AR647" s="380"/>
      <c r="AS647" s="394"/>
      <c r="AT647" s="380"/>
      <c r="AU647" s="394"/>
      <c r="AV647" s="217"/>
      <c r="AW647" s="394"/>
      <c r="AX647" s="217"/>
      <c r="AY647" s="394"/>
      <c r="AZ647" s="380"/>
      <c r="BA647" s="394"/>
      <c r="BB647" s="380"/>
      <c r="BC647" s="394"/>
      <c r="BD647" s="394"/>
      <c r="BE647" s="394"/>
      <c r="BF647" s="394"/>
      <c r="BG647" s="394"/>
      <c r="BH647" s="380"/>
      <c r="BI647" s="252">
        <f t="shared" si="58"/>
        <v>314854.91783248069</v>
      </c>
    </row>
    <row r="648" spans="1:61" ht="15" customHeight="1" x14ac:dyDescent="0.25">
      <c r="A648" s="83">
        <f t="shared" si="57"/>
        <v>579</v>
      </c>
      <c r="C648" s="83">
        <v>921</v>
      </c>
      <c r="E648" s="120">
        <v>921413</v>
      </c>
      <c r="F648" s="109"/>
      <c r="G648" s="58" t="s">
        <v>740</v>
      </c>
      <c r="K648" s="252">
        <f>'[15]WP - Expenses'!$K$647</f>
        <v>5506.81</v>
      </c>
      <c r="M648" s="168">
        <v>0.85411208828047303</v>
      </c>
      <c r="O648" s="394">
        <f t="shared" si="56"/>
        <v>4703.4329888637922</v>
      </c>
      <c r="P648" s="217"/>
      <c r="Q648" s="394"/>
      <c r="R648" s="380"/>
      <c r="S648" s="394"/>
      <c r="T648" s="380"/>
      <c r="U648" s="290">
        <f>IFERROR(VLOOKUP(E648,'[26]IS ADJ 3'!$E$16:$O$314,11,FALSE),0)</f>
        <v>0</v>
      </c>
      <c r="V648" s="380"/>
      <c r="W648" s="291">
        <f>IFERROR(VLOOKUP(E648,'[27]IS ADJ 4'!$E:$Q,13,FALSE),0)</f>
        <v>0</v>
      </c>
      <c r="X648" s="380"/>
      <c r="Y648" s="290">
        <f>IFERROR(VLOOKUP(E648,'[28]WP IS ADJ 5'!$E$17:$U$315,17,FALSE),0)</f>
        <v>0</v>
      </c>
      <c r="Z648" s="380"/>
      <c r="AA648" s="394"/>
      <c r="AB648" s="380"/>
      <c r="AC648" s="394"/>
      <c r="AD648" s="380"/>
      <c r="AE648" s="394"/>
      <c r="AF648" s="380"/>
      <c r="AG648" s="397">
        <f>IFERROR(VLOOKUP(E648,'[16]nVision Input'!$E:$Q,13,FALSE),0)</f>
        <v>0</v>
      </c>
      <c r="AH648" s="380"/>
      <c r="AI648" s="394"/>
      <c r="AJ648" s="380"/>
      <c r="AK648" s="394"/>
      <c r="AL648" s="394"/>
      <c r="AM648" s="394"/>
      <c r="AN648" s="380"/>
      <c r="AO648" s="394"/>
      <c r="AP648" s="380"/>
      <c r="AQ648" s="394"/>
      <c r="AR648" s="380"/>
      <c r="AS648" s="394"/>
      <c r="AT648" s="380"/>
      <c r="AU648" s="394"/>
      <c r="AV648" s="217"/>
      <c r="AW648" s="394"/>
      <c r="AX648" s="217"/>
      <c r="AY648" s="394"/>
      <c r="AZ648" s="380"/>
      <c r="BA648" s="394"/>
      <c r="BB648" s="380"/>
      <c r="BC648" s="394"/>
      <c r="BD648" s="394"/>
      <c r="BE648" s="394"/>
      <c r="BF648" s="394"/>
      <c r="BG648" s="394"/>
      <c r="BH648" s="380"/>
      <c r="BI648" s="252">
        <f t="shared" si="58"/>
        <v>4703.4329888637922</v>
      </c>
    </row>
    <row r="649" spans="1:61" ht="15" customHeight="1" x14ac:dyDescent="0.25">
      <c r="A649" s="83">
        <f t="shared" si="57"/>
        <v>580</v>
      </c>
      <c r="C649" s="83">
        <v>921</v>
      </c>
      <c r="E649" s="120">
        <v>921446</v>
      </c>
      <c r="F649" s="109"/>
      <c r="G649" s="98" t="s">
        <v>741</v>
      </c>
      <c r="K649" s="252">
        <f>'[15]WP - Expenses'!$K$648</f>
        <v>31303.08</v>
      </c>
      <c r="M649" s="168">
        <v>1</v>
      </c>
      <c r="O649" s="394">
        <f t="shared" ref="O649:O712" si="59">K649*M649</f>
        <v>31303.08</v>
      </c>
      <c r="P649" s="217"/>
      <c r="Q649" s="394"/>
      <c r="R649" s="380"/>
      <c r="S649" s="394"/>
      <c r="T649" s="380"/>
      <c r="U649" s="290">
        <f>IFERROR(VLOOKUP(E649,'[26]IS ADJ 3'!$E$16:$O$314,11,FALSE),0)</f>
        <v>0</v>
      </c>
      <c r="V649" s="380"/>
      <c r="W649" s="291">
        <f>IFERROR(VLOOKUP(E649,'[27]IS ADJ 4'!$E:$Q,13,FALSE),0)</f>
        <v>0</v>
      </c>
      <c r="X649" s="380"/>
      <c r="Y649" s="290">
        <f>IFERROR(VLOOKUP(E649,'[28]WP IS ADJ 5'!$E$17:$U$315,17,FALSE),0)</f>
        <v>0</v>
      </c>
      <c r="Z649" s="380"/>
      <c r="AA649" s="394"/>
      <c r="AB649" s="380"/>
      <c r="AC649" s="394"/>
      <c r="AD649" s="380"/>
      <c r="AE649" s="394"/>
      <c r="AF649" s="380"/>
      <c r="AG649" s="397">
        <f>IFERROR(VLOOKUP(E649,'[16]nVision Input'!$E:$Q,13,FALSE),0)</f>
        <v>0</v>
      </c>
      <c r="AH649" s="380"/>
      <c r="AI649" s="394"/>
      <c r="AJ649" s="380"/>
      <c r="AK649" s="394"/>
      <c r="AL649" s="394"/>
      <c r="AM649" s="394"/>
      <c r="AN649" s="380"/>
      <c r="AO649" s="394"/>
      <c r="AP649" s="380"/>
      <c r="AQ649" s="394"/>
      <c r="AR649" s="380"/>
      <c r="AS649" s="394"/>
      <c r="AT649" s="380"/>
      <c r="AU649" s="394"/>
      <c r="AV649" s="217"/>
      <c r="AW649" s="394"/>
      <c r="AX649" s="217"/>
      <c r="AY649" s="394"/>
      <c r="AZ649" s="380"/>
      <c r="BA649" s="394"/>
      <c r="BB649" s="380"/>
      <c r="BC649" s="394"/>
      <c r="BD649" s="394"/>
      <c r="BE649" s="394"/>
      <c r="BF649" s="394"/>
      <c r="BG649" s="394"/>
      <c r="BH649" s="380"/>
      <c r="BI649" s="252">
        <f t="shared" si="58"/>
        <v>31303.08</v>
      </c>
    </row>
    <row r="650" spans="1:61" ht="15" customHeight="1" x14ac:dyDescent="0.25">
      <c r="A650" s="83">
        <f t="shared" si="57"/>
        <v>581</v>
      </c>
      <c r="C650" s="83">
        <v>921</v>
      </c>
      <c r="E650" s="120">
        <v>921449</v>
      </c>
      <c r="F650" s="109"/>
      <c r="G650" s="98" t="s">
        <v>742</v>
      </c>
      <c r="K650" s="252">
        <f>'[15]WP - Expenses'!$K$649</f>
        <v>1050.17</v>
      </c>
      <c r="M650" s="168">
        <v>0.85411208828047303</v>
      </c>
      <c r="O650" s="394">
        <f t="shared" si="59"/>
        <v>896.96289174950437</v>
      </c>
      <c r="P650" s="217"/>
      <c r="Q650" s="394"/>
      <c r="R650" s="380"/>
      <c r="S650" s="394"/>
      <c r="T650" s="380"/>
      <c r="U650" s="290">
        <f>IFERROR(VLOOKUP(E650,'[26]IS ADJ 3'!$E$16:$O$314,11,FALSE),0)</f>
        <v>0</v>
      </c>
      <c r="V650" s="380"/>
      <c r="W650" s="291">
        <f>IFERROR(VLOOKUP(E650,'[27]IS ADJ 4'!$E:$Q,13,FALSE),0)</f>
        <v>0</v>
      </c>
      <c r="X650" s="380"/>
      <c r="Y650" s="290">
        <f>IFERROR(VLOOKUP(E650,'[28]WP IS ADJ 5'!$E$17:$U$315,17,FALSE),0)</f>
        <v>0</v>
      </c>
      <c r="Z650" s="380"/>
      <c r="AA650" s="394"/>
      <c r="AB650" s="380"/>
      <c r="AC650" s="394"/>
      <c r="AD650" s="380"/>
      <c r="AE650" s="394"/>
      <c r="AF650" s="380"/>
      <c r="AG650" s="397">
        <f>IFERROR(VLOOKUP(E650,'[16]nVision Input'!$E:$Q,13,FALSE),0)</f>
        <v>0</v>
      </c>
      <c r="AH650" s="380"/>
      <c r="AI650" s="394"/>
      <c r="AJ650" s="380"/>
      <c r="AK650" s="394"/>
      <c r="AL650" s="394"/>
      <c r="AM650" s="394"/>
      <c r="AN650" s="380"/>
      <c r="AO650" s="394"/>
      <c r="AP650" s="380"/>
      <c r="AQ650" s="394"/>
      <c r="AR650" s="380"/>
      <c r="AS650" s="394"/>
      <c r="AT650" s="380"/>
      <c r="AU650" s="394"/>
      <c r="AV650" s="217"/>
      <c r="AW650" s="394"/>
      <c r="AX650" s="217"/>
      <c r="AY650" s="394"/>
      <c r="AZ650" s="380"/>
      <c r="BA650" s="394"/>
      <c r="BB650" s="380"/>
      <c r="BC650" s="394"/>
      <c r="BD650" s="394"/>
      <c r="BE650" s="394"/>
      <c r="BF650" s="394"/>
      <c r="BG650" s="394"/>
      <c r="BH650" s="380"/>
      <c r="BI650" s="252">
        <f t="shared" si="58"/>
        <v>896.96289174950437</v>
      </c>
    </row>
    <row r="651" spans="1:61" ht="15" customHeight="1" x14ac:dyDescent="0.25">
      <c r="A651" s="83">
        <f t="shared" si="57"/>
        <v>582</v>
      </c>
      <c r="C651" s="83">
        <v>921</v>
      </c>
      <c r="E651" s="120">
        <v>921450</v>
      </c>
      <c r="F651" s="109"/>
      <c r="G651" s="98" t="s">
        <v>743</v>
      </c>
      <c r="K651" s="252">
        <f>'[15]WP - Expenses'!$K$650</f>
        <v>0</v>
      </c>
      <c r="M651" s="168">
        <v>0.85411208828047303</v>
      </c>
      <c r="O651" s="394">
        <f t="shared" si="59"/>
        <v>0</v>
      </c>
      <c r="P651" s="217"/>
      <c r="Q651" s="394"/>
      <c r="R651" s="380"/>
      <c r="S651" s="394"/>
      <c r="T651" s="380"/>
      <c r="U651" s="290">
        <f>IFERROR(VLOOKUP(E651,'[26]IS ADJ 3'!$E$16:$O$314,11,FALSE),0)</f>
        <v>0</v>
      </c>
      <c r="V651" s="380"/>
      <c r="W651" s="291">
        <f>IFERROR(VLOOKUP(E651,'[27]IS ADJ 4'!$E:$Q,13,FALSE),0)</f>
        <v>0</v>
      </c>
      <c r="X651" s="380"/>
      <c r="Y651" s="290">
        <f>IFERROR(VLOOKUP(E651,'[28]WP IS ADJ 5'!$E$17:$U$315,17,FALSE),0)</f>
        <v>0</v>
      </c>
      <c r="Z651" s="380"/>
      <c r="AA651" s="394"/>
      <c r="AB651" s="380"/>
      <c r="AC651" s="394"/>
      <c r="AD651" s="380"/>
      <c r="AE651" s="394"/>
      <c r="AF651" s="380"/>
      <c r="AG651" s="397">
        <f>IFERROR(VLOOKUP(E651,'[16]nVision Input'!$E:$Q,13,FALSE),0)</f>
        <v>0</v>
      </c>
      <c r="AH651" s="380"/>
      <c r="AI651" s="394"/>
      <c r="AJ651" s="380"/>
      <c r="AK651" s="394"/>
      <c r="AL651" s="394"/>
      <c r="AM651" s="394"/>
      <c r="AN651" s="380"/>
      <c r="AO651" s="394"/>
      <c r="AP651" s="380"/>
      <c r="AQ651" s="394"/>
      <c r="AR651" s="380"/>
      <c r="AS651" s="394"/>
      <c r="AT651" s="380"/>
      <c r="AU651" s="394"/>
      <c r="AV651" s="217"/>
      <c r="AW651" s="394"/>
      <c r="AX651" s="217"/>
      <c r="AY651" s="394"/>
      <c r="AZ651" s="380"/>
      <c r="BA651" s="394"/>
      <c r="BB651" s="380"/>
      <c r="BC651" s="394"/>
      <c r="BD651" s="394"/>
      <c r="BE651" s="394"/>
      <c r="BF651" s="394"/>
      <c r="BG651" s="394"/>
      <c r="BH651" s="380"/>
      <c r="BI651" s="252">
        <f t="shared" si="58"/>
        <v>0</v>
      </c>
    </row>
    <row r="652" spans="1:61" ht="15" customHeight="1" x14ac:dyDescent="0.25">
      <c r="A652" s="83">
        <f t="shared" si="57"/>
        <v>583</v>
      </c>
      <c r="C652" s="83">
        <v>921</v>
      </c>
      <c r="E652" s="120">
        <v>921469</v>
      </c>
      <c r="F652" s="109"/>
      <c r="G652" s="98" t="s">
        <v>744</v>
      </c>
      <c r="K652" s="252">
        <f>'[15]WP - Expenses'!$K$651</f>
        <v>5280.29</v>
      </c>
      <c r="M652" s="168">
        <v>0.85411208828047303</v>
      </c>
      <c r="O652" s="394">
        <f t="shared" si="59"/>
        <v>4509.9595186264987</v>
      </c>
      <c r="P652" s="217"/>
      <c r="Q652" s="394"/>
      <c r="R652" s="380"/>
      <c r="S652" s="394"/>
      <c r="T652" s="380"/>
      <c r="U652" s="290">
        <f>IFERROR(VLOOKUP(E652,'[26]IS ADJ 3'!$E$16:$O$314,11,FALSE),0)</f>
        <v>0</v>
      </c>
      <c r="V652" s="380"/>
      <c r="W652" s="291">
        <f>IFERROR(VLOOKUP(E652,'[27]IS ADJ 4'!$E:$Q,13,FALSE),0)</f>
        <v>0</v>
      </c>
      <c r="X652" s="380"/>
      <c r="Y652" s="290">
        <f>IFERROR(VLOOKUP(E652,'[28]WP IS ADJ 5'!$E$17:$U$315,17,FALSE),0)</f>
        <v>0</v>
      </c>
      <c r="Z652" s="380"/>
      <c r="AA652" s="394"/>
      <c r="AB652" s="380"/>
      <c r="AC652" s="394"/>
      <c r="AD652" s="380"/>
      <c r="AE652" s="394"/>
      <c r="AF652" s="380"/>
      <c r="AG652" s="397">
        <f>IFERROR(VLOOKUP(E652,'[16]nVision Input'!$E:$Q,13,FALSE),0)</f>
        <v>0</v>
      </c>
      <c r="AH652" s="380"/>
      <c r="AI652" s="394"/>
      <c r="AJ652" s="380"/>
      <c r="AK652" s="394"/>
      <c r="AL652" s="394"/>
      <c r="AM652" s="394"/>
      <c r="AN652" s="380"/>
      <c r="AO652" s="394"/>
      <c r="AP652" s="380"/>
      <c r="AQ652" s="394"/>
      <c r="AR652" s="380"/>
      <c r="AS652" s="394"/>
      <c r="AT652" s="380"/>
      <c r="AU652" s="394"/>
      <c r="AV652" s="217"/>
      <c r="AW652" s="394"/>
      <c r="AX652" s="217"/>
      <c r="AY652" s="394"/>
      <c r="AZ652" s="380"/>
      <c r="BA652" s="394"/>
      <c r="BB652" s="380"/>
      <c r="BC652" s="394"/>
      <c r="BD652" s="394"/>
      <c r="BE652" s="394"/>
      <c r="BF652" s="394"/>
      <c r="BG652" s="394"/>
      <c r="BH652" s="380"/>
      <c r="BI652" s="252">
        <f t="shared" si="58"/>
        <v>4509.9595186264987</v>
      </c>
    </row>
    <row r="653" spans="1:61" ht="15" customHeight="1" x14ac:dyDescent="0.25">
      <c r="A653" s="83">
        <f t="shared" ref="A653:A716" si="60">+A652+1</f>
        <v>584</v>
      </c>
      <c r="C653" s="83">
        <v>921</v>
      </c>
      <c r="E653" s="120">
        <v>921470</v>
      </c>
      <c r="F653" s="109"/>
      <c r="G653" s="98" t="s">
        <v>745</v>
      </c>
      <c r="K653" s="252">
        <f>'[15]WP - Expenses'!$K$652</f>
        <v>72578.140000000014</v>
      </c>
      <c r="M653" s="168">
        <v>0.85411208828047303</v>
      </c>
      <c r="O653" s="394">
        <f t="shared" si="59"/>
        <v>61989.866718912541</v>
      </c>
      <c r="P653" s="217"/>
      <c r="Q653" s="394"/>
      <c r="R653" s="380"/>
      <c r="S653" s="394"/>
      <c r="T653" s="380"/>
      <c r="U653" s="290">
        <f>IFERROR(VLOOKUP(E653,'[26]IS ADJ 3'!$E$16:$O$314,11,FALSE),0)</f>
        <v>0</v>
      </c>
      <c r="V653" s="380"/>
      <c r="W653" s="291">
        <f>IFERROR(VLOOKUP(E653,'[27]IS ADJ 4'!$E:$Q,13,FALSE),0)</f>
        <v>0</v>
      </c>
      <c r="X653" s="380"/>
      <c r="Y653" s="290">
        <f>IFERROR(VLOOKUP(E653,'[28]WP IS ADJ 5'!$E$17:$U$315,17,FALSE),0)</f>
        <v>0</v>
      </c>
      <c r="Z653" s="380"/>
      <c r="AA653" s="394"/>
      <c r="AB653" s="380"/>
      <c r="AC653" s="394"/>
      <c r="AD653" s="380"/>
      <c r="AE653" s="394"/>
      <c r="AF653" s="380"/>
      <c r="AG653" s="397">
        <f>IFERROR(VLOOKUP(E653,'[16]nVision Input'!$E:$Q,13,FALSE),0)</f>
        <v>0</v>
      </c>
      <c r="AH653" s="380"/>
      <c r="AI653" s="394"/>
      <c r="AJ653" s="380"/>
      <c r="AK653" s="394"/>
      <c r="AL653" s="394"/>
      <c r="AM653" s="394"/>
      <c r="AN653" s="380"/>
      <c r="AO653" s="394"/>
      <c r="AP653" s="380"/>
      <c r="AQ653" s="394"/>
      <c r="AR653" s="380"/>
      <c r="AS653" s="394"/>
      <c r="AT653" s="380"/>
      <c r="AU653" s="394"/>
      <c r="AV653" s="217"/>
      <c r="AW653" s="394"/>
      <c r="AX653" s="217"/>
      <c r="AY653" s="394"/>
      <c r="AZ653" s="380"/>
      <c r="BA653" s="394"/>
      <c r="BB653" s="380"/>
      <c r="BC653" s="394"/>
      <c r="BD653" s="394"/>
      <c r="BE653" s="394"/>
      <c r="BF653" s="394"/>
      <c r="BG653" s="394"/>
      <c r="BH653" s="380"/>
      <c r="BI653" s="252">
        <f t="shared" si="58"/>
        <v>61989.866718912541</v>
      </c>
    </row>
    <row r="654" spans="1:61" ht="15" customHeight="1" x14ac:dyDescent="0.25">
      <c r="A654" s="83">
        <f t="shared" si="60"/>
        <v>585</v>
      </c>
      <c r="C654" s="83">
        <v>921</v>
      </c>
      <c r="E654" s="120">
        <v>921471</v>
      </c>
      <c r="F654" s="109"/>
      <c r="G654" s="98" t="s">
        <v>746</v>
      </c>
      <c r="K654" s="252">
        <f>'[15]WP - Expenses'!$K$653</f>
        <v>2769.76</v>
      </c>
      <c r="M654" s="168">
        <v>0.85411208828047303</v>
      </c>
      <c r="O654" s="394">
        <f t="shared" si="59"/>
        <v>2365.6854976357231</v>
      </c>
      <c r="P654" s="217"/>
      <c r="Q654" s="394"/>
      <c r="R654" s="380"/>
      <c r="S654" s="394"/>
      <c r="T654" s="380"/>
      <c r="U654" s="290">
        <f>IFERROR(VLOOKUP(E654,'[26]IS ADJ 3'!$E$16:$O$314,11,FALSE),0)</f>
        <v>0</v>
      </c>
      <c r="V654" s="380"/>
      <c r="W654" s="291">
        <f>IFERROR(VLOOKUP(E654,'[27]IS ADJ 4'!$E:$Q,13,FALSE),0)</f>
        <v>0</v>
      </c>
      <c r="X654" s="380"/>
      <c r="Y654" s="290">
        <f>IFERROR(VLOOKUP(E654,'[28]WP IS ADJ 5'!$E$17:$U$315,17,FALSE),0)</f>
        <v>0</v>
      </c>
      <c r="Z654" s="380"/>
      <c r="AA654" s="394"/>
      <c r="AB654" s="380"/>
      <c r="AC654" s="394"/>
      <c r="AD654" s="380"/>
      <c r="AE654" s="394"/>
      <c r="AF654" s="380"/>
      <c r="AG654" s="397">
        <f>IFERROR(VLOOKUP(E654,'[16]nVision Input'!$E:$Q,13,FALSE),0)</f>
        <v>0</v>
      </c>
      <c r="AH654" s="380"/>
      <c r="AI654" s="394"/>
      <c r="AJ654" s="380"/>
      <c r="AK654" s="394"/>
      <c r="AL654" s="394"/>
      <c r="AM654" s="394"/>
      <c r="AN654" s="380"/>
      <c r="AO654" s="394"/>
      <c r="AP654" s="380"/>
      <c r="AQ654" s="394"/>
      <c r="AR654" s="380"/>
      <c r="AS654" s="394"/>
      <c r="AT654" s="380"/>
      <c r="AU654" s="394"/>
      <c r="AV654" s="217"/>
      <c r="AW654" s="394"/>
      <c r="AX654" s="217"/>
      <c r="AY654" s="394"/>
      <c r="AZ654" s="380"/>
      <c r="BA654" s="394"/>
      <c r="BB654" s="380"/>
      <c r="BC654" s="394"/>
      <c r="BD654" s="394"/>
      <c r="BE654" s="394"/>
      <c r="BF654" s="394"/>
      <c r="BG654" s="394"/>
      <c r="BH654" s="380"/>
      <c r="BI654" s="252">
        <f t="shared" si="58"/>
        <v>2365.6854976357231</v>
      </c>
    </row>
    <row r="655" spans="1:61" ht="15" customHeight="1" x14ac:dyDescent="0.25">
      <c r="A655" s="83">
        <f t="shared" si="60"/>
        <v>586</v>
      </c>
      <c r="C655" s="83">
        <v>921</v>
      </c>
      <c r="E655" s="120">
        <v>921473</v>
      </c>
      <c r="F655" s="109"/>
      <c r="G655" s="98" t="s">
        <v>747</v>
      </c>
      <c r="K655" s="252">
        <f>'[15]WP - Expenses'!$K$654</f>
        <v>13970.410000000002</v>
      </c>
      <c r="M655" s="168">
        <v>0.85411208828047303</v>
      </c>
      <c r="O655" s="394">
        <f t="shared" si="59"/>
        <v>11932.296059234404</v>
      </c>
      <c r="P655" s="217"/>
      <c r="Q655" s="394"/>
      <c r="R655" s="380"/>
      <c r="S655" s="394"/>
      <c r="T655" s="380"/>
      <c r="U655" s="290">
        <f>IFERROR(VLOOKUP(E655,'[26]IS ADJ 3'!$E$16:$O$314,11,FALSE),0)</f>
        <v>0</v>
      </c>
      <c r="V655" s="380"/>
      <c r="W655" s="291">
        <f>IFERROR(VLOOKUP(E655,'[27]IS ADJ 4'!$E:$Q,13,FALSE),0)</f>
        <v>0</v>
      </c>
      <c r="X655" s="380"/>
      <c r="Y655" s="290">
        <f>IFERROR(VLOOKUP(E655,'[28]WP IS ADJ 5'!$E$17:$U$315,17,FALSE),0)</f>
        <v>0</v>
      </c>
      <c r="Z655" s="380"/>
      <c r="AA655" s="394"/>
      <c r="AB655" s="380"/>
      <c r="AC655" s="394"/>
      <c r="AD655" s="380"/>
      <c r="AE655" s="394"/>
      <c r="AF655" s="380"/>
      <c r="AG655" s="397">
        <f>IFERROR(VLOOKUP(E655,'[16]nVision Input'!$E:$Q,13,FALSE),0)</f>
        <v>0</v>
      </c>
      <c r="AH655" s="380"/>
      <c r="AI655" s="394"/>
      <c r="AJ655" s="380"/>
      <c r="AK655" s="394"/>
      <c r="AL655" s="394"/>
      <c r="AM655" s="394"/>
      <c r="AN655" s="380"/>
      <c r="AO655" s="394"/>
      <c r="AP655" s="380"/>
      <c r="AQ655" s="394"/>
      <c r="AR655" s="380"/>
      <c r="AS655" s="394"/>
      <c r="AT655" s="380"/>
      <c r="AU655" s="394"/>
      <c r="AV655" s="217"/>
      <c r="AW655" s="394"/>
      <c r="AX655" s="217"/>
      <c r="AY655" s="394"/>
      <c r="AZ655" s="380"/>
      <c r="BA655" s="394"/>
      <c r="BB655" s="380"/>
      <c r="BC655" s="394"/>
      <c r="BD655" s="394"/>
      <c r="BE655" s="394"/>
      <c r="BF655" s="394"/>
      <c r="BG655" s="394"/>
      <c r="BH655" s="380"/>
      <c r="BI655" s="252">
        <f t="shared" si="58"/>
        <v>11932.296059234404</v>
      </c>
    </row>
    <row r="656" spans="1:61" ht="15" customHeight="1" x14ac:dyDescent="0.25">
      <c r="A656" s="83">
        <f t="shared" si="60"/>
        <v>587</v>
      </c>
      <c r="C656" s="83">
        <v>921</v>
      </c>
      <c r="E656" s="120">
        <v>921474</v>
      </c>
      <c r="F656" s="109"/>
      <c r="G656" s="98" t="s">
        <v>748</v>
      </c>
      <c r="K656" s="252">
        <f>'[15]WP - Expenses'!$K$655</f>
        <v>1193839.05</v>
      </c>
      <c r="M656" s="168">
        <v>0.85411208828047303</v>
      </c>
      <c r="O656" s="394">
        <f t="shared" si="59"/>
        <v>1019672.3640662761</v>
      </c>
      <c r="P656" s="217"/>
      <c r="Q656" s="394"/>
      <c r="R656" s="380"/>
      <c r="S656" s="394"/>
      <c r="T656" s="380"/>
      <c r="U656" s="290">
        <f>IFERROR(VLOOKUP(E656,'[26]IS ADJ 3'!$E$16:$O$314,11,FALSE),0)</f>
        <v>0</v>
      </c>
      <c r="V656" s="380"/>
      <c r="W656" s="291">
        <f>IFERROR(VLOOKUP(E656,'[27]IS ADJ 4'!$E:$Q,13,FALSE),0)</f>
        <v>0</v>
      </c>
      <c r="X656" s="380"/>
      <c r="Y656" s="290">
        <f>IFERROR(VLOOKUP(E656,'[28]WP IS ADJ 5'!$E$17:$U$315,17,FALSE),0)</f>
        <v>0</v>
      </c>
      <c r="Z656" s="380"/>
      <c r="AA656" s="394"/>
      <c r="AB656" s="380"/>
      <c r="AC656" s="394"/>
      <c r="AD656" s="380"/>
      <c r="AE656" s="394"/>
      <c r="AF656" s="380"/>
      <c r="AG656" s="397">
        <f>IFERROR(VLOOKUP(E656,'[16]nVision Input'!$E:$Q,13,FALSE),0)</f>
        <v>0</v>
      </c>
      <c r="AH656" s="380"/>
      <c r="AI656" s="394"/>
      <c r="AJ656" s="380"/>
      <c r="AK656" s="394"/>
      <c r="AL656" s="394"/>
      <c r="AM656" s="394"/>
      <c r="AN656" s="380"/>
      <c r="AO656" s="394"/>
      <c r="AP656" s="380"/>
      <c r="AQ656" s="394"/>
      <c r="AR656" s="380"/>
      <c r="AS656" s="394"/>
      <c r="AT656" s="380"/>
      <c r="AU656" s="394"/>
      <c r="AV656" s="217"/>
      <c r="AW656" s="394"/>
      <c r="AX656" s="217"/>
      <c r="AY656" s="394"/>
      <c r="AZ656" s="380"/>
      <c r="BA656" s="394"/>
      <c r="BB656" s="380"/>
      <c r="BC656" s="394"/>
      <c r="BD656" s="394"/>
      <c r="BE656" s="394"/>
      <c r="BF656" s="394"/>
      <c r="BG656" s="394"/>
      <c r="BH656" s="380"/>
      <c r="BI656" s="252">
        <f t="shared" si="58"/>
        <v>1019672.3640662761</v>
      </c>
    </row>
    <row r="657" spans="1:61" ht="15" customHeight="1" x14ac:dyDescent="0.25">
      <c r="A657" s="83">
        <f t="shared" si="60"/>
        <v>588</v>
      </c>
      <c r="C657" s="83">
        <v>921</v>
      </c>
      <c r="E657" s="120">
        <v>921475</v>
      </c>
      <c r="F657" s="109"/>
      <c r="G657" s="98" t="s">
        <v>749</v>
      </c>
      <c r="K657" s="252">
        <f>'[15]WP - Expenses'!$K$656</f>
        <v>23651.25</v>
      </c>
      <c r="M657" s="168">
        <v>0.85411208828047303</v>
      </c>
      <c r="O657" s="394">
        <f t="shared" si="59"/>
        <v>20200.818527943538</v>
      </c>
      <c r="P657" s="217"/>
      <c r="Q657" s="394"/>
      <c r="R657" s="380"/>
      <c r="S657" s="394"/>
      <c r="T657" s="380"/>
      <c r="U657" s="290">
        <f>IFERROR(VLOOKUP(E657,'[26]IS ADJ 3'!$E$16:$O$314,11,FALSE),0)</f>
        <v>0</v>
      </c>
      <c r="V657" s="380"/>
      <c r="W657" s="291">
        <f>IFERROR(VLOOKUP(E657,'[27]IS ADJ 4'!$E:$Q,13,FALSE),0)</f>
        <v>0</v>
      </c>
      <c r="X657" s="380"/>
      <c r="Y657" s="290">
        <f>IFERROR(VLOOKUP(E657,'[28]WP IS ADJ 5'!$E$17:$U$315,17,FALSE),0)</f>
        <v>0</v>
      </c>
      <c r="Z657" s="380"/>
      <c r="AA657" s="394"/>
      <c r="AB657" s="380"/>
      <c r="AC657" s="394"/>
      <c r="AD657" s="380"/>
      <c r="AE657" s="394"/>
      <c r="AF657" s="380"/>
      <c r="AG657" s="397">
        <f>IFERROR(VLOOKUP(E657,'[16]nVision Input'!$E:$Q,13,FALSE),0)</f>
        <v>0</v>
      </c>
      <c r="AH657" s="380"/>
      <c r="AI657" s="394"/>
      <c r="AJ657" s="380"/>
      <c r="AK657" s="394"/>
      <c r="AL657" s="394"/>
      <c r="AM657" s="394"/>
      <c r="AN657" s="380"/>
      <c r="AO657" s="394"/>
      <c r="AP657" s="380"/>
      <c r="AQ657" s="394"/>
      <c r="AR657" s="380"/>
      <c r="AS657" s="394"/>
      <c r="AT657" s="380"/>
      <c r="AU657" s="394"/>
      <c r="AV657" s="217"/>
      <c r="AW657" s="394"/>
      <c r="AX657" s="217"/>
      <c r="AY657" s="394"/>
      <c r="AZ657" s="380"/>
      <c r="BA657" s="394"/>
      <c r="BB657" s="380"/>
      <c r="BC657" s="394"/>
      <c r="BD657" s="394"/>
      <c r="BE657" s="394"/>
      <c r="BF657" s="394"/>
      <c r="BG657" s="394"/>
      <c r="BH657" s="380"/>
      <c r="BI657" s="252">
        <f t="shared" si="58"/>
        <v>20200.818527943538</v>
      </c>
    </row>
    <row r="658" spans="1:61" ht="15" customHeight="1" x14ac:dyDescent="0.25">
      <c r="A658" s="83">
        <f t="shared" si="60"/>
        <v>589</v>
      </c>
      <c r="C658" s="83">
        <v>921</v>
      </c>
      <c r="E658" s="120">
        <v>921484</v>
      </c>
      <c r="F658" s="109"/>
      <c r="G658" s="98" t="s">
        <v>750</v>
      </c>
      <c r="K658" s="252">
        <f>'[15]WP - Expenses'!$K$657</f>
        <v>-5.22</v>
      </c>
      <c r="M658" s="168">
        <v>0.85411208828047303</v>
      </c>
      <c r="O658" s="394">
        <f t="shared" si="59"/>
        <v>-4.4584651008240685</v>
      </c>
      <c r="P658" s="217"/>
      <c r="Q658" s="394"/>
      <c r="R658" s="380"/>
      <c r="S658" s="394"/>
      <c r="T658" s="380"/>
      <c r="U658" s="290">
        <f>IFERROR(VLOOKUP(E658,'[26]IS ADJ 3'!$E$16:$O$314,11,FALSE),0)</f>
        <v>0</v>
      </c>
      <c r="V658" s="380"/>
      <c r="W658" s="291">
        <f>IFERROR(VLOOKUP(E658,'[27]IS ADJ 4'!$E:$Q,13,FALSE),0)</f>
        <v>0</v>
      </c>
      <c r="X658" s="380"/>
      <c r="Y658" s="290">
        <f>IFERROR(VLOOKUP(E658,'[28]WP IS ADJ 5'!$E$17:$U$315,17,FALSE),0)</f>
        <v>0</v>
      </c>
      <c r="Z658" s="380"/>
      <c r="AA658" s="394"/>
      <c r="AB658" s="380"/>
      <c r="AC658" s="394"/>
      <c r="AD658" s="380"/>
      <c r="AE658" s="394"/>
      <c r="AF658" s="380"/>
      <c r="AG658" s="397">
        <f>IFERROR(VLOOKUP(E658,'[16]nVision Input'!$E:$Q,13,FALSE),0)</f>
        <v>0</v>
      </c>
      <c r="AH658" s="380"/>
      <c r="AI658" s="394"/>
      <c r="AJ658" s="380"/>
      <c r="AK658" s="394"/>
      <c r="AL658" s="394"/>
      <c r="AM658" s="394"/>
      <c r="AN658" s="380"/>
      <c r="AO658" s="394"/>
      <c r="AP658" s="380"/>
      <c r="AQ658" s="394"/>
      <c r="AR658" s="380"/>
      <c r="AS658" s="394"/>
      <c r="AT658" s="380"/>
      <c r="AU658" s="394"/>
      <c r="AV658" s="217"/>
      <c r="AW658" s="394"/>
      <c r="AX658" s="217"/>
      <c r="AY658" s="394"/>
      <c r="AZ658" s="380"/>
      <c r="BA658" s="394"/>
      <c r="BB658" s="380"/>
      <c r="BC658" s="394"/>
      <c r="BD658" s="394"/>
      <c r="BE658" s="394"/>
      <c r="BF658" s="394"/>
      <c r="BG658" s="394"/>
      <c r="BH658" s="380"/>
      <c r="BI658" s="252">
        <f t="shared" si="58"/>
        <v>-4.4584651008240685</v>
      </c>
    </row>
    <row r="659" spans="1:61" ht="15" customHeight="1" x14ac:dyDescent="0.25">
      <c r="A659" s="83">
        <f t="shared" si="60"/>
        <v>590</v>
      </c>
      <c r="C659" s="83">
        <v>921</v>
      </c>
      <c r="E659" s="120">
        <v>921489</v>
      </c>
      <c r="F659" s="109"/>
      <c r="G659" s="98" t="s">
        <v>751</v>
      </c>
      <c r="K659" s="252">
        <f>'[15]WP - Expenses'!$K$658</f>
        <v>5033.51</v>
      </c>
      <c r="M659" s="168">
        <v>0.85411208828047303</v>
      </c>
      <c r="O659" s="394">
        <f t="shared" si="59"/>
        <v>4299.1817374806442</v>
      </c>
      <c r="P659" s="217"/>
      <c r="Q659" s="394"/>
      <c r="R659" s="380"/>
      <c r="S659" s="394"/>
      <c r="T659" s="380"/>
      <c r="U659" s="290">
        <f>IFERROR(VLOOKUP(E659,'[26]IS ADJ 3'!$E$16:$O$314,11,FALSE),0)</f>
        <v>0</v>
      </c>
      <c r="V659" s="380"/>
      <c r="W659" s="291">
        <f>IFERROR(VLOOKUP(E659,'[27]IS ADJ 4'!$E:$Q,13,FALSE),0)</f>
        <v>0</v>
      </c>
      <c r="X659" s="380"/>
      <c r="Y659" s="290">
        <f>IFERROR(VLOOKUP(E659,'[28]WP IS ADJ 5'!$E$17:$U$315,17,FALSE),0)</f>
        <v>0</v>
      </c>
      <c r="Z659" s="380"/>
      <c r="AA659" s="394"/>
      <c r="AB659" s="380"/>
      <c r="AC659" s="394"/>
      <c r="AD659" s="380"/>
      <c r="AE659" s="394"/>
      <c r="AF659" s="380"/>
      <c r="AG659" s="397">
        <f>IFERROR(VLOOKUP(E659,'[16]nVision Input'!$E:$Q,13,FALSE),0)</f>
        <v>0</v>
      </c>
      <c r="AH659" s="380"/>
      <c r="AI659" s="394"/>
      <c r="AJ659" s="380"/>
      <c r="AK659" s="394"/>
      <c r="AL659" s="394"/>
      <c r="AM659" s="394"/>
      <c r="AN659" s="380"/>
      <c r="AO659" s="394"/>
      <c r="AP659" s="380"/>
      <c r="AQ659" s="394"/>
      <c r="AR659" s="380"/>
      <c r="AS659" s="394"/>
      <c r="AT659" s="380"/>
      <c r="AU659" s="394"/>
      <c r="AV659" s="217"/>
      <c r="AW659" s="394"/>
      <c r="AX659" s="217"/>
      <c r="AY659" s="394"/>
      <c r="AZ659" s="380"/>
      <c r="BA659" s="394"/>
      <c r="BB659" s="380"/>
      <c r="BC659" s="394"/>
      <c r="BD659" s="394"/>
      <c r="BE659" s="394"/>
      <c r="BF659" s="394"/>
      <c r="BG659" s="394"/>
      <c r="BH659" s="380"/>
      <c r="BI659" s="252">
        <f t="shared" si="58"/>
        <v>4299.1817374806442</v>
      </c>
    </row>
    <row r="660" spans="1:61" ht="15" customHeight="1" x14ac:dyDescent="0.25">
      <c r="A660" s="83">
        <f t="shared" si="60"/>
        <v>591</v>
      </c>
      <c r="C660" s="83">
        <v>921</v>
      </c>
      <c r="E660" s="120">
        <v>921502</v>
      </c>
      <c r="F660" s="109"/>
      <c r="G660" s="98" t="s">
        <v>752</v>
      </c>
      <c r="K660" s="252">
        <f>'[15]WP - Expenses'!$K$659</f>
        <v>48265.36</v>
      </c>
      <c r="M660" s="168">
        <v>0.85411208828047303</v>
      </c>
      <c r="O660" s="394">
        <f t="shared" si="59"/>
        <v>41224.027421208812</v>
      </c>
      <c r="P660" s="217"/>
      <c r="Q660" s="394"/>
      <c r="R660" s="380"/>
      <c r="S660" s="394"/>
      <c r="T660" s="380"/>
      <c r="U660" s="290">
        <f>IFERROR(VLOOKUP(E660,'[26]IS ADJ 3'!$E$16:$O$314,11,FALSE),0)</f>
        <v>0</v>
      </c>
      <c r="V660" s="380"/>
      <c r="W660" s="291">
        <f>IFERROR(VLOOKUP(E660,'[27]IS ADJ 4'!$E:$Q,13,FALSE),0)</f>
        <v>0</v>
      </c>
      <c r="X660" s="380"/>
      <c r="Y660" s="290">
        <f>IFERROR(VLOOKUP(E660,'[28]WP IS ADJ 5'!$E$17:$U$315,17,FALSE),0)</f>
        <v>0</v>
      </c>
      <c r="Z660" s="380"/>
      <c r="AA660" s="394"/>
      <c r="AB660" s="380"/>
      <c r="AC660" s="394"/>
      <c r="AD660" s="380"/>
      <c r="AE660" s="394"/>
      <c r="AF660" s="380"/>
      <c r="AG660" s="397">
        <f>IFERROR(VLOOKUP(E660,'[16]nVision Input'!$E:$Q,13,FALSE),0)</f>
        <v>0</v>
      </c>
      <c r="AH660" s="380"/>
      <c r="AI660" s="394"/>
      <c r="AJ660" s="380"/>
      <c r="AK660" s="394"/>
      <c r="AL660" s="394"/>
      <c r="AM660" s="394"/>
      <c r="AN660" s="380"/>
      <c r="AO660" s="394"/>
      <c r="AP660" s="380"/>
      <c r="AQ660" s="394"/>
      <c r="AR660" s="380"/>
      <c r="AS660" s="394"/>
      <c r="AT660" s="380"/>
      <c r="AU660" s="394"/>
      <c r="AV660" s="217"/>
      <c r="AW660" s="394"/>
      <c r="AX660" s="217"/>
      <c r="AY660" s="394"/>
      <c r="AZ660" s="380"/>
      <c r="BA660" s="394"/>
      <c r="BB660" s="380"/>
      <c r="BC660" s="394"/>
      <c r="BD660" s="394"/>
      <c r="BE660" s="394"/>
      <c r="BF660" s="394"/>
      <c r="BG660" s="394"/>
      <c r="BH660" s="380"/>
      <c r="BI660" s="252">
        <f t="shared" si="58"/>
        <v>41224.027421208812</v>
      </c>
    </row>
    <row r="661" spans="1:61" ht="15" customHeight="1" x14ac:dyDescent="0.25">
      <c r="A661" s="83">
        <f t="shared" si="60"/>
        <v>592</v>
      </c>
      <c r="C661" s="83">
        <v>921</v>
      </c>
      <c r="E661" s="120">
        <v>921506</v>
      </c>
      <c r="F661" s="109"/>
      <c r="G661" s="98" t="s">
        <v>753</v>
      </c>
      <c r="K661" s="252">
        <f>'[15]WP - Expenses'!$K$660</f>
        <v>0</v>
      </c>
      <c r="M661" s="168">
        <v>0.85411208828047303</v>
      </c>
      <c r="O661" s="394">
        <f t="shared" si="59"/>
        <v>0</v>
      </c>
      <c r="P661" s="217"/>
      <c r="Q661" s="394"/>
      <c r="R661" s="380"/>
      <c r="S661" s="394"/>
      <c r="T661" s="380"/>
      <c r="U661" s="290">
        <f>IFERROR(VLOOKUP(E661,'[26]IS ADJ 3'!$E$16:$O$314,11,FALSE),0)</f>
        <v>0</v>
      </c>
      <c r="V661" s="380"/>
      <c r="W661" s="291">
        <f>IFERROR(VLOOKUP(E661,'[27]IS ADJ 4'!$E:$Q,13,FALSE),0)</f>
        <v>0</v>
      </c>
      <c r="X661" s="380"/>
      <c r="Y661" s="290">
        <f>IFERROR(VLOOKUP(E661,'[28]WP IS ADJ 5'!$E$17:$U$315,17,FALSE),0)</f>
        <v>0</v>
      </c>
      <c r="Z661" s="380"/>
      <c r="AA661" s="394"/>
      <c r="AB661" s="380"/>
      <c r="AC661" s="394"/>
      <c r="AD661" s="380"/>
      <c r="AE661" s="394"/>
      <c r="AF661" s="380"/>
      <c r="AG661" s="397">
        <f>IFERROR(VLOOKUP(E661,'[16]nVision Input'!$E:$Q,13,FALSE),0)</f>
        <v>0</v>
      </c>
      <c r="AH661" s="380"/>
      <c r="AI661" s="394"/>
      <c r="AJ661" s="380"/>
      <c r="AK661" s="394"/>
      <c r="AL661" s="394"/>
      <c r="AM661" s="394"/>
      <c r="AN661" s="380"/>
      <c r="AO661" s="394"/>
      <c r="AP661" s="380"/>
      <c r="AQ661" s="394"/>
      <c r="AR661" s="380"/>
      <c r="AS661" s="394"/>
      <c r="AT661" s="380"/>
      <c r="AU661" s="394"/>
      <c r="AV661" s="217"/>
      <c r="AW661" s="394"/>
      <c r="AX661" s="217"/>
      <c r="AY661" s="394"/>
      <c r="AZ661" s="380"/>
      <c r="BA661" s="394"/>
      <c r="BB661" s="380"/>
      <c r="BC661" s="394"/>
      <c r="BD661" s="394"/>
      <c r="BE661" s="394"/>
      <c r="BF661" s="394"/>
      <c r="BG661" s="394"/>
      <c r="BH661" s="380"/>
      <c r="BI661" s="252">
        <f t="shared" si="58"/>
        <v>0</v>
      </c>
    </row>
    <row r="662" spans="1:61" ht="15" customHeight="1" x14ac:dyDescent="0.25">
      <c r="A662" s="83">
        <f t="shared" si="60"/>
        <v>593</v>
      </c>
      <c r="C662" s="83">
        <v>921</v>
      </c>
      <c r="E662" s="120">
        <v>921511</v>
      </c>
      <c r="F662" s="109"/>
      <c r="G662" s="98" t="s">
        <v>754</v>
      </c>
      <c r="K662" s="252">
        <f>'[15]WP - Expenses'!$K$661</f>
        <v>0</v>
      </c>
      <c r="M662" s="168">
        <v>0.85411208828047303</v>
      </c>
      <c r="O662" s="394">
        <f t="shared" si="59"/>
        <v>0</v>
      </c>
      <c r="P662" s="217"/>
      <c r="Q662" s="394"/>
      <c r="R662" s="380"/>
      <c r="S662" s="394"/>
      <c r="T662" s="380"/>
      <c r="U662" s="290">
        <f>IFERROR(VLOOKUP(E662,'[26]IS ADJ 3'!$E$16:$O$314,11,FALSE),0)</f>
        <v>0</v>
      </c>
      <c r="V662" s="380"/>
      <c r="W662" s="291">
        <f>IFERROR(VLOOKUP(E662,'[27]IS ADJ 4'!$E:$Q,13,FALSE),0)</f>
        <v>0</v>
      </c>
      <c r="X662" s="380"/>
      <c r="Y662" s="290">
        <f>IFERROR(VLOOKUP(E662,'[28]WP IS ADJ 5'!$E$17:$U$315,17,FALSE),0)</f>
        <v>0</v>
      </c>
      <c r="Z662" s="380"/>
      <c r="AA662" s="394"/>
      <c r="AB662" s="380"/>
      <c r="AC662" s="394"/>
      <c r="AD662" s="380"/>
      <c r="AE662" s="394"/>
      <c r="AF662" s="380"/>
      <c r="AG662" s="397">
        <f>IFERROR(VLOOKUP(E662,'[16]nVision Input'!$E:$Q,13,FALSE),0)</f>
        <v>0</v>
      </c>
      <c r="AH662" s="380"/>
      <c r="AI662" s="394"/>
      <c r="AJ662" s="380"/>
      <c r="AK662" s="394"/>
      <c r="AL662" s="394"/>
      <c r="AM662" s="394"/>
      <c r="AN662" s="380"/>
      <c r="AO662" s="394"/>
      <c r="AP662" s="380"/>
      <c r="AQ662" s="394"/>
      <c r="AR662" s="380"/>
      <c r="AS662" s="394"/>
      <c r="AT662" s="380"/>
      <c r="AU662" s="394"/>
      <c r="AV662" s="217"/>
      <c r="AW662" s="394"/>
      <c r="AX662" s="217"/>
      <c r="AY662" s="394"/>
      <c r="AZ662" s="380"/>
      <c r="BA662" s="394"/>
      <c r="BB662" s="380"/>
      <c r="BC662" s="394"/>
      <c r="BD662" s="394"/>
      <c r="BE662" s="394"/>
      <c r="BF662" s="394"/>
      <c r="BG662" s="394"/>
      <c r="BH662" s="380"/>
      <c r="BI662" s="252">
        <f t="shared" si="58"/>
        <v>0</v>
      </c>
    </row>
    <row r="663" spans="1:61" ht="15" customHeight="1" x14ac:dyDescent="0.25">
      <c r="A663" s="83">
        <f t="shared" si="60"/>
        <v>594</v>
      </c>
      <c r="C663" s="83">
        <v>921</v>
      </c>
      <c r="E663" s="120">
        <v>921512</v>
      </c>
      <c r="F663" s="109"/>
      <c r="G663" s="98" t="s">
        <v>755</v>
      </c>
      <c r="K663" s="252">
        <f>'[15]WP - Expenses'!$K$662</f>
        <v>351973.12</v>
      </c>
      <c r="M663" s="168">
        <v>0.85411208828047303</v>
      </c>
      <c r="O663" s="394">
        <f t="shared" si="59"/>
        <v>300624.49654179352</v>
      </c>
      <c r="P663" s="217"/>
      <c r="Q663" s="394"/>
      <c r="R663" s="380"/>
      <c r="S663" s="394"/>
      <c r="T663" s="380"/>
      <c r="U663" s="290">
        <f>IFERROR(VLOOKUP(E663,'[26]IS ADJ 3'!$E$16:$O$314,11,FALSE),0)</f>
        <v>0</v>
      </c>
      <c r="V663" s="380"/>
      <c r="W663" s="291">
        <f>IFERROR(VLOOKUP(E663,'[27]IS ADJ 4'!$E:$Q,13,FALSE),0)</f>
        <v>0</v>
      </c>
      <c r="X663" s="380"/>
      <c r="Y663" s="290">
        <f>IFERROR(VLOOKUP(E663,'[28]WP IS ADJ 5'!$E$17:$U$315,17,FALSE),0)</f>
        <v>0</v>
      </c>
      <c r="Z663" s="380"/>
      <c r="AA663" s="394"/>
      <c r="AB663" s="380"/>
      <c r="AC663" s="394"/>
      <c r="AD663" s="380"/>
      <c r="AE663" s="394"/>
      <c r="AF663" s="380"/>
      <c r="AG663" s="397">
        <f>IFERROR(VLOOKUP(E663,'[16]nVision Input'!$E:$Q,13,FALSE),0)</f>
        <v>0</v>
      </c>
      <c r="AH663" s="380"/>
      <c r="AI663" s="394"/>
      <c r="AJ663" s="380"/>
      <c r="AK663" s="394"/>
      <c r="AL663" s="394"/>
      <c r="AM663" s="394"/>
      <c r="AN663" s="380"/>
      <c r="AO663" s="394"/>
      <c r="AP663" s="380"/>
      <c r="AQ663" s="394"/>
      <c r="AR663" s="380"/>
      <c r="AS663" s="394"/>
      <c r="AT663" s="380"/>
      <c r="AU663" s="394"/>
      <c r="AV663" s="217"/>
      <c r="AW663" s="394"/>
      <c r="AX663" s="217"/>
      <c r="AY663" s="394"/>
      <c r="AZ663" s="380"/>
      <c r="BA663" s="394"/>
      <c r="BB663" s="380"/>
      <c r="BC663" s="394"/>
      <c r="BD663" s="394"/>
      <c r="BE663" s="394"/>
      <c r="BF663" s="394"/>
      <c r="BG663" s="394"/>
      <c r="BH663" s="380"/>
      <c r="BI663" s="252">
        <f t="shared" si="58"/>
        <v>300624.49654179352</v>
      </c>
    </row>
    <row r="664" spans="1:61" ht="15" customHeight="1" x14ac:dyDescent="0.25">
      <c r="A664" s="83">
        <f t="shared" si="60"/>
        <v>595</v>
      </c>
      <c r="C664" s="83">
        <v>921</v>
      </c>
      <c r="E664" s="120">
        <v>921513</v>
      </c>
      <c r="F664" s="109"/>
      <c r="G664" s="106" t="s">
        <v>756</v>
      </c>
      <c r="K664" s="252">
        <f>'[15]WP - Expenses'!$K$663</f>
        <v>54341.29</v>
      </c>
      <c r="M664" s="168">
        <v>0.85411208828047303</v>
      </c>
      <c r="O664" s="394">
        <f t="shared" si="59"/>
        <v>46413.552681754787</v>
      </c>
      <c r="P664" s="217"/>
      <c r="Q664" s="394"/>
      <c r="R664" s="380"/>
      <c r="S664" s="394"/>
      <c r="T664" s="380"/>
      <c r="U664" s="290">
        <f>IFERROR(VLOOKUP(E664,'[26]IS ADJ 3'!$E$16:$O$314,11,FALSE),0)</f>
        <v>0</v>
      </c>
      <c r="V664" s="380"/>
      <c r="W664" s="291">
        <f>IFERROR(VLOOKUP(E664,'[27]IS ADJ 4'!$E:$Q,13,FALSE),0)</f>
        <v>0</v>
      </c>
      <c r="X664" s="380"/>
      <c r="Y664" s="290">
        <f>IFERROR(VLOOKUP(E664,'[28]WP IS ADJ 5'!$E$17:$U$315,17,FALSE),0)</f>
        <v>0</v>
      </c>
      <c r="Z664" s="380"/>
      <c r="AA664" s="394"/>
      <c r="AB664" s="380"/>
      <c r="AC664" s="394"/>
      <c r="AD664" s="380"/>
      <c r="AE664" s="394"/>
      <c r="AF664" s="380"/>
      <c r="AG664" s="397">
        <f>IFERROR(VLOOKUP(E664,'[16]nVision Input'!$E:$Q,13,FALSE),0)</f>
        <v>0</v>
      </c>
      <c r="AH664" s="380"/>
      <c r="AI664" s="394"/>
      <c r="AJ664" s="380"/>
      <c r="AK664" s="394"/>
      <c r="AL664" s="394"/>
      <c r="AM664" s="394"/>
      <c r="AN664" s="380"/>
      <c r="AO664" s="394"/>
      <c r="AP664" s="380"/>
      <c r="AQ664" s="394"/>
      <c r="AR664" s="380"/>
      <c r="AS664" s="394"/>
      <c r="AT664" s="380"/>
      <c r="AU664" s="394"/>
      <c r="AV664" s="217"/>
      <c r="AW664" s="394"/>
      <c r="AX664" s="217"/>
      <c r="AY664" s="394"/>
      <c r="AZ664" s="380"/>
      <c r="BA664" s="394"/>
      <c r="BB664" s="380"/>
      <c r="BC664" s="394"/>
      <c r="BD664" s="394"/>
      <c r="BE664" s="394"/>
      <c r="BF664" s="394"/>
      <c r="BG664" s="394"/>
      <c r="BH664" s="380"/>
      <c r="BI664" s="252">
        <f t="shared" si="58"/>
        <v>46413.552681754787</v>
      </c>
    </row>
    <row r="665" spans="1:61" ht="15" customHeight="1" x14ac:dyDescent="0.25">
      <c r="A665" s="83">
        <f t="shared" si="60"/>
        <v>596</v>
      </c>
      <c r="C665" s="83">
        <v>921</v>
      </c>
      <c r="E665" s="120">
        <v>921516</v>
      </c>
      <c r="F665" s="109"/>
      <c r="G665" s="98" t="s">
        <v>757</v>
      </c>
      <c r="K665" s="252">
        <f>'[15]WP - Expenses'!$K$664</f>
        <v>16.940000000000001</v>
      </c>
      <c r="M665" s="168">
        <v>0.85411208828047303</v>
      </c>
      <c r="O665" s="394">
        <f t="shared" si="59"/>
        <v>14.468658775471214</v>
      </c>
      <c r="P665" s="217"/>
      <c r="Q665" s="394"/>
      <c r="R665" s="380"/>
      <c r="S665" s="394"/>
      <c r="T665" s="380"/>
      <c r="U665" s="290">
        <f>IFERROR(VLOOKUP(E665,'[26]IS ADJ 3'!$E$16:$O$314,11,FALSE),0)</f>
        <v>0</v>
      </c>
      <c r="V665" s="380"/>
      <c r="W665" s="291">
        <f>IFERROR(VLOOKUP(E665,'[27]IS ADJ 4'!$E:$Q,13,FALSE),0)</f>
        <v>0</v>
      </c>
      <c r="X665" s="380"/>
      <c r="Y665" s="290">
        <f>IFERROR(VLOOKUP(E665,'[28]WP IS ADJ 5'!$E$17:$U$315,17,FALSE),0)</f>
        <v>0</v>
      </c>
      <c r="Z665" s="380"/>
      <c r="AA665" s="394"/>
      <c r="AB665" s="380"/>
      <c r="AC665" s="394"/>
      <c r="AD665" s="380"/>
      <c r="AE665" s="394"/>
      <c r="AF665" s="380"/>
      <c r="AG665" s="397">
        <f>IFERROR(VLOOKUP(E665,'[16]nVision Input'!$E:$Q,13,FALSE),0)</f>
        <v>0</v>
      </c>
      <c r="AH665" s="380"/>
      <c r="AI665" s="394"/>
      <c r="AJ665" s="380"/>
      <c r="AK665" s="394"/>
      <c r="AL665" s="394"/>
      <c r="AM665" s="394"/>
      <c r="AN665" s="380"/>
      <c r="AO665" s="394"/>
      <c r="AP665" s="380"/>
      <c r="AQ665" s="394"/>
      <c r="AR665" s="380"/>
      <c r="AS665" s="394"/>
      <c r="AT665" s="380"/>
      <c r="AU665" s="394"/>
      <c r="AV665" s="217"/>
      <c r="AW665" s="394"/>
      <c r="AX665" s="217"/>
      <c r="AY665" s="394"/>
      <c r="AZ665" s="380"/>
      <c r="BA665" s="394"/>
      <c r="BB665" s="380"/>
      <c r="BC665" s="394"/>
      <c r="BD665" s="394"/>
      <c r="BE665" s="394"/>
      <c r="BF665" s="394"/>
      <c r="BG665" s="394"/>
      <c r="BH665" s="380"/>
      <c r="BI665" s="252">
        <f t="shared" si="58"/>
        <v>14.468658775471214</v>
      </c>
    </row>
    <row r="666" spans="1:61" ht="15" customHeight="1" x14ac:dyDescent="0.25">
      <c r="A666" s="83">
        <f t="shared" si="60"/>
        <v>597</v>
      </c>
      <c r="C666" s="83">
        <v>921</v>
      </c>
      <c r="E666" s="120">
        <v>921602</v>
      </c>
      <c r="F666" s="109"/>
      <c r="G666" s="98" t="s">
        <v>758</v>
      </c>
      <c r="K666" s="252">
        <f>'[15]WP - Expenses'!$K$665</f>
        <v>28898.06</v>
      </c>
      <c r="M666" s="168">
        <v>0.85411208828047303</v>
      </c>
      <c r="O666" s="394">
        <f t="shared" si="59"/>
        <v>24682.182373854408</v>
      </c>
      <c r="P666" s="217"/>
      <c r="Q666" s="394"/>
      <c r="R666" s="380"/>
      <c r="S666" s="394"/>
      <c r="T666" s="380"/>
      <c r="U666" s="290">
        <f>IFERROR(VLOOKUP(E666,'[26]IS ADJ 3'!$E$16:$O$314,11,FALSE),0)</f>
        <v>0</v>
      </c>
      <c r="V666" s="380"/>
      <c r="W666" s="291">
        <f>IFERROR(VLOOKUP(E666,'[27]IS ADJ 4'!$E:$Q,13,FALSE),0)</f>
        <v>0</v>
      </c>
      <c r="X666" s="380"/>
      <c r="Y666" s="290">
        <f>IFERROR(VLOOKUP(E666,'[28]WP IS ADJ 5'!$E$17:$U$315,17,FALSE),0)</f>
        <v>0</v>
      </c>
      <c r="Z666" s="380"/>
      <c r="AA666" s="394"/>
      <c r="AB666" s="380"/>
      <c r="AC666" s="394"/>
      <c r="AD666" s="380"/>
      <c r="AE666" s="394"/>
      <c r="AF666" s="380"/>
      <c r="AG666" s="397">
        <f>IFERROR(VLOOKUP(E666,'[16]nVision Input'!$E:$Q,13,FALSE),0)</f>
        <v>0</v>
      </c>
      <c r="AH666" s="380"/>
      <c r="AI666" s="394"/>
      <c r="AJ666" s="380"/>
      <c r="AK666" s="394"/>
      <c r="AL666" s="394"/>
      <c r="AM666" s="394"/>
      <c r="AN666" s="380"/>
      <c r="AO666" s="394"/>
      <c r="AP666" s="380"/>
      <c r="AQ666" s="394"/>
      <c r="AR666" s="380"/>
      <c r="AS666" s="394"/>
      <c r="AT666" s="380"/>
      <c r="AU666" s="394"/>
      <c r="AV666" s="217"/>
      <c r="AW666" s="394"/>
      <c r="AX666" s="217"/>
      <c r="AY666" s="394"/>
      <c r="AZ666" s="380"/>
      <c r="BA666" s="394"/>
      <c r="BB666" s="380"/>
      <c r="BC666" s="394"/>
      <c r="BD666" s="394"/>
      <c r="BE666" s="394"/>
      <c r="BF666" s="394"/>
      <c r="BG666" s="394"/>
      <c r="BH666" s="380"/>
      <c r="BI666" s="252">
        <f t="shared" si="58"/>
        <v>24682.182373854408</v>
      </c>
    </row>
    <row r="667" spans="1:61" ht="15" customHeight="1" x14ac:dyDescent="0.25">
      <c r="A667" s="83">
        <f t="shared" si="60"/>
        <v>598</v>
      </c>
      <c r="C667" s="83">
        <v>921</v>
      </c>
      <c r="E667" s="120">
        <v>921603</v>
      </c>
      <c r="F667" s="109"/>
      <c r="G667" s="98" t="s">
        <v>759</v>
      </c>
      <c r="K667" s="252">
        <f>'[15]WP - Expenses'!$K$666</f>
        <v>3199.0099999999998</v>
      </c>
      <c r="M667" s="168">
        <v>0.85411208828047303</v>
      </c>
      <c r="O667" s="394">
        <f t="shared" si="59"/>
        <v>2732.3131115301157</v>
      </c>
      <c r="P667" s="217"/>
      <c r="Q667" s="394"/>
      <c r="R667" s="380"/>
      <c r="S667" s="394"/>
      <c r="T667" s="380"/>
      <c r="U667" s="290">
        <f>IFERROR(VLOOKUP(E667,'[26]IS ADJ 3'!$E$16:$O$314,11,FALSE),0)</f>
        <v>0</v>
      </c>
      <c r="V667" s="380"/>
      <c r="W667" s="291">
        <f>IFERROR(VLOOKUP(E667,'[27]IS ADJ 4'!$E:$Q,13,FALSE),0)</f>
        <v>0</v>
      </c>
      <c r="X667" s="380"/>
      <c r="Y667" s="290">
        <f>IFERROR(VLOOKUP(E667,'[28]WP IS ADJ 5'!$E$17:$U$315,17,FALSE),0)</f>
        <v>0</v>
      </c>
      <c r="Z667" s="380"/>
      <c r="AA667" s="394"/>
      <c r="AB667" s="380"/>
      <c r="AC667" s="394"/>
      <c r="AD667" s="380"/>
      <c r="AE667" s="394"/>
      <c r="AF667" s="380"/>
      <c r="AG667" s="397">
        <f>IFERROR(VLOOKUP(E667,'[16]nVision Input'!$E:$Q,13,FALSE),0)</f>
        <v>0</v>
      </c>
      <c r="AH667" s="380"/>
      <c r="AI667" s="394"/>
      <c r="AJ667" s="380"/>
      <c r="AK667" s="394"/>
      <c r="AL667" s="394"/>
      <c r="AM667" s="394"/>
      <c r="AN667" s="380"/>
      <c r="AO667" s="394"/>
      <c r="AP667" s="380"/>
      <c r="AQ667" s="394"/>
      <c r="AR667" s="380"/>
      <c r="AS667" s="394"/>
      <c r="AT667" s="380"/>
      <c r="AU667" s="394"/>
      <c r="AV667" s="217"/>
      <c r="AW667" s="394"/>
      <c r="AX667" s="217"/>
      <c r="AY667" s="394"/>
      <c r="AZ667" s="380"/>
      <c r="BA667" s="394"/>
      <c r="BB667" s="380"/>
      <c r="BC667" s="394"/>
      <c r="BD667" s="394"/>
      <c r="BE667" s="394"/>
      <c r="BF667" s="394"/>
      <c r="BG667" s="394"/>
      <c r="BH667" s="380"/>
      <c r="BI667" s="252">
        <f t="shared" si="58"/>
        <v>2732.3131115301157</v>
      </c>
    </row>
    <row r="668" spans="1:61" ht="15" customHeight="1" x14ac:dyDescent="0.25">
      <c r="A668" s="83">
        <f t="shared" si="60"/>
        <v>599</v>
      </c>
      <c r="C668" s="83">
        <v>921</v>
      </c>
      <c r="E668" s="120">
        <v>921611</v>
      </c>
      <c r="F668" s="109"/>
      <c r="G668" s="98" t="s">
        <v>760</v>
      </c>
      <c r="K668" s="252">
        <f>'[15]WP - Expenses'!$K$667</f>
        <v>242.02</v>
      </c>
      <c r="M668" s="168">
        <v>0.85411208828047303</v>
      </c>
      <c r="O668" s="394">
        <f t="shared" si="59"/>
        <v>206.71220760564009</v>
      </c>
      <c r="P668" s="217"/>
      <c r="Q668" s="394"/>
      <c r="R668" s="380"/>
      <c r="S668" s="394"/>
      <c r="T668" s="380"/>
      <c r="U668" s="290">
        <f>IFERROR(VLOOKUP(E668,'[26]IS ADJ 3'!$E$16:$O$314,11,FALSE),0)</f>
        <v>0</v>
      </c>
      <c r="V668" s="380"/>
      <c r="W668" s="291">
        <f>IFERROR(VLOOKUP(E668,'[27]IS ADJ 4'!$E:$Q,13,FALSE),0)</f>
        <v>0</v>
      </c>
      <c r="X668" s="380"/>
      <c r="Y668" s="290">
        <f>IFERROR(VLOOKUP(E668,'[28]WP IS ADJ 5'!$E$17:$U$315,17,FALSE),0)</f>
        <v>0</v>
      </c>
      <c r="Z668" s="380"/>
      <c r="AA668" s="394"/>
      <c r="AB668" s="380"/>
      <c r="AC668" s="394"/>
      <c r="AD668" s="380"/>
      <c r="AE668" s="394"/>
      <c r="AF668" s="380"/>
      <c r="AG668" s="397">
        <f>IFERROR(VLOOKUP(E668,'[16]nVision Input'!$E:$Q,13,FALSE),0)</f>
        <v>0</v>
      </c>
      <c r="AH668" s="380"/>
      <c r="AI668" s="394"/>
      <c r="AJ668" s="380"/>
      <c r="AK668" s="394"/>
      <c r="AL668" s="394"/>
      <c r="AM668" s="394"/>
      <c r="AN668" s="380"/>
      <c r="AO668" s="394"/>
      <c r="AP668" s="380"/>
      <c r="AQ668" s="394"/>
      <c r="AR668" s="380"/>
      <c r="AS668" s="394"/>
      <c r="AT668" s="380"/>
      <c r="AU668" s="394"/>
      <c r="AV668" s="217"/>
      <c r="AW668" s="394"/>
      <c r="AX668" s="217"/>
      <c r="AY668" s="394"/>
      <c r="AZ668" s="380"/>
      <c r="BA668" s="394"/>
      <c r="BB668" s="380"/>
      <c r="BC668" s="394"/>
      <c r="BD668" s="394"/>
      <c r="BE668" s="394"/>
      <c r="BF668" s="394"/>
      <c r="BG668" s="394"/>
      <c r="BH668" s="380"/>
      <c r="BI668" s="252">
        <f t="shared" si="58"/>
        <v>206.71220760564009</v>
      </c>
    </row>
    <row r="669" spans="1:61" ht="15" customHeight="1" x14ac:dyDescent="0.25">
      <c r="A669" s="83">
        <f t="shared" si="60"/>
        <v>600</v>
      </c>
      <c r="C669" s="83">
        <v>921</v>
      </c>
      <c r="E669" s="120">
        <v>921612</v>
      </c>
      <c r="F669" s="109"/>
      <c r="G669" s="98" t="s">
        <v>761</v>
      </c>
      <c r="K669" s="252">
        <f>'[15]WP - Expenses'!$K$668</f>
        <v>0</v>
      </c>
      <c r="M669" s="168">
        <v>0.85411208828047303</v>
      </c>
      <c r="O669" s="394">
        <f t="shared" si="59"/>
        <v>0</v>
      </c>
      <c r="P669" s="217"/>
      <c r="Q669" s="394"/>
      <c r="R669" s="380"/>
      <c r="S669" s="394"/>
      <c r="T669" s="380"/>
      <c r="U669" s="290">
        <f>IFERROR(VLOOKUP(E669,'[26]IS ADJ 3'!$E$16:$O$314,11,FALSE),0)</f>
        <v>0</v>
      </c>
      <c r="V669" s="380"/>
      <c r="W669" s="291">
        <f>IFERROR(VLOOKUP(E669,'[27]IS ADJ 4'!$E:$Q,13,FALSE),0)</f>
        <v>0</v>
      </c>
      <c r="X669" s="380"/>
      <c r="Y669" s="290">
        <f>IFERROR(VLOOKUP(E669,'[28]WP IS ADJ 5'!$E$17:$U$315,17,FALSE),0)</f>
        <v>0</v>
      </c>
      <c r="Z669" s="380"/>
      <c r="AA669" s="394"/>
      <c r="AB669" s="380"/>
      <c r="AC669" s="394"/>
      <c r="AD669" s="380"/>
      <c r="AE669" s="394"/>
      <c r="AF669" s="380"/>
      <c r="AG669" s="397">
        <f>IFERROR(VLOOKUP(E669,'[16]nVision Input'!$E:$Q,13,FALSE),0)</f>
        <v>0</v>
      </c>
      <c r="AH669" s="380"/>
      <c r="AI669" s="394"/>
      <c r="AJ669" s="380"/>
      <c r="AK669" s="394"/>
      <c r="AL669" s="394"/>
      <c r="AM669" s="394"/>
      <c r="AN669" s="380"/>
      <c r="AO669" s="394"/>
      <c r="AP669" s="380"/>
      <c r="AQ669" s="394"/>
      <c r="AR669" s="380"/>
      <c r="AS669" s="394"/>
      <c r="AT669" s="380"/>
      <c r="AU669" s="394"/>
      <c r="AV669" s="217"/>
      <c r="AW669" s="394"/>
      <c r="AX669" s="217"/>
      <c r="AY669" s="394"/>
      <c r="AZ669" s="380"/>
      <c r="BA669" s="394"/>
      <c r="BB669" s="380"/>
      <c r="BC669" s="394"/>
      <c r="BD669" s="394"/>
      <c r="BE669" s="394"/>
      <c r="BF669" s="394"/>
      <c r="BG669" s="394"/>
      <c r="BH669" s="380"/>
      <c r="BI669" s="252">
        <f t="shared" si="58"/>
        <v>0</v>
      </c>
    </row>
    <row r="670" spans="1:61" ht="15" customHeight="1" x14ac:dyDescent="0.25">
      <c r="A670" s="83">
        <f t="shared" si="60"/>
        <v>601</v>
      </c>
      <c r="C670" s="83">
        <v>921</v>
      </c>
      <c r="E670" s="120">
        <v>921620</v>
      </c>
      <c r="F670" s="109"/>
      <c r="G670" s="98" t="s">
        <v>762</v>
      </c>
      <c r="K670" s="252">
        <f>'[15]WP - Expenses'!$K$669</f>
        <v>4373.67</v>
      </c>
      <c r="M670" s="168">
        <v>0.85411208828047303</v>
      </c>
      <c r="O670" s="394">
        <f t="shared" si="59"/>
        <v>3735.6044171496565</v>
      </c>
      <c r="P670" s="217"/>
      <c r="Q670" s="394"/>
      <c r="R670" s="380"/>
      <c r="S670" s="394"/>
      <c r="T670" s="380"/>
      <c r="U670" s="290">
        <f>IFERROR(VLOOKUP(E670,'[26]IS ADJ 3'!$E$16:$O$314,11,FALSE),0)</f>
        <v>0</v>
      </c>
      <c r="V670" s="380"/>
      <c r="W670" s="291">
        <f>IFERROR(VLOOKUP(E670,'[27]IS ADJ 4'!$E:$Q,13,FALSE),0)</f>
        <v>0</v>
      </c>
      <c r="X670" s="380"/>
      <c r="Y670" s="290">
        <f>IFERROR(VLOOKUP(E670,'[28]WP IS ADJ 5'!$E$17:$U$315,17,FALSE),0)</f>
        <v>0</v>
      </c>
      <c r="Z670" s="380"/>
      <c r="AA670" s="394"/>
      <c r="AB670" s="380"/>
      <c r="AC670" s="394"/>
      <c r="AD670" s="380"/>
      <c r="AE670" s="394"/>
      <c r="AF670" s="380"/>
      <c r="AG670" s="397">
        <f>IFERROR(VLOOKUP(E670,'[16]nVision Input'!$E:$Q,13,FALSE),0)</f>
        <v>0</v>
      </c>
      <c r="AH670" s="380"/>
      <c r="AI670" s="394"/>
      <c r="AJ670" s="380"/>
      <c r="AK670" s="394"/>
      <c r="AL670" s="394"/>
      <c r="AM670" s="394"/>
      <c r="AN670" s="380"/>
      <c r="AO670" s="394"/>
      <c r="AP670" s="380"/>
      <c r="AQ670" s="394"/>
      <c r="AR670" s="380"/>
      <c r="AS670" s="394"/>
      <c r="AT670" s="380"/>
      <c r="AU670" s="394"/>
      <c r="AV670" s="217"/>
      <c r="AW670" s="394"/>
      <c r="AX670" s="217"/>
      <c r="AY670" s="394"/>
      <c r="AZ670" s="380"/>
      <c r="BA670" s="394"/>
      <c r="BB670" s="380"/>
      <c r="BC670" s="394"/>
      <c r="BD670" s="394"/>
      <c r="BE670" s="394"/>
      <c r="BF670" s="394"/>
      <c r="BG670" s="394"/>
      <c r="BH670" s="380"/>
      <c r="BI670" s="252">
        <f t="shared" si="58"/>
        <v>3735.6044171496565</v>
      </c>
    </row>
    <row r="671" spans="1:61" ht="15" customHeight="1" x14ac:dyDescent="0.25">
      <c r="A671" s="83">
        <f t="shared" si="60"/>
        <v>602</v>
      </c>
      <c r="C671" s="83">
        <v>921</v>
      </c>
      <c r="E671" s="120">
        <v>921625</v>
      </c>
      <c r="F671" s="109"/>
      <c r="G671" s="98" t="s">
        <v>763</v>
      </c>
      <c r="K671" s="252">
        <f>'[15]WP - Expenses'!$K$670</f>
        <v>659.86</v>
      </c>
      <c r="M671" s="168">
        <v>0.85411208828047303</v>
      </c>
      <c r="O671" s="394">
        <f t="shared" si="59"/>
        <v>563.59440257275298</v>
      </c>
      <c r="P671" s="217"/>
      <c r="Q671" s="394"/>
      <c r="R671" s="380"/>
      <c r="S671" s="394"/>
      <c r="T671" s="380"/>
      <c r="U671" s="290">
        <f>IFERROR(VLOOKUP(E671,'[26]IS ADJ 3'!$E$16:$O$314,11,FALSE),0)</f>
        <v>0</v>
      </c>
      <c r="V671" s="380"/>
      <c r="W671" s="291">
        <f>IFERROR(VLOOKUP(E671,'[27]IS ADJ 4'!$E:$Q,13,FALSE),0)</f>
        <v>0</v>
      </c>
      <c r="X671" s="380"/>
      <c r="Y671" s="290">
        <f>IFERROR(VLOOKUP(E671,'[28]WP IS ADJ 5'!$E$17:$U$315,17,FALSE),0)</f>
        <v>0</v>
      </c>
      <c r="Z671" s="380"/>
      <c r="AA671" s="394"/>
      <c r="AB671" s="380"/>
      <c r="AC671" s="394"/>
      <c r="AD671" s="380"/>
      <c r="AE671" s="394"/>
      <c r="AF671" s="380"/>
      <c r="AG671" s="397">
        <f>IFERROR(VLOOKUP(E671,'[16]nVision Input'!$E:$Q,13,FALSE),0)</f>
        <v>0</v>
      </c>
      <c r="AH671" s="380"/>
      <c r="AI671" s="394"/>
      <c r="AJ671" s="380"/>
      <c r="AK671" s="394"/>
      <c r="AL671" s="394"/>
      <c r="AM671" s="394"/>
      <c r="AN671" s="380"/>
      <c r="AO671" s="394"/>
      <c r="AP671" s="380"/>
      <c r="AQ671" s="394"/>
      <c r="AR671" s="380"/>
      <c r="AS671" s="394"/>
      <c r="AT671" s="380"/>
      <c r="AU671" s="394"/>
      <c r="AV671" s="217"/>
      <c r="AW671" s="394"/>
      <c r="AX671" s="217"/>
      <c r="AY671" s="394"/>
      <c r="AZ671" s="380"/>
      <c r="BA671" s="394"/>
      <c r="BB671" s="380"/>
      <c r="BC671" s="394"/>
      <c r="BD671" s="394"/>
      <c r="BE671" s="394"/>
      <c r="BF671" s="394"/>
      <c r="BG671" s="394"/>
      <c r="BH671" s="380"/>
      <c r="BI671" s="252">
        <f t="shared" si="58"/>
        <v>563.59440257275298</v>
      </c>
    </row>
    <row r="672" spans="1:61" ht="15" customHeight="1" x14ac:dyDescent="0.25">
      <c r="A672" s="83">
        <f t="shared" si="60"/>
        <v>603</v>
      </c>
      <c r="C672" s="83">
        <v>921</v>
      </c>
      <c r="E672" s="120">
        <v>921639</v>
      </c>
      <c r="F672" s="109"/>
      <c r="G672" s="98" t="s">
        <v>764</v>
      </c>
      <c r="K672" s="252">
        <f>'[15]WP - Expenses'!$K$671</f>
        <v>84388.1</v>
      </c>
      <c r="M672" s="168">
        <v>0.85411208828047303</v>
      </c>
      <c r="O672" s="394">
        <f t="shared" si="59"/>
        <v>72076.896317021397</v>
      </c>
      <c r="P672" s="217"/>
      <c r="Q672" s="394"/>
      <c r="R672" s="380"/>
      <c r="S672" s="394"/>
      <c r="T672" s="380"/>
      <c r="U672" s="290">
        <f>IFERROR(VLOOKUP(E672,'[26]IS ADJ 3'!$E$16:$O$314,11,FALSE),0)</f>
        <v>0</v>
      </c>
      <c r="V672" s="380"/>
      <c r="W672" s="291">
        <f>IFERROR(VLOOKUP(E672,'[27]IS ADJ 4'!$E:$Q,13,FALSE),0)</f>
        <v>0</v>
      </c>
      <c r="X672" s="380"/>
      <c r="Y672" s="290">
        <f>IFERROR(VLOOKUP(E672,'[28]WP IS ADJ 5'!$E$17:$U$315,17,FALSE),0)</f>
        <v>0</v>
      </c>
      <c r="Z672" s="380"/>
      <c r="AA672" s="394"/>
      <c r="AB672" s="380"/>
      <c r="AC672" s="394"/>
      <c r="AD672" s="380"/>
      <c r="AE672" s="394"/>
      <c r="AF672" s="380"/>
      <c r="AG672" s="397">
        <f>IFERROR(VLOOKUP(E672,'[16]nVision Input'!$E:$Q,13,FALSE),0)</f>
        <v>0</v>
      </c>
      <c r="AH672" s="380"/>
      <c r="AI672" s="394"/>
      <c r="AJ672" s="380"/>
      <c r="AK672" s="394"/>
      <c r="AL672" s="394"/>
      <c r="AM672" s="394"/>
      <c r="AN672" s="380"/>
      <c r="AO672" s="394"/>
      <c r="AP672" s="380"/>
      <c r="AQ672" s="394"/>
      <c r="AR672" s="380"/>
      <c r="AS672" s="394"/>
      <c r="AT672" s="380"/>
      <c r="AU672" s="394"/>
      <c r="AV672" s="217"/>
      <c r="AW672" s="394"/>
      <c r="AX672" s="217"/>
      <c r="AY672" s="394"/>
      <c r="AZ672" s="380"/>
      <c r="BA672" s="394"/>
      <c r="BB672" s="380"/>
      <c r="BC672" s="394"/>
      <c r="BD672" s="394"/>
      <c r="BE672" s="394"/>
      <c r="BF672" s="394"/>
      <c r="BG672" s="394"/>
      <c r="BH672" s="380"/>
      <c r="BI672" s="252">
        <f t="shared" si="58"/>
        <v>72076.896317021397</v>
      </c>
    </row>
    <row r="673" spans="1:61" ht="15" customHeight="1" x14ac:dyDescent="0.25">
      <c r="A673" s="83">
        <f t="shared" si="60"/>
        <v>604</v>
      </c>
      <c r="C673" s="83">
        <v>921</v>
      </c>
      <c r="E673" s="120">
        <v>921648</v>
      </c>
      <c r="F673" s="109"/>
      <c r="G673" s="98" t="s">
        <v>765</v>
      </c>
      <c r="K673" s="252">
        <f>'[15]WP - Expenses'!$K$672</f>
        <v>13163.22</v>
      </c>
      <c r="M673" s="168">
        <v>0.85411208828047303</v>
      </c>
      <c r="O673" s="394">
        <f t="shared" si="59"/>
        <v>11242.865322695288</v>
      </c>
      <c r="P673" s="217"/>
      <c r="Q673" s="394"/>
      <c r="R673" s="380"/>
      <c r="S673" s="394"/>
      <c r="T673" s="380"/>
      <c r="U673" s="290">
        <f>IFERROR(VLOOKUP(E673,'[26]IS ADJ 3'!$E$16:$O$314,11,FALSE),0)</f>
        <v>0</v>
      </c>
      <c r="V673" s="380"/>
      <c r="W673" s="291">
        <f>IFERROR(VLOOKUP(E673,'[27]IS ADJ 4'!$E:$Q,13,FALSE),0)</f>
        <v>0</v>
      </c>
      <c r="X673" s="380"/>
      <c r="Y673" s="290">
        <f>IFERROR(VLOOKUP(E673,'[28]WP IS ADJ 5'!$E$17:$U$315,17,FALSE),0)</f>
        <v>0</v>
      </c>
      <c r="Z673" s="380"/>
      <c r="AA673" s="394"/>
      <c r="AB673" s="380"/>
      <c r="AC673" s="394"/>
      <c r="AD673" s="380"/>
      <c r="AE673" s="394"/>
      <c r="AF673" s="380"/>
      <c r="AG673" s="397">
        <f>IFERROR(VLOOKUP(E673,'[16]nVision Input'!$E:$Q,13,FALSE),0)</f>
        <v>0</v>
      </c>
      <c r="AH673" s="380"/>
      <c r="AI673" s="394"/>
      <c r="AJ673" s="380"/>
      <c r="AK673" s="394"/>
      <c r="AL673" s="394"/>
      <c r="AM673" s="394"/>
      <c r="AN673" s="380"/>
      <c r="AO673" s="394"/>
      <c r="AP673" s="380"/>
      <c r="AQ673" s="394"/>
      <c r="AR673" s="380"/>
      <c r="AS673" s="394"/>
      <c r="AT673" s="380"/>
      <c r="AU673" s="394"/>
      <c r="AV673" s="217"/>
      <c r="AW673" s="394"/>
      <c r="AX673" s="217"/>
      <c r="AY673" s="394"/>
      <c r="AZ673" s="380"/>
      <c r="BA673" s="394"/>
      <c r="BB673" s="380"/>
      <c r="BC673" s="394"/>
      <c r="BD673" s="394"/>
      <c r="BE673" s="394"/>
      <c r="BF673" s="394"/>
      <c r="BG673" s="394"/>
      <c r="BH673" s="380"/>
      <c r="BI673" s="252">
        <f t="shared" si="58"/>
        <v>11242.865322695288</v>
      </c>
    </row>
    <row r="674" spans="1:61" ht="15" customHeight="1" x14ac:dyDescent="0.25">
      <c r="A674" s="83">
        <f t="shared" si="60"/>
        <v>605</v>
      </c>
      <c r="C674" s="83">
        <v>921</v>
      </c>
      <c r="E674" s="120">
        <v>921654</v>
      </c>
      <c r="F674" s="109"/>
      <c r="G674" s="98" t="s">
        <v>766</v>
      </c>
      <c r="K674" s="252">
        <f>'[15]WP - Expenses'!$K$673</f>
        <v>19793.150000000001</v>
      </c>
      <c r="M674" s="168">
        <v>0.85411208828047303</v>
      </c>
      <c r="O674" s="394">
        <f t="shared" si="59"/>
        <v>16905.568680148644</v>
      </c>
      <c r="P674" s="217"/>
      <c r="Q674" s="394"/>
      <c r="R674" s="380"/>
      <c r="S674" s="394"/>
      <c r="T674" s="380"/>
      <c r="U674" s="290">
        <f>IFERROR(VLOOKUP(E674,'[26]IS ADJ 3'!$E$16:$O$314,11,FALSE),0)</f>
        <v>0</v>
      </c>
      <c r="V674" s="380"/>
      <c r="W674" s="291">
        <f>IFERROR(VLOOKUP(E674,'[27]IS ADJ 4'!$E:$Q,13,FALSE),0)</f>
        <v>0</v>
      </c>
      <c r="X674" s="380"/>
      <c r="Y674" s="290">
        <f>IFERROR(VLOOKUP(E674,'[28]WP IS ADJ 5'!$E$17:$U$315,17,FALSE),0)</f>
        <v>0</v>
      </c>
      <c r="Z674" s="380"/>
      <c r="AA674" s="394"/>
      <c r="AB674" s="380"/>
      <c r="AC674" s="394"/>
      <c r="AD674" s="380"/>
      <c r="AE674" s="394"/>
      <c r="AF674" s="380"/>
      <c r="AG674" s="397">
        <f>IFERROR(VLOOKUP(E674,'[16]nVision Input'!$E:$Q,13,FALSE),0)</f>
        <v>0</v>
      </c>
      <c r="AH674" s="380"/>
      <c r="AI674" s="394"/>
      <c r="AJ674" s="380"/>
      <c r="AK674" s="394"/>
      <c r="AL674" s="394"/>
      <c r="AM674" s="394"/>
      <c r="AN674" s="380"/>
      <c r="AO674" s="394"/>
      <c r="AP674" s="380"/>
      <c r="AQ674" s="394"/>
      <c r="AR674" s="380"/>
      <c r="AS674" s="394"/>
      <c r="AT674" s="380"/>
      <c r="AU674" s="394"/>
      <c r="AV674" s="217"/>
      <c r="AW674" s="394"/>
      <c r="AX674" s="217"/>
      <c r="AY674" s="394"/>
      <c r="AZ674" s="380"/>
      <c r="BA674" s="394"/>
      <c r="BB674" s="380"/>
      <c r="BC674" s="394"/>
      <c r="BD674" s="394"/>
      <c r="BE674" s="394"/>
      <c r="BF674" s="394"/>
      <c r="BG674" s="394"/>
      <c r="BH674" s="380"/>
      <c r="BI674" s="252">
        <f t="shared" si="58"/>
        <v>16905.568680148644</v>
      </c>
    </row>
    <row r="675" spans="1:61" ht="15" customHeight="1" x14ac:dyDescent="0.25">
      <c r="A675" s="83">
        <f t="shared" si="60"/>
        <v>606</v>
      </c>
      <c r="C675" s="83">
        <v>921</v>
      </c>
      <c r="E675" s="120">
        <v>921667</v>
      </c>
      <c r="F675" s="109"/>
      <c r="G675" s="98" t="s">
        <v>767</v>
      </c>
      <c r="K675" s="252">
        <f>'[15]WP - Expenses'!$K$674</f>
        <v>27554.82</v>
      </c>
      <c r="M675" s="168">
        <v>0.85411208828047303</v>
      </c>
      <c r="O675" s="394">
        <f t="shared" si="59"/>
        <v>23534.904852392545</v>
      </c>
      <c r="P675" s="217"/>
      <c r="Q675" s="394"/>
      <c r="R675" s="380"/>
      <c r="S675" s="394"/>
      <c r="T675" s="380"/>
      <c r="U675" s="290">
        <f>IFERROR(VLOOKUP(E675,'[26]IS ADJ 3'!$E$16:$O$314,11,FALSE),0)</f>
        <v>0</v>
      </c>
      <c r="V675" s="380"/>
      <c r="W675" s="291">
        <f>IFERROR(VLOOKUP(E675,'[27]IS ADJ 4'!$E:$Q,13,FALSE),0)</f>
        <v>0</v>
      </c>
      <c r="X675" s="380"/>
      <c r="Y675" s="290">
        <f>IFERROR(VLOOKUP(E675,'[28]WP IS ADJ 5'!$E$17:$U$315,17,FALSE),0)</f>
        <v>0</v>
      </c>
      <c r="Z675" s="380"/>
      <c r="AA675" s="394"/>
      <c r="AB675" s="380"/>
      <c r="AC675" s="394"/>
      <c r="AD675" s="380"/>
      <c r="AE675" s="394"/>
      <c r="AF675" s="380"/>
      <c r="AG675" s="397">
        <f>IFERROR(VLOOKUP(E675,'[16]nVision Input'!$E:$Q,13,FALSE),0)</f>
        <v>0</v>
      </c>
      <c r="AH675" s="380"/>
      <c r="AI675" s="394"/>
      <c r="AJ675" s="380"/>
      <c r="AK675" s="394"/>
      <c r="AL675" s="394"/>
      <c r="AM675" s="394"/>
      <c r="AN675" s="380"/>
      <c r="AO675" s="394"/>
      <c r="AP675" s="380"/>
      <c r="AQ675" s="394"/>
      <c r="AR675" s="380"/>
      <c r="AS675" s="394"/>
      <c r="AT675" s="380"/>
      <c r="AU675" s="394"/>
      <c r="AV675" s="217"/>
      <c r="AW675" s="394"/>
      <c r="AX675" s="217"/>
      <c r="AY675" s="394"/>
      <c r="AZ675" s="380"/>
      <c r="BA675" s="394"/>
      <c r="BB675" s="380"/>
      <c r="BC675" s="394"/>
      <c r="BD675" s="394"/>
      <c r="BE675" s="394"/>
      <c r="BF675" s="394"/>
      <c r="BG675" s="394"/>
      <c r="BH675" s="380"/>
      <c r="BI675" s="252">
        <f t="shared" si="58"/>
        <v>23534.904852392545</v>
      </c>
    </row>
    <row r="676" spans="1:61" ht="15" customHeight="1" x14ac:dyDescent="0.25">
      <c r="A676" s="83">
        <f t="shared" si="60"/>
        <v>607</v>
      </c>
      <c r="C676" s="83">
        <v>921</v>
      </c>
      <c r="E676" s="120">
        <v>921702</v>
      </c>
      <c r="F676" s="109"/>
      <c r="G676" s="98" t="s">
        <v>768</v>
      </c>
      <c r="K676" s="252">
        <f>'[15]WP - Expenses'!$K$675</f>
        <v>114113.36</v>
      </c>
      <c r="M676" s="168">
        <v>0.85411208828047303</v>
      </c>
      <c r="O676" s="394">
        <f t="shared" si="59"/>
        <v>97465.600210301403</v>
      </c>
      <c r="P676" s="217"/>
      <c r="Q676" s="394"/>
      <c r="R676" s="380"/>
      <c r="S676" s="394"/>
      <c r="T676" s="380"/>
      <c r="U676" s="290">
        <f>IFERROR(VLOOKUP(E676,'[26]IS ADJ 3'!$E$16:$O$314,11,FALSE),0)</f>
        <v>0</v>
      </c>
      <c r="V676" s="380"/>
      <c r="W676" s="291">
        <f>IFERROR(VLOOKUP(E676,'[27]IS ADJ 4'!$E:$Q,13,FALSE),0)</f>
        <v>0</v>
      </c>
      <c r="X676" s="380"/>
      <c r="Y676" s="290">
        <f>IFERROR(VLOOKUP(E676,'[28]WP IS ADJ 5'!$E$17:$U$315,17,FALSE),0)</f>
        <v>0</v>
      </c>
      <c r="Z676" s="380"/>
      <c r="AA676" s="394"/>
      <c r="AB676" s="380"/>
      <c r="AC676" s="394"/>
      <c r="AD676" s="380"/>
      <c r="AE676" s="394"/>
      <c r="AF676" s="380"/>
      <c r="AG676" s="397">
        <f>IFERROR(VLOOKUP(E676,'[16]nVision Input'!$E:$Q,13,FALSE),0)</f>
        <v>0</v>
      </c>
      <c r="AH676" s="380"/>
      <c r="AI676" s="394"/>
      <c r="AJ676" s="380"/>
      <c r="AK676" s="394"/>
      <c r="AL676" s="394"/>
      <c r="AM676" s="394"/>
      <c r="AN676" s="380"/>
      <c r="AO676" s="394"/>
      <c r="AP676" s="380"/>
      <c r="AQ676" s="394"/>
      <c r="AR676" s="380"/>
      <c r="AS676" s="394"/>
      <c r="AT676" s="380"/>
      <c r="AU676" s="394"/>
      <c r="AV676" s="217"/>
      <c r="AW676" s="394"/>
      <c r="AX676" s="217"/>
      <c r="AY676" s="394"/>
      <c r="AZ676" s="380"/>
      <c r="BA676" s="394"/>
      <c r="BB676" s="380"/>
      <c r="BC676" s="394"/>
      <c r="BD676" s="394"/>
      <c r="BE676" s="394"/>
      <c r="BF676" s="394"/>
      <c r="BG676" s="394"/>
      <c r="BH676" s="380"/>
      <c r="BI676" s="252">
        <f t="shared" si="58"/>
        <v>97465.600210301403</v>
      </c>
    </row>
    <row r="677" spans="1:61" ht="15" customHeight="1" x14ac:dyDescent="0.25">
      <c r="A677" s="83">
        <f t="shared" si="60"/>
        <v>608</v>
      </c>
      <c r="C677" s="83">
        <v>921</v>
      </c>
      <c r="E677" s="120">
        <v>921703</v>
      </c>
      <c r="F677" s="109"/>
      <c r="G677" s="98" t="s">
        <v>769</v>
      </c>
      <c r="K677" s="252">
        <f>'[15]WP - Expenses'!$K$676</f>
        <v>83.399999999999991</v>
      </c>
      <c r="M677" s="168">
        <v>0.85411208828047303</v>
      </c>
      <c r="O677" s="394">
        <f t="shared" si="59"/>
        <v>71.232948162591441</v>
      </c>
      <c r="P677" s="217"/>
      <c r="Q677" s="394"/>
      <c r="R677" s="380"/>
      <c r="S677" s="394"/>
      <c r="T677" s="380"/>
      <c r="U677" s="290">
        <f>IFERROR(VLOOKUP(E677,'[26]IS ADJ 3'!$E$16:$O$314,11,FALSE),0)</f>
        <v>0</v>
      </c>
      <c r="V677" s="380"/>
      <c r="W677" s="291">
        <f>IFERROR(VLOOKUP(E677,'[27]IS ADJ 4'!$E:$Q,13,FALSE),0)</f>
        <v>0</v>
      </c>
      <c r="X677" s="380"/>
      <c r="Y677" s="290">
        <f>IFERROR(VLOOKUP(E677,'[28]WP IS ADJ 5'!$E$17:$U$315,17,FALSE),0)</f>
        <v>0</v>
      </c>
      <c r="Z677" s="380"/>
      <c r="AA677" s="394"/>
      <c r="AB677" s="380"/>
      <c r="AC677" s="394"/>
      <c r="AD677" s="380"/>
      <c r="AE677" s="394"/>
      <c r="AF677" s="380"/>
      <c r="AG677" s="397">
        <f>IFERROR(VLOOKUP(E677,'[16]nVision Input'!$E:$Q,13,FALSE),0)</f>
        <v>0</v>
      </c>
      <c r="AH677" s="380"/>
      <c r="AI677" s="394"/>
      <c r="AJ677" s="380"/>
      <c r="AK677" s="394"/>
      <c r="AL677" s="394"/>
      <c r="AM677" s="394"/>
      <c r="AN677" s="380"/>
      <c r="AO677" s="394"/>
      <c r="AP677" s="380"/>
      <c r="AQ677" s="394"/>
      <c r="AR677" s="380"/>
      <c r="AS677" s="394"/>
      <c r="AT677" s="380"/>
      <c r="AU677" s="394"/>
      <c r="AV677" s="217"/>
      <c r="AW677" s="394"/>
      <c r="AX677" s="217"/>
      <c r="AY677" s="394"/>
      <c r="AZ677" s="380"/>
      <c r="BA677" s="394"/>
      <c r="BB677" s="380"/>
      <c r="BC677" s="394"/>
      <c r="BD677" s="394"/>
      <c r="BE677" s="394"/>
      <c r="BF677" s="394"/>
      <c r="BG677" s="394"/>
      <c r="BH677" s="380"/>
      <c r="BI677" s="252">
        <f t="shared" si="58"/>
        <v>71.232948162591441</v>
      </c>
    </row>
    <row r="678" spans="1:61" ht="15" customHeight="1" x14ac:dyDescent="0.25">
      <c r="A678" s="83">
        <f t="shared" si="60"/>
        <v>609</v>
      </c>
      <c r="C678" s="83">
        <v>921</v>
      </c>
      <c r="E678" s="120">
        <v>921705</v>
      </c>
      <c r="F678" s="109"/>
      <c r="G678" s="98" t="s">
        <v>770</v>
      </c>
      <c r="K678" s="252">
        <f>'[15]WP - Expenses'!$K$677</f>
        <v>55</v>
      </c>
      <c r="M678" s="168">
        <v>0.85411208828047303</v>
      </c>
      <c r="O678" s="394">
        <f t="shared" si="59"/>
        <v>46.976164855426013</v>
      </c>
      <c r="P678" s="217"/>
      <c r="Q678" s="394"/>
      <c r="R678" s="380"/>
      <c r="S678" s="394"/>
      <c r="T678" s="380"/>
      <c r="U678" s="290">
        <f>IFERROR(VLOOKUP(E678,'[26]IS ADJ 3'!$E$16:$O$314,11,FALSE),0)</f>
        <v>0</v>
      </c>
      <c r="V678" s="380"/>
      <c r="W678" s="291">
        <f>IFERROR(VLOOKUP(E678,'[27]IS ADJ 4'!$E:$Q,13,FALSE),0)</f>
        <v>0</v>
      </c>
      <c r="X678" s="380"/>
      <c r="Y678" s="290">
        <f>IFERROR(VLOOKUP(E678,'[28]WP IS ADJ 5'!$E$17:$U$315,17,FALSE),0)</f>
        <v>0</v>
      </c>
      <c r="Z678" s="380"/>
      <c r="AA678" s="394"/>
      <c r="AB678" s="380"/>
      <c r="AC678" s="394"/>
      <c r="AD678" s="380"/>
      <c r="AE678" s="394"/>
      <c r="AF678" s="380"/>
      <c r="AG678" s="397">
        <f>IFERROR(VLOOKUP(E678,'[16]nVision Input'!$E:$Q,13,FALSE),0)</f>
        <v>0</v>
      </c>
      <c r="AH678" s="380"/>
      <c r="AI678" s="394"/>
      <c r="AJ678" s="380"/>
      <c r="AK678" s="394"/>
      <c r="AL678" s="394"/>
      <c r="AM678" s="394"/>
      <c r="AN678" s="380"/>
      <c r="AO678" s="394"/>
      <c r="AP678" s="380"/>
      <c r="AQ678" s="394"/>
      <c r="AR678" s="380"/>
      <c r="AS678" s="394"/>
      <c r="AT678" s="380"/>
      <c r="AU678" s="394"/>
      <c r="AV678" s="217"/>
      <c r="AW678" s="394"/>
      <c r="AX678" s="217"/>
      <c r="AY678" s="394"/>
      <c r="AZ678" s="380"/>
      <c r="BA678" s="394"/>
      <c r="BB678" s="380"/>
      <c r="BC678" s="394"/>
      <c r="BD678" s="394"/>
      <c r="BE678" s="394"/>
      <c r="BF678" s="394"/>
      <c r="BG678" s="394"/>
      <c r="BH678" s="380"/>
      <c r="BI678" s="252">
        <f t="shared" si="58"/>
        <v>46.976164855426013</v>
      </c>
    </row>
    <row r="679" spans="1:61" ht="15" customHeight="1" x14ac:dyDescent="0.25">
      <c r="A679" s="83">
        <f t="shared" si="60"/>
        <v>610</v>
      </c>
      <c r="C679" s="83">
        <v>921</v>
      </c>
      <c r="E679" s="120">
        <v>921711</v>
      </c>
      <c r="F679" s="109"/>
      <c r="G679" s="98" t="s">
        <v>771</v>
      </c>
      <c r="K679" s="252">
        <f>'[15]WP - Expenses'!$K$678</f>
        <v>88.67</v>
      </c>
      <c r="M679" s="168">
        <v>0.85411208828047303</v>
      </c>
      <c r="O679" s="394">
        <f t="shared" si="59"/>
        <v>75.734118867829551</v>
      </c>
      <c r="P679" s="217"/>
      <c r="Q679" s="394"/>
      <c r="R679" s="380"/>
      <c r="S679" s="394"/>
      <c r="T679" s="380"/>
      <c r="U679" s="290">
        <f>IFERROR(VLOOKUP(E679,'[26]IS ADJ 3'!$E$16:$O$314,11,FALSE),0)</f>
        <v>0</v>
      </c>
      <c r="V679" s="380"/>
      <c r="W679" s="291">
        <f>IFERROR(VLOOKUP(E679,'[27]IS ADJ 4'!$E:$Q,13,FALSE),0)</f>
        <v>0</v>
      </c>
      <c r="X679" s="380"/>
      <c r="Y679" s="290">
        <f>IFERROR(VLOOKUP(E679,'[28]WP IS ADJ 5'!$E$17:$U$315,17,FALSE),0)</f>
        <v>0</v>
      </c>
      <c r="Z679" s="380"/>
      <c r="AA679" s="394"/>
      <c r="AB679" s="380"/>
      <c r="AC679" s="394"/>
      <c r="AD679" s="380"/>
      <c r="AE679" s="394"/>
      <c r="AF679" s="380"/>
      <c r="AG679" s="397">
        <f>IFERROR(VLOOKUP(E679,'[16]nVision Input'!$E:$Q,13,FALSE),0)</f>
        <v>0</v>
      </c>
      <c r="AH679" s="380"/>
      <c r="AI679" s="394"/>
      <c r="AJ679" s="380"/>
      <c r="AK679" s="394"/>
      <c r="AL679" s="394"/>
      <c r="AM679" s="394"/>
      <c r="AN679" s="380"/>
      <c r="AO679" s="394"/>
      <c r="AP679" s="380"/>
      <c r="AQ679" s="394"/>
      <c r="AR679" s="380"/>
      <c r="AS679" s="394"/>
      <c r="AT679" s="380"/>
      <c r="AU679" s="394"/>
      <c r="AV679" s="217"/>
      <c r="AW679" s="394"/>
      <c r="AX679" s="217"/>
      <c r="AY679" s="394"/>
      <c r="AZ679" s="380"/>
      <c r="BA679" s="394"/>
      <c r="BB679" s="380"/>
      <c r="BC679" s="394"/>
      <c r="BD679" s="394"/>
      <c r="BE679" s="394"/>
      <c r="BF679" s="394"/>
      <c r="BG679" s="394"/>
      <c r="BH679" s="380"/>
      <c r="BI679" s="252">
        <f t="shared" si="58"/>
        <v>75.734118867829551</v>
      </c>
    </row>
    <row r="680" spans="1:61" ht="15" customHeight="1" x14ac:dyDescent="0.25">
      <c r="A680" s="83">
        <f t="shared" si="60"/>
        <v>611</v>
      </c>
      <c r="C680" s="83">
        <v>921</v>
      </c>
      <c r="E680" s="120">
        <v>921712</v>
      </c>
      <c r="F680" s="109"/>
      <c r="G680" s="98" t="s">
        <v>772</v>
      </c>
      <c r="K680" s="252">
        <f>'[15]WP - Expenses'!$K$679</f>
        <v>3178.31</v>
      </c>
      <c r="M680" s="168">
        <v>0.85411208828047303</v>
      </c>
      <c r="O680" s="394">
        <f t="shared" si="59"/>
        <v>2714.6329913027103</v>
      </c>
      <c r="P680" s="217"/>
      <c r="Q680" s="394"/>
      <c r="R680" s="380"/>
      <c r="S680" s="394"/>
      <c r="T680" s="380"/>
      <c r="U680" s="290">
        <f>IFERROR(VLOOKUP(E680,'[26]IS ADJ 3'!$E$16:$O$314,11,FALSE),0)</f>
        <v>0</v>
      </c>
      <c r="V680" s="380"/>
      <c r="W680" s="291">
        <f>IFERROR(VLOOKUP(E680,'[27]IS ADJ 4'!$E:$Q,13,FALSE),0)</f>
        <v>0</v>
      </c>
      <c r="X680" s="380"/>
      <c r="Y680" s="290">
        <f>IFERROR(VLOOKUP(E680,'[28]WP IS ADJ 5'!$E$17:$U$315,17,FALSE),0)</f>
        <v>0</v>
      </c>
      <c r="Z680" s="380"/>
      <c r="AA680" s="394"/>
      <c r="AB680" s="380"/>
      <c r="AC680" s="394"/>
      <c r="AD680" s="380"/>
      <c r="AE680" s="394"/>
      <c r="AF680" s="380"/>
      <c r="AG680" s="397">
        <f>IFERROR(VLOOKUP(E680,'[16]nVision Input'!$E:$Q,13,FALSE),0)</f>
        <v>0</v>
      </c>
      <c r="AH680" s="380"/>
      <c r="AI680" s="394"/>
      <c r="AJ680" s="380"/>
      <c r="AK680" s="394"/>
      <c r="AL680" s="394"/>
      <c r="AM680" s="394"/>
      <c r="AN680" s="380"/>
      <c r="AO680" s="394"/>
      <c r="AP680" s="380"/>
      <c r="AQ680" s="394"/>
      <c r="AR680" s="380"/>
      <c r="AS680" s="394"/>
      <c r="AT680" s="380"/>
      <c r="AU680" s="394"/>
      <c r="AV680" s="217"/>
      <c r="AW680" s="394"/>
      <c r="AX680" s="217"/>
      <c r="AY680" s="394"/>
      <c r="AZ680" s="380"/>
      <c r="BA680" s="394"/>
      <c r="BB680" s="380"/>
      <c r="BC680" s="394"/>
      <c r="BD680" s="394"/>
      <c r="BE680" s="394"/>
      <c r="BF680" s="394"/>
      <c r="BG680" s="394"/>
      <c r="BH680" s="380"/>
      <c r="BI680" s="252">
        <f t="shared" si="58"/>
        <v>2714.6329913027103</v>
      </c>
    </row>
    <row r="681" spans="1:61" ht="15" customHeight="1" x14ac:dyDescent="0.25">
      <c r="A681" s="83">
        <f t="shared" si="60"/>
        <v>612</v>
      </c>
      <c r="C681" s="83">
        <v>921</v>
      </c>
      <c r="E681" s="120">
        <v>921717</v>
      </c>
      <c r="F681" s="109"/>
      <c r="G681" s="98" t="s">
        <v>773</v>
      </c>
      <c r="K681" s="252">
        <f>'[15]WP - Expenses'!$K$680</f>
        <v>3135.94</v>
      </c>
      <c r="M681" s="168">
        <v>0.85411208828047303</v>
      </c>
      <c r="O681" s="394">
        <f t="shared" si="59"/>
        <v>2678.4442621222665</v>
      </c>
      <c r="P681" s="217"/>
      <c r="Q681" s="394"/>
      <c r="R681" s="380"/>
      <c r="S681" s="394"/>
      <c r="T681" s="380"/>
      <c r="U681" s="290">
        <f>IFERROR(VLOOKUP(E681,'[26]IS ADJ 3'!$E$16:$O$314,11,FALSE),0)</f>
        <v>0</v>
      </c>
      <c r="V681" s="380"/>
      <c r="W681" s="291">
        <f>IFERROR(VLOOKUP(E681,'[27]IS ADJ 4'!$E:$Q,13,FALSE),0)</f>
        <v>0</v>
      </c>
      <c r="X681" s="380"/>
      <c r="Y681" s="290">
        <f>IFERROR(VLOOKUP(E681,'[28]WP IS ADJ 5'!$E$17:$U$315,17,FALSE),0)</f>
        <v>0</v>
      </c>
      <c r="Z681" s="380"/>
      <c r="AA681" s="394"/>
      <c r="AB681" s="380"/>
      <c r="AC681" s="394"/>
      <c r="AD681" s="380"/>
      <c r="AE681" s="394"/>
      <c r="AF681" s="380"/>
      <c r="AG681" s="397">
        <f>IFERROR(VLOOKUP(E681,'[16]nVision Input'!$E:$Q,13,FALSE),0)</f>
        <v>0</v>
      </c>
      <c r="AH681" s="380"/>
      <c r="AI681" s="394"/>
      <c r="AJ681" s="380"/>
      <c r="AK681" s="394"/>
      <c r="AL681" s="394"/>
      <c r="AM681" s="394"/>
      <c r="AN681" s="380"/>
      <c r="AO681" s="394"/>
      <c r="AP681" s="380"/>
      <c r="AQ681" s="394"/>
      <c r="AR681" s="380"/>
      <c r="AS681" s="394"/>
      <c r="AT681" s="380"/>
      <c r="AU681" s="394"/>
      <c r="AV681" s="217"/>
      <c r="AW681" s="394"/>
      <c r="AX681" s="217"/>
      <c r="AY681" s="394"/>
      <c r="AZ681" s="380"/>
      <c r="BA681" s="394"/>
      <c r="BB681" s="380"/>
      <c r="BC681" s="394"/>
      <c r="BD681" s="394"/>
      <c r="BE681" s="394"/>
      <c r="BF681" s="394"/>
      <c r="BG681" s="394"/>
      <c r="BH681" s="380"/>
      <c r="BI681" s="252">
        <f t="shared" si="58"/>
        <v>2678.4442621222665</v>
      </c>
    </row>
    <row r="682" spans="1:61" ht="15" customHeight="1" x14ac:dyDescent="0.25">
      <c r="A682" s="83">
        <f t="shared" si="60"/>
        <v>613</v>
      </c>
      <c r="C682" s="83">
        <v>921</v>
      </c>
      <c r="E682" s="120">
        <v>921720</v>
      </c>
      <c r="F682" s="109"/>
      <c r="G682" s="98" t="s">
        <v>774</v>
      </c>
      <c r="K682" s="252">
        <f>'[15]WP - Expenses'!$K$681</f>
        <v>0</v>
      </c>
      <c r="M682" s="168">
        <v>0.85411208828047303</v>
      </c>
      <c r="O682" s="394">
        <f t="shared" si="59"/>
        <v>0</v>
      </c>
      <c r="P682" s="217"/>
      <c r="Q682" s="394"/>
      <c r="R682" s="380"/>
      <c r="S682" s="394"/>
      <c r="T682" s="380"/>
      <c r="U682" s="290">
        <f>IFERROR(VLOOKUP(E682,'[26]IS ADJ 3'!$E$16:$O$314,11,FALSE),0)</f>
        <v>0</v>
      </c>
      <c r="V682" s="380"/>
      <c r="W682" s="291">
        <f>IFERROR(VLOOKUP(E682,'[27]IS ADJ 4'!$E:$Q,13,FALSE),0)</f>
        <v>0</v>
      </c>
      <c r="X682" s="380"/>
      <c r="Y682" s="290">
        <f>IFERROR(VLOOKUP(E682,'[28]WP IS ADJ 5'!$E$17:$U$315,17,FALSE),0)</f>
        <v>0</v>
      </c>
      <c r="Z682" s="380"/>
      <c r="AA682" s="394"/>
      <c r="AB682" s="380"/>
      <c r="AC682" s="394"/>
      <c r="AD682" s="380"/>
      <c r="AE682" s="394"/>
      <c r="AF682" s="380"/>
      <c r="AG682" s="397">
        <f>IFERROR(VLOOKUP(E682,'[16]nVision Input'!$E:$Q,13,FALSE),0)</f>
        <v>0</v>
      </c>
      <c r="AH682" s="380"/>
      <c r="AI682" s="394"/>
      <c r="AJ682" s="380"/>
      <c r="AK682" s="394"/>
      <c r="AL682" s="394"/>
      <c r="AM682" s="394"/>
      <c r="AN682" s="380"/>
      <c r="AO682" s="394"/>
      <c r="AP682" s="380"/>
      <c r="AQ682" s="394"/>
      <c r="AR682" s="380"/>
      <c r="AS682" s="394"/>
      <c r="AT682" s="380"/>
      <c r="AU682" s="394"/>
      <c r="AV682" s="217"/>
      <c r="AW682" s="394"/>
      <c r="AX682" s="217"/>
      <c r="AY682" s="394"/>
      <c r="AZ682" s="380"/>
      <c r="BA682" s="394"/>
      <c r="BB682" s="380"/>
      <c r="BC682" s="394"/>
      <c r="BD682" s="394"/>
      <c r="BE682" s="394"/>
      <c r="BF682" s="394"/>
      <c r="BG682" s="394"/>
      <c r="BH682" s="380"/>
      <c r="BI682" s="252">
        <f t="shared" si="58"/>
        <v>0</v>
      </c>
    </row>
    <row r="683" spans="1:61" ht="15" customHeight="1" x14ac:dyDescent="0.25">
      <c r="A683" s="83">
        <f t="shared" si="60"/>
        <v>614</v>
      </c>
      <c r="C683" s="83">
        <v>921</v>
      </c>
      <c r="E683" s="120">
        <v>921721</v>
      </c>
      <c r="F683" s="109"/>
      <c r="G683" s="58" t="s">
        <v>775</v>
      </c>
      <c r="K683" s="252">
        <f>'[15]WP - Expenses'!$K$682</f>
        <v>53294.61</v>
      </c>
      <c r="M683" s="168">
        <v>0.85411208828047303</v>
      </c>
      <c r="O683" s="394">
        <f t="shared" si="59"/>
        <v>45519.570641193379</v>
      </c>
      <c r="P683" s="217"/>
      <c r="Q683" s="394"/>
      <c r="R683" s="380"/>
      <c r="S683" s="394"/>
      <c r="T683" s="380"/>
      <c r="U683" s="290">
        <f>IFERROR(VLOOKUP(E683,'[26]IS ADJ 3'!$E$16:$O$314,11,FALSE),0)</f>
        <v>0</v>
      </c>
      <c r="V683" s="380"/>
      <c r="W683" s="291">
        <f>IFERROR(VLOOKUP(E683,'[27]IS ADJ 4'!$E:$Q,13,FALSE),0)</f>
        <v>0</v>
      </c>
      <c r="X683" s="380"/>
      <c r="Y683" s="290">
        <f>IFERROR(VLOOKUP(E683,'[28]WP IS ADJ 5'!$E$17:$U$315,17,FALSE),0)</f>
        <v>0</v>
      </c>
      <c r="Z683" s="380"/>
      <c r="AA683" s="394"/>
      <c r="AB683" s="380"/>
      <c r="AC683" s="394"/>
      <c r="AD683" s="380"/>
      <c r="AE683" s="394"/>
      <c r="AF683" s="380"/>
      <c r="AG683" s="397">
        <f>IFERROR(VLOOKUP(E683,'[16]nVision Input'!$E:$Q,13,FALSE),0)</f>
        <v>0</v>
      </c>
      <c r="AH683" s="380"/>
      <c r="AI683" s="394"/>
      <c r="AJ683" s="380"/>
      <c r="AK683" s="394"/>
      <c r="AL683" s="394"/>
      <c r="AM683" s="394"/>
      <c r="AN683" s="380"/>
      <c r="AO683" s="394"/>
      <c r="AP683" s="380"/>
      <c r="AQ683" s="394"/>
      <c r="AR683" s="380"/>
      <c r="AS683" s="394"/>
      <c r="AT683" s="380"/>
      <c r="AU683" s="394"/>
      <c r="AV683" s="217"/>
      <c r="AW683" s="394"/>
      <c r="AX683" s="217"/>
      <c r="AY683" s="394"/>
      <c r="AZ683" s="380"/>
      <c r="BA683" s="394"/>
      <c r="BB683" s="380"/>
      <c r="BC683" s="394"/>
      <c r="BD683" s="394"/>
      <c r="BE683" s="394"/>
      <c r="BF683" s="394"/>
      <c r="BG683" s="394"/>
      <c r="BH683" s="380"/>
      <c r="BI683" s="252">
        <f t="shared" si="58"/>
        <v>45519.570641193379</v>
      </c>
    </row>
    <row r="684" spans="1:61" ht="15" customHeight="1" x14ac:dyDescent="0.25">
      <c r="A684" s="83">
        <f t="shared" si="60"/>
        <v>615</v>
      </c>
      <c r="C684" s="83">
        <v>921</v>
      </c>
      <c r="E684" s="120">
        <v>921723</v>
      </c>
      <c r="F684" s="109"/>
      <c r="G684" s="98" t="s">
        <v>776</v>
      </c>
      <c r="K684" s="252">
        <f>'[15]WP - Expenses'!$K$683</f>
        <v>5916.75</v>
      </c>
      <c r="M684" s="168">
        <v>0.85411208828047303</v>
      </c>
      <c r="O684" s="394">
        <f t="shared" si="59"/>
        <v>5053.5676983334888</v>
      </c>
      <c r="P684" s="217"/>
      <c r="Q684" s="394"/>
      <c r="R684" s="380"/>
      <c r="S684" s="394"/>
      <c r="T684" s="380"/>
      <c r="U684" s="290">
        <f>IFERROR(VLOOKUP(E684,'[26]IS ADJ 3'!$E$16:$O$314,11,FALSE),0)</f>
        <v>0</v>
      </c>
      <c r="V684" s="380"/>
      <c r="W684" s="291">
        <f>IFERROR(VLOOKUP(E684,'[27]IS ADJ 4'!$E:$Q,13,FALSE),0)</f>
        <v>0</v>
      </c>
      <c r="X684" s="380"/>
      <c r="Y684" s="290">
        <f>IFERROR(VLOOKUP(E684,'[28]WP IS ADJ 5'!$E$17:$U$315,17,FALSE),0)</f>
        <v>0</v>
      </c>
      <c r="Z684" s="380"/>
      <c r="AA684" s="394"/>
      <c r="AB684" s="380"/>
      <c r="AC684" s="394"/>
      <c r="AD684" s="380"/>
      <c r="AE684" s="394"/>
      <c r="AF684" s="380"/>
      <c r="AG684" s="397">
        <f>IFERROR(VLOOKUP(E684,'[16]nVision Input'!$E:$Q,13,FALSE),0)</f>
        <v>0</v>
      </c>
      <c r="AH684" s="380"/>
      <c r="AI684" s="394"/>
      <c r="AJ684" s="380"/>
      <c r="AK684" s="394"/>
      <c r="AL684" s="394"/>
      <c r="AM684" s="394"/>
      <c r="AN684" s="380"/>
      <c r="AO684" s="394"/>
      <c r="AP684" s="380"/>
      <c r="AQ684" s="394"/>
      <c r="AR684" s="380"/>
      <c r="AS684" s="394"/>
      <c r="AT684" s="380"/>
      <c r="AU684" s="394"/>
      <c r="AV684" s="217"/>
      <c r="AW684" s="394"/>
      <c r="AX684" s="217"/>
      <c r="AY684" s="394"/>
      <c r="AZ684" s="380"/>
      <c r="BA684" s="394"/>
      <c r="BB684" s="380"/>
      <c r="BC684" s="394"/>
      <c r="BD684" s="394"/>
      <c r="BE684" s="394"/>
      <c r="BF684" s="394"/>
      <c r="BG684" s="394"/>
      <c r="BH684" s="380"/>
      <c r="BI684" s="252">
        <f t="shared" si="58"/>
        <v>5053.5676983334888</v>
      </c>
    </row>
    <row r="685" spans="1:61" ht="15" customHeight="1" x14ac:dyDescent="0.25">
      <c r="A685" s="83">
        <f t="shared" si="60"/>
        <v>616</v>
      </c>
      <c r="C685" s="83">
        <v>921</v>
      </c>
      <c r="E685" s="120">
        <v>921750</v>
      </c>
      <c r="F685" s="109"/>
      <c r="G685" s="98" t="s">
        <v>777</v>
      </c>
      <c r="K685" s="252">
        <f>'[15]WP - Expenses'!$K$684</f>
        <v>22197.239999999998</v>
      </c>
      <c r="M685" s="168">
        <v>0.85411208828047303</v>
      </c>
      <c r="O685" s="394">
        <f t="shared" si="59"/>
        <v>18958.931010462846</v>
      </c>
      <c r="P685" s="217"/>
      <c r="Q685" s="394"/>
      <c r="R685" s="380"/>
      <c r="S685" s="394"/>
      <c r="T685" s="380"/>
      <c r="U685" s="290">
        <f>IFERROR(VLOOKUP(E685,'[26]IS ADJ 3'!$E$16:$O$314,11,FALSE),0)</f>
        <v>0</v>
      </c>
      <c r="V685" s="380"/>
      <c r="W685" s="291">
        <f>IFERROR(VLOOKUP(E685,'[27]IS ADJ 4'!$E:$Q,13,FALSE),0)</f>
        <v>0</v>
      </c>
      <c r="X685" s="380"/>
      <c r="Y685" s="290">
        <f>IFERROR(VLOOKUP(E685,'[28]WP IS ADJ 5'!$E$17:$U$315,17,FALSE),0)</f>
        <v>0</v>
      </c>
      <c r="Z685" s="380"/>
      <c r="AA685" s="394"/>
      <c r="AB685" s="380"/>
      <c r="AC685" s="394"/>
      <c r="AD685" s="380"/>
      <c r="AE685" s="394"/>
      <c r="AF685" s="380"/>
      <c r="AG685" s="397">
        <f>IFERROR(VLOOKUP(E685,'[16]nVision Input'!$E:$Q,13,FALSE),0)</f>
        <v>0</v>
      </c>
      <c r="AH685" s="380"/>
      <c r="AI685" s="394"/>
      <c r="AJ685" s="380"/>
      <c r="AK685" s="394"/>
      <c r="AL685" s="394"/>
      <c r="AM685" s="394"/>
      <c r="AN685" s="380"/>
      <c r="AO685" s="394"/>
      <c r="AP685" s="380"/>
      <c r="AQ685" s="394"/>
      <c r="AR685" s="380"/>
      <c r="AS685" s="394"/>
      <c r="AT685" s="380"/>
      <c r="AU685" s="394"/>
      <c r="AV685" s="217"/>
      <c r="AW685" s="394"/>
      <c r="AX685" s="217"/>
      <c r="AY685" s="394"/>
      <c r="AZ685" s="380"/>
      <c r="BA685" s="394"/>
      <c r="BB685" s="380"/>
      <c r="BC685" s="394"/>
      <c r="BD685" s="394"/>
      <c r="BE685" s="394"/>
      <c r="BF685" s="394"/>
      <c r="BG685" s="394"/>
      <c r="BH685" s="380"/>
      <c r="BI685" s="252">
        <f t="shared" si="58"/>
        <v>18958.931010462846</v>
      </c>
    </row>
    <row r="686" spans="1:61" ht="15" customHeight="1" x14ac:dyDescent="0.25">
      <c r="A686" s="83">
        <f t="shared" si="60"/>
        <v>617</v>
      </c>
      <c r="C686" s="83">
        <v>921</v>
      </c>
      <c r="E686" s="120">
        <v>921775</v>
      </c>
      <c r="F686" s="109"/>
      <c r="G686" s="98" t="s">
        <v>778</v>
      </c>
      <c r="K686" s="252">
        <f>'[15]WP - Expenses'!$K$685</f>
        <v>10132.15</v>
      </c>
      <c r="M686" s="168">
        <v>0.85411208828047303</v>
      </c>
      <c r="O686" s="394">
        <f t="shared" si="59"/>
        <v>8653.9917952709948</v>
      </c>
      <c r="P686" s="217"/>
      <c r="Q686" s="394"/>
      <c r="R686" s="380"/>
      <c r="S686" s="394"/>
      <c r="T686" s="380"/>
      <c r="U686" s="290">
        <f>IFERROR(VLOOKUP(E686,'[26]IS ADJ 3'!$E$16:$O$314,11,FALSE),0)</f>
        <v>0</v>
      </c>
      <c r="V686" s="380"/>
      <c r="W686" s="291">
        <f>IFERROR(VLOOKUP(E686,'[27]IS ADJ 4'!$E:$Q,13,FALSE),0)</f>
        <v>0</v>
      </c>
      <c r="X686" s="380"/>
      <c r="Y686" s="290">
        <f>IFERROR(VLOOKUP(E686,'[28]WP IS ADJ 5'!$E$17:$U$315,17,FALSE),0)</f>
        <v>0</v>
      </c>
      <c r="Z686" s="380"/>
      <c r="AA686" s="394"/>
      <c r="AB686" s="380"/>
      <c r="AC686" s="394"/>
      <c r="AD686" s="380"/>
      <c r="AE686" s="394"/>
      <c r="AF686" s="380"/>
      <c r="AG686" s="397">
        <f>IFERROR(VLOOKUP(E686,'[16]nVision Input'!$E:$Q,13,FALSE),0)</f>
        <v>0</v>
      </c>
      <c r="AH686" s="380"/>
      <c r="AI686" s="394"/>
      <c r="AJ686" s="380"/>
      <c r="AK686" s="394"/>
      <c r="AL686" s="394"/>
      <c r="AM686" s="394"/>
      <c r="AN686" s="380"/>
      <c r="AO686" s="394"/>
      <c r="AP686" s="380"/>
      <c r="AQ686" s="394"/>
      <c r="AR686" s="380"/>
      <c r="AS686" s="394"/>
      <c r="AT686" s="380"/>
      <c r="AU686" s="394"/>
      <c r="AV686" s="217"/>
      <c r="AW686" s="394"/>
      <c r="AX686" s="217"/>
      <c r="AY686" s="394"/>
      <c r="AZ686" s="380"/>
      <c r="BA686" s="394"/>
      <c r="BB686" s="380"/>
      <c r="BC686" s="394"/>
      <c r="BD686" s="394"/>
      <c r="BE686" s="394"/>
      <c r="BF686" s="394"/>
      <c r="BG686" s="394"/>
      <c r="BH686" s="380"/>
      <c r="BI686" s="252">
        <f t="shared" si="58"/>
        <v>8653.9917952709948</v>
      </c>
    </row>
    <row r="687" spans="1:61" ht="15" customHeight="1" x14ac:dyDescent="0.25">
      <c r="A687" s="83">
        <f t="shared" si="60"/>
        <v>618</v>
      </c>
      <c r="C687" s="83">
        <v>921</v>
      </c>
      <c r="E687" s="120">
        <v>921776</v>
      </c>
      <c r="F687" s="109"/>
      <c r="G687" s="98" t="s">
        <v>779</v>
      </c>
      <c r="K687" s="252">
        <f>'[15]WP - Expenses'!$K$686</f>
        <v>146.77999999999997</v>
      </c>
      <c r="M687" s="168">
        <v>0.85411208828047303</v>
      </c>
      <c r="O687" s="394">
        <f t="shared" si="59"/>
        <v>125.36657231780781</v>
      </c>
      <c r="P687" s="217"/>
      <c r="Q687" s="394"/>
      <c r="R687" s="380"/>
      <c r="S687" s="394"/>
      <c r="T687" s="380"/>
      <c r="U687" s="290">
        <f>IFERROR(VLOOKUP(E687,'[26]IS ADJ 3'!$E$16:$O$314,11,FALSE),0)</f>
        <v>0</v>
      </c>
      <c r="V687" s="380"/>
      <c r="W687" s="291">
        <f>IFERROR(VLOOKUP(E687,'[27]IS ADJ 4'!$E:$Q,13,FALSE),0)</f>
        <v>0</v>
      </c>
      <c r="X687" s="380"/>
      <c r="Y687" s="290">
        <f>IFERROR(VLOOKUP(E687,'[28]WP IS ADJ 5'!$E$17:$U$315,17,FALSE),0)</f>
        <v>0</v>
      </c>
      <c r="Z687" s="380"/>
      <c r="AA687" s="394"/>
      <c r="AB687" s="380"/>
      <c r="AC687" s="394"/>
      <c r="AD687" s="380"/>
      <c r="AE687" s="394"/>
      <c r="AF687" s="380"/>
      <c r="AG687" s="397">
        <f>IFERROR(VLOOKUP(E687,'[16]nVision Input'!$E:$Q,13,FALSE),0)</f>
        <v>0</v>
      </c>
      <c r="AH687" s="380"/>
      <c r="AI687" s="394"/>
      <c r="AJ687" s="380"/>
      <c r="AK687" s="394"/>
      <c r="AL687" s="394"/>
      <c r="AM687" s="394"/>
      <c r="AN687" s="380"/>
      <c r="AO687" s="394"/>
      <c r="AP687" s="380"/>
      <c r="AQ687" s="394"/>
      <c r="AR687" s="380"/>
      <c r="AS687" s="394"/>
      <c r="AT687" s="380"/>
      <c r="AU687" s="394"/>
      <c r="AV687" s="217"/>
      <c r="AW687" s="394"/>
      <c r="AX687" s="217"/>
      <c r="AY687" s="394"/>
      <c r="AZ687" s="380"/>
      <c r="BA687" s="394"/>
      <c r="BB687" s="380"/>
      <c r="BC687" s="394"/>
      <c r="BD687" s="394"/>
      <c r="BE687" s="394"/>
      <c r="BF687" s="394"/>
      <c r="BG687" s="394"/>
      <c r="BH687" s="380"/>
      <c r="BI687" s="252">
        <f t="shared" si="58"/>
        <v>125.36657231780781</v>
      </c>
    </row>
    <row r="688" spans="1:61" ht="15" customHeight="1" x14ac:dyDescent="0.25">
      <c r="A688" s="83">
        <f t="shared" si="60"/>
        <v>619</v>
      </c>
      <c r="C688" s="83">
        <v>921</v>
      </c>
      <c r="E688" s="120">
        <v>921812</v>
      </c>
      <c r="F688" s="109"/>
      <c r="G688" s="98" t="s">
        <v>780</v>
      </c>
      <c r="K688" s="252">
        <f>'[15]WP - Expenses'!$K$687</f>
        <v>38760.15</v>
      </c>
      <c r="M688" s="168">
        <v>0.85411208828047303</v>
      </c>
      <c r="O688" s="394">
        <f t="shared" si="59"/>
        <v>33105.512658564381</v>
      </c>
      <c r="P688" s="217"/>
      <c r="Q688" s="394"/>
      <c r="R688" s="380"/>
      <c r="S688" s="394"/>
      <c r="T688" s="380"/>
      <c r="U688" s="290">
        <f>IFERROR(VLOOKUP(E688,'[26]IS ADJ 3'!$E$16:$O$314,11,FALSE),0)</f>
        <v>0</v>
      </c>
      <c r="V688" s="380"/>
      <c r="W688" s="291">
        <f>IFERROR(VLOOKUP(E688,'[27]IS ADJ 4'!$E:$Q,13,FALSE),0)</f>
        <v>0</v>
      </c>
      <c r="X688" s="380"/>
      <c r="Y688" s="290">
        <f>IFERROR(VLOOKUP(E688,'[28]WP IS ADJ 5'!$E$17:$U$315,17,FALSE),0)</f>
        <v>0</v>
      </c>
      <c r="Z688" s="380"/>
      <c r="AA688" s="394"/>
      <c r="AB688" s="380"/>
      <c r="AC688" s="394"/>
      <c r="AD688" s="380"/>
      <c r="AE688" s="394"/>
      <c r="AF688" s="380"/>
      <c r="AG688" s="397">
        <f>IFERROR(VLOOKUP(E688,'[16]nVision Input'!$E:$Q,13,FALSE),0)</f>
        <v>0</v>
      </c>
      <c r="AH688" s="380"/>
      <c r="AI688" s="394"/>
      <c r="AJ688" s="380"/>
      <c r="AK688" s="394"/>
      <c r="AL688" s="394"/>
      <c r="AM688" s="394"/>
      <c r="AN688" s="380"/>
      <c r="AO688" s="394"/>
      <c r="AP688" s="380"/>
      <c r="AQ688" s="394"/>
      <c r="AR688" s="380"/>
      <c r="AS688" s="394"/>
      <c r="AT688" s="380"/>
      <c r="AU688" s="394"/>
      <c r="AV688" s="217"/>
      <c r="AW688" s="394"/>
      <c r="AX688" s="217"/>
      <c r="AY688" s="394"/>
      <c r="AZ688" s="380"/>
      <c r="BA688" s="394"/>
      <c r="BB688" s="380"/>
      <c r="BC688" s="394"/>
      <c r="BD688" s="394"/>
      <c r="BE688" s="394"/>
      <c r="BF688" s="394"/>
      <c r="BG688" s="394"/>
      <c r="BH688" s="380"/>
      <c r="BI688" s="252">
        <f t="shared" si="58"/>
        <v>33105.512658564381</v>
      </c>
    </row>
    <row r="689" spans="1:61" ht="15" customHeight="1" x14ac:dyDescent="0.25">
      <c r="A689" s="83">
        <f t="shared" si="60"/>
        <v>620</v>
      </c>
      <c r="C689" s="83">
        <v>921</v>
      </c>
      <c r="E689" s="120">
        <v>921813</v>
      </c>
      <c r="F689" s="109"/>
      <c r="G689" s="98" t="s">
        <v>781</v>
      </c>
      <c r="K689" s="252">
        <f>'[15]WP - Expenses'!$K$688</f>
        <v>1409.32</v>
      </c>
      <c r="M689" s="168">
        <v>0.85411208828047303</v>
      </c>
      <c r="O689" s="394">
        <f t="shared" si="59"/>
        <v>1203.7172482554363</v>
      </c>
      <c r="P689" s="217"/>
      <c r="Q689" s="394"/>
      <c r="R689" s="380"/>
      <c r="S689" s="394"/>
      <c r="T689" s="380"/>
      <c r="U689" s="290">
        <f>IFERROR(VLOOKUP(E689,'[26]IS ADJ 3'!$E$16:$O$314,11,FALSE),0)</f>
        <v>0</v>
      </c>
      <c r="V689" s="380"/>
      <c r="W689" s="291">
        <f>IFERROR(VLOOKUP(E689,'[27]IS ADJ 4'!$E:$Q,13,FALSE),0)</f>
        <v>0</v>
      </c>
      <c r="X689" s="380"/>
      <c r="Y689" s="290">
        <f>IFERROR(VLOOKUP(E689,'[28]WP IS ADJ 5'!$E$17:$U$315,17,FALSE),0)</f>
        <v>0</v>
      </c>
      <c r="Z689" s="380"/>
      <c r="AA689" s="394"/>
      <c r="AB689" s="380"/>
      <c r="AC689" s="394"/>
      <c r="AD689" s="380"/>
      <c r="AE689" s="394"/>
      <c r="AF689" s="380"/>
      <c r="AG689" s="397">
        <f>IFERROR(VLOOKUP(E689,'[16]nVision Input'!$E:$Q,13,FALSE),0)</f>
        <v>0</v>
      </c>
      <c r="AH689" s="380"/>
      <c r="AI689" s="394"/>
      <c r="AJ689" s="380"/>
      <c r="AK689" s="394"/>
      <c r="AL689" s="394"/>
      <c r="AM689" s="394"/>
      <c r="AN689" s="380"/>
      <c r="AO689" s="394"/>
      <c r="AP689" s="380"/>
      <c r="AQ689" s="394"/>
      <c r="AR689" s="380"/>
      <c r="AS689" s="394"/>
      <c r="AT689" s="380"/>
      <c r="AU689" s="394"/>
      <c r="AV689" s="217"/>
      <c r="AW689" s="394"/>
      <c r="AX689" s="217"/>
      <c r="AY689" s="394"/>
      <c r="AZ689" s="380"/>
      <c r="BA689" s="394"/>
      <c r="BB689" s="380"/>
      <c r="BC689" s="394"/>
      <c r="BD689" s="394"/>
      <c r="BE689" s="394"/>
      <c r="BF689" s="394"/>
      <c r="BG689" s="394"/>
      <c r="BH689" s="380"/>
      <c r="BI689" s="252">
        <f t="shared" si="58"/>
        <v>1203.7172482554363</v>
      </c>
    </row>
    <row r="690" spans="1:61" ht="15" customHeight="1" x14ac:dyDescent="0.25">
      <c r="A690" s="83">
        <f t="shared" si="60"/>
        <v>621</v>
      </c>
      <c r="C690" s="83">
        <v>921</v>
      </c>
      <c r="E690" s="120">
        <v>921881</v>
      </c>
      <c r="F690" s="109"/>
      <c r="G690" s="98" t="s">
        <v>782</v>
      </c>
      <c r="K690" s="252">
        <f>'[15]WP - Expenses'!$K$689</f>
        <v>33678.380000000005</v>
      </c>
      <c r="M690" s="168">
        <v>0.85411208828047303</v>
      </c>
      <c r="O690" s="394">
        <f t="shared" si="59"/>
        <v>28765.11147170332</v>
      </c>
      <c r="P690" s="217"/>
      <c r="Q690" s="394"/>
      <c r="R690" s="380"/>
      <c r="S690" s="394"/>
      <c r="T690" s="380"/>
      <c r="U690" s="290">
        <f>IFERROR(VLOOKUP(E690,'[26]IS ADJ 3'!$E$16:$O$314,11,FALSE),0)</f>
        <v>0</v>
      </c>
      <c r="V690" s="380"/>
      <c r="W690" s="291">
        <f>IFERROR(VLOOKUP(E690,'[27]IS ADJ 4'!$E:$Q,13,FALSE),0)</f>
        <v>0</v>
      </c>
      <c r="X690" s="380"/>
      <c r="Y690" s="290">
        <f>IFERROR(VLOOKUP(E690,'[28]WP IS ADJ 5'!$E$17:$U$315,17,FALSE),0)</f>
        <v>0</v>
      </c>
      <c r="Z690" s="380"/>
      <c r="AA690" s="394"/>
      <c r="AB690" s="380"/>
      <c r="AC690" s="394"/>
      <c r="AD690" s="380"/>
      <c r="AE690" s="394"/>
      <c r="AF690" s="380"/>
      <c r="AG690" s="397">
        <f>IFERROR(VLOOKUP(E690,'[16]nVision Input'!$E:$Q,13,FALSE),0)</f>
        <v>0</v>
      </c>
      <c r="AH690" s="380"/>
      <c r="AI690" s="394"/>
      <c r="AJ690" s="380"/>
      <c r="AK690" s="394"/>
      <c r="AL690" s="394"/>
      <c r="AM690" s="394"/>
      <c r="AN690" s="380"/>
      <c r="AO690" s="394"/>
      <c r="AP690" s="380"/>
      <c r="AQ690" s="394"/>
      <c r="AR690" s="380"/>
      <c r="AS690" s="394"/>
      <c r="AT690" s="380"/>
      <c r="AU690" s="394"/>
      <c r="AV690" s="217"/>
      <c r="AW690" s="394"/>
      <c r="AX690" s="217"/>
      <c r="AY690" s="394"/>
      <c r="AZ690" s="380"/>
      <c r="BA690" s="394"/>
      <c r="BB690" s="380"/>
      <c r="BC690" s="394"/>
      <c r="BD690" s="394"/>
      <c r="BE690" s="394"/>
      <c r="BF690" s="394"/>
      <c r="BG690" s="394"/>
      <c r="BH690" s="380"/>
      <c r="BI690" s="252">
        <f t="shared" si="58"/>
        <v>28765.11147170332</v>
      </c>
    </row>
    <row r="691" spans="1:61" ht="15" customHeight="1" x14ac:dyDescent="0.25">
      <c r="A691" s="83">
        <f t="shared" si="60"/>
        <v>622</v>
      </c>
      <c r="C691" s="83">
        <v>921</v>
      </c>
      <c r="E691" s="120">
        <v>921885</v>
      </c>
      <c r="F691" s="109"/>
      <c r="G691" s="98" t="s">
        <v>783</v>
      </c>
      <c r="K691" s="252">
        <f>'[15]WP - Expenses'!$K$690</f>
        <v>947967.08000000007</v>
      </c>
      <c r="M691" s="168">
        <v>0.85411208828047303</v>
      </c>
      <c r="O691" s="394">
        <f t="shared" si="59"/>
        <v>809670.14231994224</v>
      </c>
      <c r="P691" s="217"/>
      <c r="Q691" s="394"/>
      <c r="R691" s="380"/>
      <c r="S691" s="394"/>
      <c r="T691" s="380"/>
      <c r="U691" s="290">
        <f>IFERROR(VLOOKUP(E691,'[26]IS ADJ 3'!$E$16:$O$314,11,FALSE),0)</f>
        <v>0</v>
      </c>
      <c r="V691" s="380"/>
      <c r="W691" s="291">
        <f>IFERROR(VLOOKUP(E691,'[27]IS ADJ 4'!$E:$Q,13,FALSE),0)</f>
        <v>0</v>
      </c>
      <c r="X691" s="380"/>
      <c r="Y691" s="290">
        <f>IFERROR(VLOOKUP(E691,'[28]WP IS ADJ 5'!$E$17:$U$315,17,FALSE),0)</f>
        <v>0</v>
      </c>
      <c r="Z691" s="380"/>
      <c r="AA691" s="394"/>
      <c r="AB691" s="380"/>
      <c r="AC691" s="394"/>
      <c r="AD691" s="380"/>
      <c r="AE691" s="394"/>
      <c r="AF691" s="380"/>
      <c r="AG691" s="397">
        <f>IFERROR(VLOOKUP(E691,'[16]nVision Input'!$E:$Q,13,FALSE),0)</f>
        <v>0</v>
      </c>
      <c r="AH691" s="380"/>
      <c r="AI691" s="394"/>
      <c r="AJ691" s="380"/>
      <c r="AK691" s="394"/>
      <c r="AL691" s="394"/>
      <c r="AM691" s="394"/>
      <c r="AN691" s="380"/>
      <c r="AO691" s="394"/>
      <c r="AP691" s="380"/>
      <c r="AQ691" s="394"/>
      <c r="AR691" s="380"/>
      <c r="AS691" s="394"/>
      <c r="AT691" s="380"/>
      <c r="AU691" s="394"/>
      <c r="AV691" s="217"/>
      <c r="AW691" s="394"/>
      <c r="AX691" s="217"/>
      <c r="AY691" s="394"/>
      <c r="AZ691" s="380"/>
      <c r="BA691" s="394"/>
      <c r="BB691" s="380"/>
      <c r="BC691" s="394"/>
      <c r="BD691" s="394"/>
      <c r="BE691" s="394"/>
      <c r="BF691" s="394"/>
      <c r="BG691" s="394"/>
      <c r="BH691" s="380"/>
      <c r="BI691" s="252">
        <f t="shared" si="58"/>
        <v>809670.14231994224</v>
      </c>
    </row>
    <row r="692" spans="1:61" ht="15" customHeight="1" x14ac:dyDescent="0.25">
      <c r="A692" s="83">
        <f t="shared" si="60"/>
        <v>623</v>
      </c>
      <c r="C692" s="83">
        <v>921</v>
      </c>
      <c r="E692" s="120">
        <v>921886</v>
      </c>
      <c r="F692" s="109"/>
      <c r="G692" s="98" t="s">
        <v>784</v>
      </c>
      <c r="K692" s="252">
        <f>'[15]WP - Expenses'!$K$691</f>
        <v>3.48</v>
      </c>
      <c r="M692" s="168">
        <v>0.85411208828047303</v>
      </c>
      <c r="O692" s="394">
        <f t="shared" si="59"/>
        <v>2.9723100672160463</v>
      </c>
      <c r="P692" s="217"/>
      <c r="Q692" s="394"/>
      <c r="R692" s="380"/>
      <c r="S692" s="394"/>
      <c r="T692" s="380"/>
      <c r="U692" s="290">
        <f>IFERROR(VLOOKUP(E692,'[26]IS ADJ 3'!$E$16:$O$314,11,FALSE),0)</f>
        <v>0</v>
      </c>
      <c r="V692" s="380"/>
      <c r="W692" s="291">
        <f>IFERROR(VLOOKUP(E692,'[27]IS ADJ 4'!$E:$Q,13,FALSE),0)</f>
        <v>0</v>
      </c>
      <c r="X692" s="380"/>
      <c r="Y692" s="290">
        <f>IFERROR(VLOOKUP(E692,'[28]WP IS ADJ 5'!$E$17:$U$315,17,FALSE),0)</f>
        <v>0</v>
      </c>
      <c r="Z692" s="380"/>
      <c r="AA692" s="394"/>
      <c r="AB692" s="380"/>
      <c r="AC692" s="394"/>
      <c r="AD692" s="380"/>
      <c r="AE692" s="394"/>
      <c r="AF692" s="380"/>
      <c r="AG692" s="397">
        <f>IFERROR(VLOOKUP(E692,'[16]nVision Input'!$E:$Q,13,FALSE),0)</f>
        <v>0</v>
      </c>
      <c r="AH692" s="380"/>
      <c r="AI692" s="394"/>
      <c r="AJ692" s="380"/>
      <c r="AK692" s="394"/>
      <c r="AL692" s="394"/>
      <c r="AM692" s="394"/>
      <c r="AN692" s="380"/>
      <c r="AO692" s="394"/>
      <c r="AP692" s="380"/>
      <c r="AQ692" s="394"/>
      <c r="AR692" s="380"/>
      <c r="AS692" s="394"/>
      <c r="AT692" s="380"/>
      <c r="AU692" s="394"/>
      <c r="AV692" s="217"/>
      <c r="AW692" s="394"/>
      <c r="AX692" s="217"/>
      <c r="AY692" s="394"/>
      <c r="AZ692" s="380"/>
      <c r="BA692" s="394"/>
      <c r="BB692" s="380"/>
      <c r="BC692" s="394"/>
      <c r="BD692" s="394"/>
      <c r="BE692" s="394"/>
      <c r="BF692" s="394"/>
      <c r="BG692" s="394"/>
      <c r="BH692" s="380"/>
      <c r="BI692" s="252">
        <f t="shared" si="58"/>
        <v>2.9723100672160463</v>
      </c>
    </row>
    <row r="693" spans="1:61" ht="15" customHeight="1" x14ac:dyDescent="0.25">
      <c r="A693" s="83">
        <f t="shared" si="60"/>
        <v>624</v>
      </c>
      <c r="C693" s="83">
        <v>921</v>
      </c>
      <c r="E693" s="120">
        <v>921912</v>
      </c>
      <c r="F693" s="109"/>
      <c r="G693" s="98" t="s">
        <v>785</v>
      </c>
      <c r="K693" s="252">
        <f>'[15]WP - Expenses'!$K$692</f>
        <v>35751.21</v>
      </c>
      <c r="M693" s="168">
        <v>0.85411208828047303</v>
      </c>
      <c r="O693" s="394">
        <f t="shared" si="59"/>
        <v>30535.54063165373</v>
      </c>
      <c r="P693" s="217"/>
      <c r="Q693" s="394"/>
      <c r="R693" s="380"/>
      <c r="S693" s="394"/>
      <c r="T693" s="380"/>
      <c r="U693" s="290">
        <f>IFERROR(VLOOKUP(E693,'[26]IS ADJ 3'!$E$16:$O$314,11,FALSE),0)</f>
        <v>0</v>
      </c>
      <c r="V693" s="380"/>
      <c r="W693" s="291">
        <f>IFERROR(VLOOKUP(E693,'[27]IS ADJ 4'!$E:$Q,13,FALSE),0)</f>
        <v>0</v>
      </c>
      <c r="X693" s="380"/>
      <c r="Y693" s="290">
        <f>IFERROR(VLOOKUP(E693,'[28]WP IS ADJ 5'!$E$17:$U$315,17,FALSE),0)</f>
        <v>0</v>
      </c>
      <c r="Z693" s="380"/>
      <c r="AA693" s="394"/>
      <c r="AB693" s="380"/>
      <c r="AC693" s="394"/>
      <c r="AD693" s="380"/>
      <c r="AE693" s="394"/>
      <c r="AF693" s="380"/>
      <c r="AG693" s="397">
        <f>IFERROR(VLOOKUP(E693,'[16]nVision Input'!$E:$Q,13,FALSE),0)</f>
        <v>0</v>
      </c>
      <c r="AH693" s="380"/>
      <c r="AI693" s="394"/>
      <c r="AJ693" s="380"/>
      <c r="AK693" s="394"/>
      <c r="AL693" s="394"/>
      <c r="AM693" s="394"/>
      <c r="AN693" s="380"/>
      <c r="AO693" s="394"/>
      <c r="AP693" s="380"/>
      <c r="AQ693" s="394"/>
      <c r="AR693" s="380"/>
      <c r="AS693" s="394"/>
      <c r="AT693" s="380"/>
      <c r="AU693" s="394"/>
      <c r="AV693" s="217"/>
      <c r="AW693" s="394"/>
      <c r="AX693" s="217"/>
      <c r="AY693" s="394"/>
      <c r="AZ693" s="380"/>
      <c r="BA693" s="394"/>
      <c r="BB693" s="380"/>
      <c r="BC693" s="394"/>
      <c r="BD693" s="394"/>
      <c r="BE693" s="394"/>
      <c r="BF693" s="394"/>
      <c r="BG693" s="394"/>
      <c r="BH693" s="380"/>
      <c r="BI693" s="252">
        <f t="shared" si="58"/>
        <v>30535.54063165373</v>
      </c>
    </row>
    <row r="694" spans="1:61" ht="15" customHeight="1" x14ac:dyDescent="0.25">
      <c r="A694" s="83">
        <f t="shared" si="60"/>
        <v>625</v>
      </c>
      <c r="C694" s="83">
        <v>922</v>
      </c>
      <c r="E694" s="120">
        <v>922000</v>
      </c>
      <c r="F694" s="109"/>
      <c r="G694" s="58" t="s">
        <v>786</v>
      </c>
      <c r="K694" s="252">
        <f>'[15]WP - Expenses'!$K$693</f>
        <v>-1375297.83</v>
      </c>
      <c r="M694" s="168">
        <v>0.85411208828047303</v>
      </c>
      <c r="O694" s="394">
        <f t="shared" si="59"/>
        <v>-1174658.5015889031</v>
      </c>
      <c r="P694" s="217"/>
      <c r="Q694" s="394"/>
      <c r="R694" s="380"/>
      <c r="S694" s="394"/>
      <c r="T694" s="380"/>
      <c r="U694" s="290">
        <f>IFERROR(VLOOKUP(E694,'[26]IS ADJ 3'!$E$16:$O$314,11,FALSE),0)</f>
        <v>0</v>
      </c>
      <c r="V694" s="380"/>
      <c r="W694" s="291">
        <f>IFERROR(VLOOKUP(E694,'[27]IS ADJ 4'!$E:$Q,13,FALSE),0)</f>
        <v>0</v>
      </c>
      <c r="X694" s="380"/>
      <c r="Y694" s="290">
        <f>IFERROR(VLOOKUP(E694,'[28]WP IS ADJ 5'!$E$17:$U$315,17,FALSE),0)</f>
        <v>0</v>
      </c>
      <c r="Z694" s="380"/>
      <c r="AA694" s="394"/>
      <c r="AB694" s="380"/>
      <c r="AC694" s="394"/>
      <c r="AD694" s="380"/>
      <c r="AE694" s="394"/>
      <c r="AF694" s="380"/>
      <c r="AG694" s="397">
        <f>IFERROR(VLOOKUP(E694,'[16]nVision Input'!$E:$Q,13,FALSE),0)</f>
        <v>0</v>
      </c>
      <c r="AH694" s="380"/>
      <c r="AI694" s="394"/>
      <c r="AJ694" s="380"/>
      <c r="AK694" s="394"/>
      <c r="AL694" s="394"/>
      <c r="AM694" s="394"/>
      <c r="AN694" s="380"/>
      <c r="AO694" s="394"/>
      <c r="AP694" s="380"/>
      <c r="AQ694" s="394"/>
      <c r="AR694" s="380"/>
      <c r="AS694" s="394"/>
      <c r="AT694" s="380"/>
      <c r="AU694" s="394"/>
      <c r="AV694" s="217"/>
      <c r="AW694" s="394"/>
      <c r="AX694" s="217"/>
      <c r="AY694" s="394"/>
      <c r="AZ694" s="380"/>
      <c r="BA694" s="394"/>
      <c r="BB694" s="380"/>
      <c r="BC694" s="394"/>
      <c r="BD694" s="394"/>
      <c r="BE694" s="394"/>
      <c r="BF694" s="394"/>
      <c r="BG694" s="394"/>
      <c r="BH694" s="380"/>
      <c r="BI694" s="252">
        <f t="shared" si="58"/>
        <v>-1174658.5015889031</v>
      </c>
    </row>
    <row r="695" spans="1:61" ht="15" customHeight="1" x14ac:dyDescent="0.25">
      <c r="A695" s="83">
        <f t="shared" si="60"/>
        <v>626</v>
      </c>
      <c r="C695" s="83">
        <v>922</v>
      </c>
      <c r="E695" s="120">
        <v>922101</v>
      </c>
      <c r="F695" s="109"/>
      <c r="G695" s="58" t="s">
        <v>787</v>
      </c>
      <c r="K695" s="252">
        <f>'[15]WP - Expenses'!$K$694</f>
        <v>-1174073.25</v>
      </c>
      <c r="M695" s="168">
        <v>0.85411208828047303</v>
      </c>
      <c r="O695" s="394">
        <f t="shared" si="59"/>
        <v>-1002790.1553517418</v>
      </c>
      <c r="P695" s="217"/>
      <c r="Q695" s="394"/>
      <c r="R695" s="380"/>
      <c r="S695" s="394"/>
      <c r="T695" s="380"/>
      <c r="U695" s="290">
        <f>IFERROR(VLOOKUP(E695,'[26]IS ADJ 3'!$E$16:$O$314,11,FALSE),0)</f>
        <v>0</v>
      </c>
      <c r="V695" s="380"/>
      <c r="W695" s="291">
        <f>IFERROR(VLOOKUP(E695,'[27]IS ADJ 4'!$E:$Q,13,FALSE),0)</f>
        <v>0</v>
      </c>
      <c r="X695" s="380"/>
      <c r="Y695" s="290">
        <f>IFERROR(VLOOKUP(E695,'[28]WP IS ADJ 5'!$E$17:$U$315,17,FALSE),0)</f>
        <v>0</v>
      </c>
      <c r="Z695" s="380"/>
      <c r="AA695" s="394"/>
      <c r="AB695" s="380"/>
      <c r="AC695" s="394"/>
      <c r="AD695" s="380"/>
      <c r="AE695" s="394"/>
      <c r="AF695" s="380"/>
      <c r="AG695" s="397">
        <f>IFERROR(VLOOKUP(E695,'[16]nVision Input'!$E:$Q,13,FALSE),0)</f>
        <v>0</v>
      </c>
      <c r="AH695" s="380"/>
      <c r="AI695" s="394"/>
      <c r="AJ695" s="380"/>
      <c r="AK695" s="394"/>
      <c r="AL695" s="394"/>
      <c r="AM695" s="394"/>
      <c r="AN695" s="380"/>
      <c r="AO695" s="394"/>
      <c r="AP695" s="380"/>
      <c r="AQ695" s="394"/>
      <c r="AR695" s="380"/>
      <c r="AS695" s="394"/>
      <c r="AT695" s="380"/>
      <c r="AU695" s="394"/>
      <c r="AV695" s="217"/>
      <c r="AW695" s="394"/>
      <c r="AX695" s="217"/>
      <c r="AY695" s="394"/>
      <c r="AZ695" s="380"/>
      <c r="BA695" s="394"/>
      <c r="BB695" s="380"/>
      <c r="BC695" s="394"/>
      <c r="BD695" s="394"/>
      <c r="BE695" s="394"/>
      <c r="BF695" s="394"/>
      <c r="BG695" s="394"/>
      <c r="BH695" s="380"/>
      <c r="BI695" s="252">
        <f t="shared" si="58"/>
        <v>-1002790.1553517418</v>
      </c>
    </row>
    <row r="696" spans="1:61" ht="15" customHeight="1" x14ac:dyDescent="0.25">
      <c r="A696" s="83">
        <f t="shared" si="60"/>
        <v>627</v>
      </c>
      <c r="C696" s="83">
        <v>922</v>
      </c>
      <c r="E696" s="120">
        <v>922185</v>
      </c>
      <c r="F696" s="109"/>
      <c r="G696" s="58" t="s">
        <v>788</v>
      </c>
      <c r="K696" s="252">
        <f>'[15]WP - Expenses'!$K$695</f>
        <v>-188098.68000000002</v>
      </c>
      <c r="M696" s="168">
        <v>0.85411208828047303</v>
      </c>
      <c r="O696" s="394">
        <f t="shared" si="59"/>
        <v>-160657.35637760046</v>
      </c>
      <c r="P696" s="217"/>
      <c r="Q696" s="394"/>
      <c r="R696" s="380"/>
      <c r="S696" s="394"/>
      <c r="T696" s="380"/>
      <c r="U696" s="290">
        <f>IFERROR(VLOOKUP(E696,'[26]IS ADJ 3'!$E$16:$O$314,11,FALSE),0)</f>
        <v>0</v>
      </c>
      <c r="V696" s="380"/>
      <c r="W696" s="291">
        <f>IFERROR(VLOOKUP(E696,'[27]IS ADJ 4'!$E:$Q,13,FALSE),0)</f>
        <v>0</v>
      </c>
      <c r="X696" s="380"/>
      <c r="Y696" s="290">
        <f>IFERROR(VLOOKUP(E696,'[28]WP IS ADJ 5'!$E$17:$U$315,17,FALSE),0)</f>
        <v>0</v>
      </c>
      <c r="Z696" s="380"/>
      <c r="AA696" s="394"/>
      <c r="AB696" s="380"/>
      <c r="AC696" s="394"/>
      <c r="AD696" s="380"/>
      <c r="AE696" s="394"/>
      <c r="AF696" s="380"/>
      <c r="AG696" s="397">
        <f>IFERROR(VLOOKUP(E696,'[16]nVision Input'!$E:$Q,13,FALSE),0)</f>
        <v>0</v>
      </c>
      <c r="AH696" s="380"/>
      <c r="AI696" s="394"/>
      <c r="AJ696" s="380"/>
      <c r="AK696" s="394"/>
      <c r="AL696" s="394"/>
      <c r="AM696" s="394"/>
      <c r="AN696" s="380"/>
      <c r="AO696" s="394"/>
      <c r="AP696" s="380"/>
      <c r="AQ696" s="394"/>
      <c r="AR696" s="380"/>
      <c r="AS696" s="394"/>
      <c r="AT696" s="380"/>
      <c r="AU696" s="394"/>
      <c r="AV696" s="217"/>
      <c r="AW696" s="394"/>
      <c r="AX696" s="217"/>
      <c r="AY696" s="394"/>
      <c r="AZ696" s="380"/>
      <c r="BA696" s="394"/>
      <c r="BB696" s="380"/>
      <c r="BC696" s="394"/>
      <c r="BD696" s="394"/>
      <c r="BE696" s="394"/>
      <c r="BF696" s="394"/>
      <c r="BG696" s="394"/>
      <c r="BH696" s="380"/>
      <c r="BI696" s="252">
        <f t="shared" si="58"/>
        <v>-160657.35637760046</v>
      </c>
    </row>
    <row r="697" spans="1:61" ht="15" customHeight="1" x14ac:dyDescent="0.25">
      <c r="A697" s="83">
        <f t="shared" si="60"/>
        <v>628</v>
      </c>
      <c r="C697" s="83">
        <v>922</v>
      </c>
      <c r="E697" s="120">
        <v>922198</v>
      </c>
      <c r="F697" s="109"/>
      <c r="G697" s="58" t="s">
        <v>789</v>
      </c>
      <c r="K697" s="252">
        <f>'[15]WP - Expenses'!$K$696</f>
        <v>-17027.46</v>
      </c>
      <c r="M697" s="168">
        <v>0.85411208828047303</v>
      </c>
      <c r="O697" s="394">
        <f t="shared" si="59"/>
        <v>-14543.359418712222</v>
      </c>
      <c r="P697" s="217"/>
      <c r="Q697" s="394"/>
      <c r="R697" s="380"/>
      <c r="S697" s="394"/>
      <c r="T697" s="380"/>
      <c r="U697" s="290">
        <f>IFERROR(VLOOKUP(E697,'[26]IS ADJ 3'!$E$16:$O$314,11,FALSE),0)</f>
        <v>0</v>
      </c>
      <c r="V697" s="380"/>
      <c r="W697" s="291">
        <f>IFERROR(VLOOKUP(E697,'[27]IS ADJ 4'!$E:$Q,13,FALSE),0)</f>
        <v>0</v>
      </c>
      <c r="X697" s="380"/>
      <c r="Y697" s="290">
        <f>IFERROR(VLOOKUP(E697,'[28]WP IS ADJ 5'!$E$17:$U$315,17,FALSE),0)</f>
        <v>0</v>
      </c>
      <c r="Z697" s="380"/>
      <c r="AA697" s="394"/>
      <c r="AB697" s="380"/>
      <c r="AC697" s="394"/>
      <c r="AD697" s="380"/>
      <c r="AE697" s="394"/>
      <c r="AF697" s="380"/>
      <c r="AG697" s="397">
        <f>IFERROR(VLOOKUP(E697,'[16]nVision Input'!$E:$Q,13,FALSE),0)</f>
        <v>0</v>
      </c>
      <c r="AH697" s="380"/>
      <c r="AI697" s="394"/>
      <c r="AJ697" s="380"/>
      <c r="AK697" s="394"/>
      <c r="AL697" s="394"/>
      <c r="AM697" s="394"/>
      <c r="AN697" s="380"/>
      <c r="AO697" s="394"/>
      <c r="AP697" s="380"/>
      <c r="AQ697" s="394"/>
      <c r="AR697" s="380"/>
      <c r="AS697" s="394"/>
      <c r="AT697" s="380"/>
      <c r="AU697" s="394"/>
      <c r="AV697" s="217"/>
      <c r="AW697" s="394"/>
      <c r="AX697" s="217"/>
      <c r="AY697" s="394"/>
      <c r="AZ697" s="380"/>
      <c r="BA697" s="394"/>
      <c r="BB697" s="380"/>
      <c r="BC697" s="394"/>
      <c r="BD697" s="394"/>
      <c r="BE697" s="394"/>
      <c r="BF697" s="394"/>
      <c r="BG697" s="394"/>
      <c r="BH697" s="380"/>
      <c r="BI697" s="252">
        <f t="shared" si="58"/>
        <v>-14543.359418712222</v>
      </c>
    </row>
    <row r="698" spans="1:61" ht="15" customHeight="1" x14ac:dyDescent="0.25">
      <c r="A698" s="83">
        <f t="shared" si="60"/>
        <v>629</v>
      </c>
      <c r="C698" s="83">
        <v>922</v>
      </c>
      <c r="E698" s="120">
        <v>922199</v>
      </c>
      <c r="F698" s="109"/>
      <c r="G698" s="58" t="s">
        <v>790</v>
      </c>
      <c r="K698" s="252">
        <f>'[15]WP - Expenses'!$K$697</f>
        <v>-1010300.0700000001</v>
      </c>
      <c r="M698" s="168">
        <v>0.85411208828047303</v>
      </c>
      <c r="O698" s="394">
        <f t="shared" si="59"/>
        <v>-862909.5025776081</v>
      </c>
      <c r="P698" s="217"/>
      <c r="Q698" s="394"/>
      <c r="R698" s="380"/>
      <c r="S698" s="394"/>
      <c r="T698" s="380"/>
      <c r="U698" s="290">
        <f>IFERROR(VLOOKUP(E698,'[26]IS ADJ 3'!$E$16:$O$314,11,FALSE),0)</f>
        <v>0</v>
      </c>
      <c r="V698" s="380"/>
      <c r="W698" s="291">
        <f>IFERROR(VLOOKUP(E698,'[27]IS ADJ 4'!$E:$Q,13,FALSE),0)</f>
        <v>0</v>
      </c>
      <c r="X698" s="380"/>
      <c r="Y698" s="290">
        <f>IFERROR(VLOOKUP(E698,'[28]WP IS ADJ 5'!$E$17:$U$315,17,FALSE),0)</f>
        <v>0</v>
      </c>
      <c r="Z698" s="380"/>
      <c r="AA698" s="394"/>
      <c r="AB698" s="380"/>
      <c r="AC698" s="394"/>
      <c r="AD698" s="380"/>
      <c r="AE698" s="394"/>
      <c r="AF698" s="380"/>
      <c r="AG698" s="397">
        <f>IFERROR(VLOOKUP(E698,'[16]nVision Input'!$E:$Q,13,FALSE),0)</f>
        <v>0</v>
      </c>
      <c r="AH698" s="380"/>
      <c r="AI698" s="394"/>
      <c r="AJ698" s="380"/>
      <c r="AK698" s="394"/>
      <c r="AL698" s="394"/>
      <c r="AM698" s="394"/>
      <c r="AN698" s="380"/>
      <c r="AO698" s="394"/>
      <c r="AP698" s="380"/>
      <c r="AQ698" s="394"/>
      <c r="AR698" s="380"/>
      <c r="AS698" s="394"/>
      <c r="AT698" s="380"/>
      <c r="AU698" s="394"/>
      <c r="AV698" s="217"/>
      <c r="AW698" s="394"/>
      <c r="AX698" s="217"/>
      <c r="AY698" s="394"/>
      <c r="AZ698" s="380"/>
      <c r="BA698" s="394"/>
      <c r="BB698" s="380"/>
      <c r="BC698" s="394"/>
      <c r="BD698" s="394"/>
      <c r="BE698" s="394"/>
      <c r="BF698" s="394"/>
      <c r="BG698" s="394"/>
      <c r="BH698" s="380"/>
      <c r="BI698" s="252">
        <f t="shared" si="58"/>
        <v>-862909.5025776081</v>
      </c>
    </row>
    <row r="699" spans="1:61" ht="15" customHeight="1" x14ac:dyDescent="0.25">
      <c r="A699" s="83">
        <f t="shared" si="60"/>
        <v>630</v>
      </c>
      <c r="C699" s="83">
        <v>922</v>
      </c>
      <c r="E699" s="120">
        <v>922299</v>
      </c>
      <c r="F699" s="109"/>
      <c r="G699" s="58" t="s">
        <v>791</v>
      </c>
      <c r="K699" s="252">
        <f>'[15]WP - Expenses'!$K$698</f>
        <v>-1856600.31</v>
      </c>
      <c r="M699" s="168">
        <v>0.85411208828047303</v>
      </c>
      <c r="O699" s="394">
        <f t="shared" si="59"/>
        <v>-1585744.7678762737</v>
      </c>
      <c r="P699" s="217"/>
      <c r="Q699" s="394"/>
      <c r="R699" s="380"/>
      <c r="S699" s="394"/>
      <c r="T699" s="380"/>
      <c r="U699" s="290">
        <f>IFERROR(VLOOKUP(E699,'[26]IS ADJ 3'!$E$16:$O$314,11,FALSE),0)</f>
        <v>0</v>
      </c>
      <c r="V699" s="380"/>
      <c r="W699" s="291">
        <f>IFERROR(VLOOKUP(E699,'[27]IS ADJ 4'!$E:$Q,13,FALSE),0)</f>
        <v>0</v>
      </c>
      <c r="X699" s="380"/>
      <c r="Y699" s="290">
        <f>IFERROR(VLOOKUP(E699,'[28]WP IS ADJ 5'!$E$17:$U$315,17,FALSE),0)</f>
        <v>0</v>
      </c>
      <c r="Z699" s="380"/>
      <c r="AA699" s="394"/>
      <c r="AB699" s="380"/>
      <c r="AC699" s="394"/>
      <c r="AD699" s="380"/>
      <c r="AE699" s="394"/>
      <c r="AF699" s="380"/>
      <c r="AG699" s="397">
        <f>IFERROR(VLOOKUP(E699,'[16]nVision Input'!$E:$Q,13,FALSE),0)</f>
        <v>0</v>
      </c>
      <c r="AH699" s="380"/>
      <c r="AI699" s="394"/>
      <c r="AJ699" s="380"/>
      <c r="AK699" s="394"/>
      <c r="AL699" s="394"/>
      <c r="AM699" s="394"/>
      <c r="AN699" s="380"/>
      <c r="AO699" s="394"/>
      <c r="AP699" s="380"/>
      <c r="AQ699" s="394"/>
      <c r="AR699" s="380"/>
      <c r="AS699" s="394"/>
      <c r="AT699" s="380"/>
      <c r="AU699" s="394"/>
      <c r="AV699" s="217"/>
      <c r="AW699" s="394"/>
      <c r="AX699" s="217"/>
      <c r="AY699" s="394"/>
      <c r="AZ699" s="380"/>
      <c r="BA699" s="394"/>
      <c r="BB699" s="380"/>
      <c r="BC699" s="394"/>
      <c r="BD699" s="394"/>
      <c r="BE699" s="394"/>
      <c r="BF699" s="394"/>
      <c r="BG699" s="394"/>
      <c r="BH699" s="380"/>
      <c r="BI699" s="252">
        <f t="shared" si="58"/>
        <v>-1585744.7678762737</v>
      </c>
    </row>
    <row r="700" spans="1:61" ht="15" customHeight="1" x14ac:dyDescent="0.25">
      <c r="A700" s="83">
        <f t="shared" si="60"/>
        <v>631</v>
      </c>
      <c r="C700" s="83">
        <v>922</v>
      </c>
      <c r="E700" s="120">
        <v>922398</v>
      </c>
      <c r="F700" s="109"/>
      <c r="G700" s="58" t="s">
        <v>792</v>
      </c>
      <c r="K700" s="252">
        <f>'[15]WP - Expenses'!$K$699</f>
        <v>-421.24</v>
      </c>
      <c r="M700" s="168">
        <v>0.85411208828047303</v>
      </c>
      <c r="O700" s="394">
        <f t="shared" si="59"/>
        <v>-359.78617606726647</v>
      </c>
      <c r="P700" s="217"/>
      <c r="Q700" s="394"/>
      <c r="R700" s="380"/>
      <c r="S700" s="394"/>
      <c r="T700" s="380"/>
      <c r="U700" s="290">
        <f>IFERROR(VLOOKUP(E700,'[26]IS ADJ 3'!$E$16:$O$314,11,FALSE),0)</f>
        <v>0</v>
      </c>
      <c r="V700" s="380"/>
      <c r="W700" s="291">
        <f>IFERROR(VLOOKUP(E700,'[27]IS ADJ 4'!$E:$Q,13,FALSE),0)</f>
        <v>0</v>
      </c>
      <c r="X700" s="380"/>
      <c r="Y700" s="290">
        <f>IFERROR(VLOOKUP(E700,'[28]WP IS ADJ 5'!$E$17:$U$315,17,FALSE),0)</f>
        <v>0</v>
      </c>
      <c r="Z700" s="380"/>
      <c r="AA700" s="394"/>
      <c r="AB700" s="380"/>
      <c r="AC700" s="394"/>
      <c r="AD700" s="380"/>
      <c r="AE700" s="394"/>
      <c r="AF700" s="380"/>
      <c r="AG700" s="397">
        <f>IFERROR(VLOOKUP(E700,'[16]nVision Input'!$E:$Q,13,FALSE),0)</f>
        <v>0</v>
      </c>
      <c r="AH700" s="380"/>
      <c r="AI700" s="394"/>
      <c r="AJ700" s="380"/>
      <c r="AK700" s="394"/>
      <c r="AL700" s="394"/>
      <c r="AM700" s="394"/>
      <c r="AN700" s="380"/>
      <c r="AO700" s="394"/>
      <c r="AP700" s="380"/>
      <c r="AQ700" s="394"/>
      <c r="AR700" s="380"/>
      <c r="AS700" s="394"/>
      <c r="AT700" s="380"/>
      <c r="AU700" s="394"/>
      <c r="AV700" s="217"/>
      <c r="AW700" s="394"/>
      <c r="AX700" s="217"/>
      <c r="AY700" s="394"/>
      <c r="AZ700" s="380"/>
      <c r="BA700" s="394"/>
      <c r="BB700" s="380"/>
      <c r="BC700" s="394"/>
      <c r="BD700" s="394"/>
      <c r="BE700" s="394"/>
      <c r="BF700" s="394"/>
      <c r="BG700" s="394"/>
      <c r="BH700" s="380"/>
      <c r="BI700" s="252">
        <f t="shared" si="58"/>
        <v>-359.78617606726647</v>
      </c>
    </row>
    <row r="701" spans="1:61" ht="15" customHeight="1" x14ac:dyDescent="0.25">
      <c r="A701" s="83">
        <f t="shared" si="60"/>
        <v>632</v>
      </c>
      <c r="C701" s="83">
        <v>922</v>
      </c>
      <c r="E701" s="120">
        <v>922399</v>
      </c>
      <c r="F701" s="109"/>
      <c r="G701" s="58" t="s">
        <v>793</v>
      </c>
      <c r="K701" s="252">
        <f>'[15]WP - Expenses'!$K$700</f>
        <v>-90849.97</v>
      </c>
      <c r="M701" s="168">
        <v>0.85411208828047303</v>
      </c>
      <c r="O701" s="394">
        <f t="shared" si="59"/>
        <v>-77596.057596918326</v>
      </c>
      <c r="P701" s="217"/>
      <c r="Q701" s="394"/>
      <c r="R701" s="380"/>
      <c r="S701" s="394"/>
      <c r="T701" s="380"/>
      <c r="U701" s="290">
        <f>IFERROR(VLOOKUP(E701,'[26]IS ADJ 3'!$E$16:$O$314,11,FALSE),0)</f>
        <v>0</v>
      </c>
      <c r="V701" s="380"/>
      <c r="W701" s="291">
        <f>IFERROR(VLOOKUP(E701,'[27]IS ADJ 4'!$E:$Q,13,FALSE),0)</f>
        <v>0</v>
      </c>
      <c r="X701" s="380"/>
      <c r="Y701" s="290">
        <f>IFERROR(VLOOKUP(E701,'[28]WP IS ADJ 5'!$E$17:$U$315,17,FALSE),0)</f>
        <v>0</v>
      </c>
      <c r="Z701" s="380"/>
      <c r="AA701" s="394"/>
      <c r="AB701" s="380"/>
      <c r="AC701" s="394"/>
      <c r="AD701" s="380"/>
      <c r="AE701" s="394"/>
      <c r="AF701" s="380"/>
      <c r="AG701" s="397">
        <f>IFERROR(VLOOKUP(E701,'[16]nVision Input'!$E:$Q,13,FALSE),0)</f>
        <v>0</v>
      </c>
      <c r="AH701" s="380"/>
      <c r="AI701" s="394"/>
      <c r="AJ701" s="380"/>
      <c r="AK701" s="394"/>
      <c r="AL701" s="394"/>
      <c r="AM701" s="394"/>
      <c r="AN701" s="380"/>
      <c r="AO701" s="394"/>
      <c r="AP701" s="380"/>
      <c r="AQ701" s="394"/>
      <c r="AR701" s="380"/>
      <c r="AS701" s="394"/>
      <c r="AT701" s="380"/>
      <c r="AU701" s="394"/>
      <c r="AV701" s="217"/>
      <c r="AW701" s="394"/>
      <c r="AX701" s="217"/>
      <c r="AY701" s="394"/>
      <c r="AZ701" s="380"/>
      <c r="BA701" s="394"/>
      <c r="BB701" s="380"/>
      <c r="BC701" s="394"/>
      <c r="BD701" s="394"/>
      <c r="BE701" s="394"/>
      <c r="BF701" s="394"/>
      <c r="BG701" s="394"/>
      <c r="BH701" s="380"/>
      <c r="BI701" s="252">
        <f t="shared" si="58"/>
        <v>-77596.057596918326</v>
      </c>
    </row>
    <row r="702" spans="1:61" ht="15" customHeight="1" x14ac:dyDescent="0.25">
      <c r="A702" s="83">
        <f t="shared" si="60"/>
        <v>633</v>
      </c>
      <c r="C702" s="83">
        <v>922</v>
      </c>
      <c r="E702" s="120">
        <v>922498</v>
      </c>
      <c r="F702" s="109"/>
      <c r="G702" s="58" t="s">
        <v>794</v>
      </c>
      <c r="K702" s="252">
        <f>'[15]WP - Expenses'!$K$701</f>
        <v>-75472.13</v>
      </c>
      <c r="M702" s="168">
        <v>0.85411208828047303</v>
      </c>
      <c r="O702" s="394">
        <f t="shared" si="59"/>
        <v>-64461.658561275341</v>
      </c>
      <c r="P702" s="217"/>
      <c r="Q702" s="394"/>
      <c r="R702" s="380"/>
      <c r="S702" s="394"/>
      <c r="T702" s="380"/>
      <c r="U702" s="290">
        <f>IFERROR(VLOOKUP(E702,'[26]IS ADJ 3'!$E$16:$O$314,11,FALSE),0)</f>
        <v>0</v>
      </c>
      <c r="V702" s="380"/>
      <c r="W702" s="291">
        <f>IFERROR(VLOOKUP(E702,'[27]IS ADJ 4'!$E:$Q,13,FALSE),0)</f>
        <v>0</v>
      </c>
      <c r="X702" s="380"/>
      <c r="Y702" s="290">
        <f>IFERROR(VLOOKUP(E702,'[28]WP IS ADJ 5'!$E$17:$U$315,17,FALSE),0)</f>
        <v>0</v>
      </c>
      <c r="Z702" s="380"/>
      <c r="AA702" s="394"/>
      <c r="AB702" s="380"/>
      <c r="AC702" s="394"/>
      <c r="AD702" s="380"/>
      <c r="AE702" s="394"/>
      <c r="AF702" s="380"/>
      <c r="AG702" s="397">
        <f>IFERROR(VLOOKUP(E702,'[16]nVision Input'!$E:$Q,13,FALSE),0)</f>
        <v>0</v>
      </c>
      <c r="AH702" s="380"/>
      <c r="AI702" s="394"/>
      <c r="AJ702" s="380"/>
      <c r="AK702" s="394"/>
      <c r="AL702" s="394"/>
      <c r="AM702" s="394"/>
      <c r="AN702" s="380"/>
      <c r="AO702" s="394"/>
      <c r="AP702" s="380"/>
      <c r="AQ702" s="394"/>
      <c r="AR702" s="380"/>
      <c r="AS702" s="394"/>
      <c r="AT702" s="380"/>
      <c r="AU702" s="394"/>
      <c r="AV702" s="217"/>
      <c r="AW702" s="394"/>
      <c r="AX702" s="217"/>
      <c r="AY702" s="394"/>
      <c r="AZ702" s="380"/>
      <c r="BA702" s="394"/>
      <c r="BB702" s="380"/>
      <c r="BC702" s="394"/>
      <c r="BD702" s="394"/>
      <c r="BE702" s="394"/>
      <c r="BF702" s="394"/>
      <c r="BG702" s="394"/>
      <c r="BH702" s="380"/>
      <c r="BI702" s="252">
        <f t="shared" si="58"/>
        <v>-64461.658561275341</v>
      </c>
    </row>
    <row r="703" spans="1:61" ht="15" customHeight="1" x14ac:dyDescent="0.25">
      <c r="A703" s="83">
        <f t="shared" si="60"/>
        <v>634</v>
      </c>
      <c r="C703" s="83">
        <v>922</v>
      </c>
      <c r="E703" s="120">
        <v>922499</v>
      </c>
      <c r="F703" s="109"/>
      <c r="G703" s="58" t="s">
        <v>795</v>
      </c>
      <c r="K703" s="252">
        <f>'[15]WP - Expenses'!$K$702</f>
        <v>-873878.33</v>
      </c>
      <c r="M703" s="168">
        <v>0.85411208828047303</v>
      </c>
      <c r="O703" s="394">
        <f t="shared" si="59"/>
        <v>-746390.04533935233</v>
      </c>
      <c r="P703" s="217"/>
      <c r="Q703" s="394"/>
      <c r="R703" s="380"/>
      <c r="S703" s="394"/>
      <c r="T703" s="380"/>
      <c r="U703" s="290">
        <f>IFERROR(VLOOKUP(E703,'[26]IS ADJ 3'!$E$16:$O$314,11,FALSE),0)</f>
        <v>0</v>
      </c>
      <c r="V703" s="380"/>
      <c r="W703" s="291">
        <f>IFERROR(VLOOKUP(E703,'[27]IS ADJ 4'!$E:$Q,13,FALSE),0)</f>
        <v>0</v>
      </c>
      <c r="X703" s="380"/>
      <c r="Y703" s="290">
        <f>IFERROR(VLOOKUP(E703,'[28]WP IS ADJ 5'!$E$17:$U$315,17,FALSE),0)</f>
        <v>0</v>
      </c>
      <c r="Z703" s="380"/>
      <c r="AA703" s="394"/>
      <c r="AB703" s="380"/>
      <c r="AC703" s="394"/>
      <c r="AD703" s="380"/>
      <c r="AE703" s="394"/>
      <c r="AF703" s="380"/>
      <c r="AG703" s="397">
        <f>IFERROR(VLOOKUP(E703,'[16]nVision Input'!$E:$Q,13,FALSE),0)</f>
        <v>0</v>
      </c>
      <c r="AH703" s="380"/>
      <c r="AI703" s="394"/>
      <c r="AJ703" s="380"/>
      <c r="AK703" s="394"/>
      <c r="AL703" s="394"/>
      <c r="AM703" s="394"/>
      <c r="AN703" s="380"/>
      <c r="AO703" s="394"/>
      <c r="AP703" s="380"/>
      <c r="AQ703" s="394"/>
      <c r="AR703" s="380"/>
      <c r="AS703" s="394"/>
      <c r="AT703" s="380"/>
      <c r="AU703" s="394"/>
      <c r="AV703" s="217"/>
      <c r="AW703" s="394"/>
      <c r="AX703" s="217"/>
      <c r="AY703" s="394"/>
      <c r="AZ703" s="380"/>
      <c r="BA703" s="394"/>
      <c r="BB703" s="380"/>
      <c r="BC703" s="394"/>
      <c r="BD703" s="394"/>
      <c r="BE703" s="394"/>
      <c r="BF703" s="394"/>
      <c r="BG703" s="394"/>
      <c r="BH703" s="380"/>
      <c r="BI703" s="252">
        <f t="shared" si="58"/>
        <v>-746390.04533935233</v>
      </c>
    </row>
    <row r="704" spans="1:61" ht="15" customHeight="1" x14ac:dyDescent="0.25">
      <c r="A704" s="83">
        <f t="shared" si="60"/>
        <v>635</v>
      </c>
      <c r="C704" s="83">
        <v>922</v>
      </c>
      <c r="E704" s="120">
        <v>922500</v>
      </c>
      <c r="F704" s="109"/>
      <c r="G704" s="58" t="s">
        <v>796</v>
      </c>
      <c r="K704" s="252">
        <f>'[15]WP - Expenses'!$K$703</f>
        <v>1429.3199999999997</v>
      </c>
      <c r="M704" s="168">
        <v>0.85411208828047303</v>
      </c>
      <c r="O704" s="394">
        <f t="shared" si="59"/>
        <v>1220.7994900210454</v>
      </c>
      <c r="P704" s="217"/>
      <c r="Q704" s="394"/>
      <c r="R704" s="380"/>
      <c r="S704" s="394"/>
      <c r="T704" s="380"/>
      <c r="U704" s="290">
        <f>IFERROR(VLOOKUP(E704,'[26]IS ADJ 3'!$E$16:$O$314,11,FALSE),0)</f>
        <v>3030.2194850140754</v>
      </c>
      <c r="V704" s="380"/>
      <c r="W704" s="291">
        <f>IFERROR(VLOOKUP(E704,'[27]IS ADJ 4'!$E:$Q,13,FALSE),0)</f>
        <v>1355.1992016791817</v>
      </c>
      <c r="X704" s="380"/>
      <c r="Y704" s="290">
        <f>IFERROR(VLOOKUP(E704,'[28]WP IS ADJ 5'!$E$17:$U$315,17,FALSE),0)</f>
        <v>1703.9621903575753</v>
      </c>
      <c r="Z704" s="380"/>
      <c r="AA704" s="394"/>
      <c r="AB704" s="380"/>
      <c r="AC704" s="394"/>
      <c r="AD704" s="380"/>
      <c r="AE704" s="394"/>
      <c r="AF704" s="380"/>
      <c r="AG704" s="397">
        <f>IFERROR(VLOOKUP(E704,'[16]nVision Input'!$E:$Q,13,FALSE),0)</f>
        <v>0</v>
      </c>
      <c r="AH704" s="380"/>
      <c r="AI704" s="394"/>
      <c r="AJ704" s="380"/>
      <c r="AK704" s="394"/>
      <c r="AL704" s="394"/>
      <c r="AM704" s="394"/>
      <c r="AN704" s="380"/>
      <c r="AO704" s="394"/>
      <c r="AP704" s="380"/>
      <c r="AQ704" s="394"/>
      <c r="AR704" s="380"/>
      <c r="AS704" s="394"/>
      <c r="AT704" s="380"/>
      <c r="AU704" s="394"/>
      <c r="AV704" s="217"/>
      <c r="AW704" s="394"/>
      <c r="AX704" s="217"/>
      <c r="AY704" s="394"/>
      <c r="AZ704" s="380"/>
      <c r="BA704" s="394"/>
      <c r="BB704" s="380"/>
      <c r="BC704" s="394"/>
      <c r="BD704" s="394"/>
      <c r="BE704" s="394"/>
      <c r="BF704" s="394"/>
      <c r="BG704" s="394"/>
      <c r="BH704" s="380"/>
      <c r="BI704" s="252">
        <f t="shared" si="58"/>
        <v>7310.1803670718782</v>
      </c>
    </row>
    <row r="705" spans="1:61" ht="15" customHeight="1" x14ac:dyDescent="0.25">
      <c r="A705" s="83">
        <f t="shared" si="60"/>
        <v>636</v>
      </c>
      <c r="C705" s="83">
        <v>922</v>
      </c>
      <c r="E705" s="120">
        <v>922502</v>
      </c>
      <c r="F705" s="109"/>
      <c r="G705" s="106" t="s">
        <v>797</v>
      </c>
      <c r="K705" s="252">
        <f>'[15]WP - Expenses'!$K$704</f>
        <v>0</v>
      </c>
      <c r="M705" s="168">
        <v>0.85411208828047303</v>
      </c>
      <c r="O705" s="394">
        <f t="shared" si="59"/>
        <v>0</v>
      </c>
      <c r="P705" s="217"/>
      <c r="Q705" s="394"/>
      <c r="R705" s="380"/>
      <c r="S705" s="394"/>
      <c r="T705" s="380"/>
      <c r="U705" s="290">
        <f>IFERROR(VLOOKUP(E705,'[26]IS ADJ 3'!$E$16:$O$314,11,FALSE),0)</f>
        <v>38.263033156839825</v>
      </c>
      <c r="V705" s="380"/>
      <c r="W705" s="291">
        <f>IFERROR(VLOOKUP(E705,'[27]IS ADJ 4'!$E:$Q,13,FALSE),0)</f>
        <v>17.112302341271665</v>
      </c>
      <c r="X705" s="380"/>
      <c r="Y705" s="290">
        <f>IFERROR(VLOOKUP(E705,'[28]WP IS ADJ 5'!$E$17:$U$315,17,FALSE),0)</f>
        <v>21.516184589958812</v>
      </c>
      <c r="Z705" s="380"/>
      <c r="AA705" s="394"/>
      <c r="AB705" s="380"/>
      <c r="AC705" s="394"/>
      <c r="AD705" s="380"/>
      <c r="AE705" s="394"/>
      <c r="AF705" s="380"/>
      <c r="AG705" s="397">
        <f>IFERROR(VLOOKUP(E705,'[16]nVision Input'!$E:$Q,13,FALSE),0)</f>
        <v>0</v>
      </c>
      <c r="AH705" s="380"/>
      <c r="AI705" s="394"/>
      <c r="AJ705" s="380"/>
      <c r="AK705" s="394"/>
      <c r="AL705" s="394"/>
      <c r="AM705" s="394">
        <f>+'[42]IS ADJ 17 Non Deductible'!$M$15</f>
        <v>-680.16946672701533</v>
      </c>
      <c r="AN705" s="380"/>
      <c r="AO705" s="394"/>
      <c r="AP705" s="380"/>
      <c r="AQ705" s="394"/>
      <c r="AR705" s="380"/>
      <c r="AS705" s="394"/>
      <c r="AT705" s="380"/>
      <c r="AU705" s="394"/>
      <c r="AV705" s="217"/>
      <c r="AW705" s="394"/>
      <c r="AX705" s="217"/>
      <c r="AY705" s="394"/>
      <c r="AZ705" s="380"/>
      <c r="BA705" s="394"/>
      <c r="BB705" s="380"/>
      <c r="BC705" s="394"/>
      <c r="BD705" s="394"/>
      <c r="BE705" s="394"/>
      <c r="BF705" s="394"/>
      <c r="BG705" s="394"/>
      <c r="BH705" s="380"/>
      <c r="BI705" s="252">
        <f t="shared" si="58"/>
        <v>-603.27794663894497</v>
      </c>
    </row>
    <row r="706" spans="1:61" ht="15" customHeight="1" x14ac:dyDescent="0.25">
      <c r="A706" s="83">
        <f t="shared" si="60"/>
        <v>637</v>
      </c>
      <c r="C706" s="83">
        <v>922</v>
      </c>
      <c r="E706" s="120">
        <v>922503</v>
      </c>
      <c r="F706" s="109"/>
      <c r="G706" s="106" t="s">
        <v>798</v>
      </c>
      <c r="K706" s="252">
        <f>'[15]WP - Expenses'!$K$705</f>
        <v>-1352.58</v>
      </c>
      <c r="M706" s="168">
        <v>0.85411208828047303</v>
      </c>
      <c r="O706" s="394">
        <f t="shared" si="59"/>
        <v>-1155.2549283664021</v>
      </c>
      <c r="P706" s="217"/>
      <c r="Q706" s="394"/>
      <c r="R706" s="380"/>
      <c r="S706" s="394"/>
      <c r="T706" s="380"/>
      <c r="U706" s="290">
        <f>IFERROR(VLOOKUP(E706,'[26]IS ADJ 3'!$E$16:$O$314,11,FALSE),0)</f>
        <v>383.13502243245142</v>
      </c>
      <c r="V706" s="380"/>
      <c r="W706" s="291">
        <f>IFERROR(VLOOKUP(E706,'[27]IS ADJ 4'!$E:$Q,13,FALSE),0)</f>
        <v>171.34873533208162</v>
      </c>
      <c r="X706" s="380"/>
      <c r="Y706" s="290">
        <f>IFERROR(VLOOKUP(E706,'[28]WP IS ADJ 5'!$E$17:$U$315,17,FALSE),0)</f>
        <v>215.44564519347659</v>
      </c>
      <c r="Z706" s="380"/>
      <c r="AA706" s="394"/>
      <c r="AB706" s="380"/>
      <c r="AC706" s="394"/>
      <c r="AD706" s="380"/>
      <c r="AE706" s="394"/>
      <c r="AF706" s="380"/>
      <c r="AG706" s="397">
        <f>IFERROR(VLOOKUP(E706,'[16]nVision Input'!$E:$Q,13,FALSE),0)</f>
        <v>0</v>
      </c>
      <c r="AH706" s="380"/>
      <c r="AI706" s="394"/>
      <c r="AJ706" s="380"/>
      <c r="AK706" s="394"/>
      <c r="AL706" s="394"/>
      <c r="AM706" s="394"/>
      <c r="AN706" s="380"/>
      <c r="AO706" s="394"/>
      <c r="AP706" s="380"/>
      <c r="AQ706" s="394"/>
      <c r="AR706" s="380"/>
      <c r="AS706" s="394"/>
      <c r="AT706" s="380"/>
      <c r="AU706" s="394"/>
      <c r="AV706" s="217"/>
      <c r="AW706" s="394"/>
      <c r="AX706" s="217"/>
      <c r="AY706" s="394"/>
      <c r="AZ706" s="380"/>
      <c r="BA706" s="394"/>
      <c r="BB706" s="380"/>
      <c r="BC706" s="394"/>
      <c r="BD706" s="394"/>
      <c r="BE706" s="394"/>
      <c r="BF706" s="394"/>
      <c r="BG706" s="394"/>
      <c r="BH706" s="380"/>
      <c r="BI706" s="252">
        <f t="shared" si="58"/>
        <v>-385.32552540839242</v>
      </c>
    </row>
    <row r="707" spans="1:61" ht="15" customHeight="1" x14ac:dyDescent="0.25">
      <c r="A707" s="83">
        <f t="shared" si="60"/>
        <v>638</v>
      </c>
      <c r="C707" s="83">
        <v>922</v>
      </c>
      <c r="E707" s="120">
        <v>922504</v>
      </c>
      <c r="F707" s="109"/>
      <c r="G707" s="106" t="s">
        <v>799</v>
      </c>
      <c r="K707" s="252">
        <f>'[15]WP - Expenses'!$K$706</f>
        <v>-24393.58</v>
      </c>
      <c r="M707" s="168">
        <v>0.85411208828047303</v>
      </c>
      <c r="O707" s="394">
        <f t="shared" si="59"/>
        <v>-20834.851554436784</v>
      </c>
      <c r="P707" s="217"/>
      <c r="Q707" s="394"/>
      <c r="R707" s="380"/>
      <c r="S707" s="394"/>
      <c r="T707" s="380"/>
      <c r="U707" s="290">
        <f>IFERROR(VLOOKUP(E707,'[26]IS ADJ 3'!$E$16:$O$314,11,FALSE),0)</f>
        <v>313.21788753578079</v>
      </c>
      <c r="V707" s="380"/>
      <c r="W707" s="291">
        <f>IFERROR(VLOOKUP(E707,'[27]IS ADJ 4'!$E:$Q,13,FALSE),0)</f>
        <v>140.07983026950873</v>
      </c>
      <c r="X707" s="380"/>
      <c r="Y707" s="290">
        <f>IFERROR(VLOOKUP(E707,'[28]WP IS ADJ 5'!$E$17:$U$315,17,FALSE),0)</f>
        <v>176.12963032681546</v>
      </c>
      <c r="Z707" s="380"/>
      <c r="AA707" s="394"/>
      <c r="AB707" s="380"/>
      <c r="AC707" s="394"/>
      <c r="AD707" s="380"/>
      <c r="AE707" s="394"/>
      <c r="AF707" s="380"/>
      <c r="AG707" s="397">
        <f>IFERROR(VLOOKUP(E707,'[16]nVision Input'!$E:$Q,13,FALSE),0)</f>
        <v>0</v>
      </c>
      <c r="AH707" s="380"/>
      <c r="AI707" s="394"/>
      <c r="AJ707" s="380"/>
      <c r="AK707" s="394"/>
      <c r="AL707" s="394"/>
      <c r="AM707" s="394"/>
      <c r="AN707" s="380"/>
      <c r="AO707" s="394"/>
      <c r="AP707" s="380"/>
      <c r="AQ707" s="394"/>
      <c r="AR707" s="380"/>
      <c r="AS707" s="394"/>
      <c r="AT707" s="380"/>
      <c r="AU707" s="394"/>
      <c r="AV707" s="217"/>
      <c r="AW707" s="394"/>
      <c r="AX707" s="217"/>
      <c r="AY707" s="394"/>
      <c r="AZ707" s="380"/>
      <c r="BA707" s="394"/>
      <c r="BB707" s="380"/>
      <c r="BC707" s="394"/>
      <c r="BD707" s="394"/>
      <c r="BE707" s="394"/>
      <c r="BF707" s="394"/>
      <c r="BG707" s="394"/>
      <c r="BH707" s="380"/>
      <c r="BI707" s="252">
        <f t="shared" si="58"/>
        <v>-20205.424206304677</v>
      </c>
    </row>
    <row r="708" spans="1:61" ht="15" customHeight="1" x14ac:dyDescent="0.25">
      <c r="A708" s="83">
        <f t="shared" si="60"/>
        <v>639</v>
      </c>
      <c r="C708" s="83">
        <v>922</v>
      </c>
      <c r="E708" s="120">
        <v>922505</v>
      </c>
      <c r="F708" s="109"/>
      <c r="G708" s="106" t="s">
        <v>800</v>
      </c>
      <c r="K708" s="252">
        <f>'[15]WP - Expenses'!$K$707</f>
        <v>964.52999999999884</v>
      </c>
      <c r="M708" s="168">
        <v>0.85411208828047303</v>
      </c>
      <c r="O708" s="394">
        <f t="shared" si="59"/>
        <v>823.81673250916367</v>
      </c>
      <c r="P708" s="217"/>
      <c r="Q708" s="394"/>
      <c r="R708" s="380"/>
      <c r="S708" s="394"/>
      <c r="T708" s="380"/>
      <c r="U708" s="290">
        <f>IFERROR(VLOOKUP(E708,'[26]IS ADJ 3'!$E$16:$O$314,11,FALSE),0)</f>
        <v>0</v>
      </c>
      <c r="V708" s="380"/>
      <c r="W708" s="291">
        <f>IFERROR(VLOOKUP(E708,'[27]IS ADJ 4'!$E:$Q,13,FALSE),0)</f>
        <v>0</v>
      </c>
      <c r="X708" s="380"/>
      <c r="Y708" s="290">
        <f>IFERROR(VLOOKUP(E708,'[28]WP IS ADJ 5'!$E$17:$U$315,17,FALSE),0)</f>
        <v>0</v>
      </c>
      <c r="Z708" s="380"/>
      <c r="AA708" s="394"/>
      <c r="AB708" s="380"/>
      <c r="AC708" s="394"/>
      <c r="AD708" s="380"/>
      <c r="AE708" s="394"/>
      <c r="AF708" s="380"/>
      <c r="AG708" s="397">
        <f>IFERROR(VLOOKUP(E708,'[16]nVision Input'!$E:$Q,13,FALSE),0)</f>
        <v>0</v>
      </c>
      <c r="AH708" s="380"/>
      <c r="AI708" s="394"/>
      <c r="AJ708" s="380"/>
      <c r="AK708" s="394"/>
      <c r="AL708" s="394"/>
      <c r="AM708" s="394"/>
      <c r="AN708" s="380"/>
      <c r="AO708" s="394"/>
      <c r="AP708" s="380"/>
      <c r="AQ708" s="394"/>
      <c r="AR708" s="380"/>
      <c r="AS708" s="394"/>
      <c r="AT708" s="380"/>
      <c r="AU708" s="394"/>
      <c r="AV708" s="217"/>
      <c r="AW708" s="394"/>
      <c r="AX708" s="217"/>
      <c r="AY708" s="394"/>
      <c r="AZ708" s="380"/>
      <c r="BA708" s="394"/>
      <c r="BB708" s="380"/>
      <c r="BC708" s="394"/>
      <c r="BD708" s="394"/>
      <c r="BE708" s="394"/>
      <c r="BF708" s="394"/>
      <c r="BG708" s="394"/>
      <c r="BH708" s="380"/>
      <c r="BI708" s="252">
        <f t="shared" si="58"/>
        <v>823.81673250916367</v>
      </c>
    </row>
    <row r="709" spans="1:61" ht="15" customHeight="1" x14ac:dyDescent="0.25">
      <c r="A709" s="83">
        <f t="shared" si="60"/>
        <v>640</v>
      </c>
      <c r="C709" s="83">
        <v>922</v>
      </c>
      <c r="E709" s="120">
        <v>922506</v>
      </c>
      <c r="F709" s="109"/>
      <c r="G709" s="106" t="s">
        <v>801</v>
      </c>
      <c r="K709" s="252">
        <f>'[15]WP - Expenses'!$K$708</f>
        <v>0</v>
      </c>
      <c r="M709" s="168">
        <v>0.85411208828047303</v>
      </c>
      <c r="O709" s="394">
        <f t="shared" si="59"/>
        <v>0</v>
      </c>
      <c r="P709" s="217"/>
      <c r="Q709" s="394"/>
      <c r="R709" s="380"/>
      <c r="S709" s="394"/>
      <c r="T709" s="380"/>
      <c r="U709" s="290">
        <f>IFERROR(VLOOKUP(E709,'[26]IS ADJ 3'!$E$16:$O$314,11,FALSE),0)</f>
        <v>0</v>
      </c>
      <c r="V709" s="380"/>
      <c r="W709" s="291">
        <f>IFERROR(VLOOKUP(E709,'[27]IS ADJ 4'!$E:$Q,13,FALSE),0)</f>
        <v>0</v>
      </c>
      <c r="X709" s="380"/>
      <c r="Y709" s="290">
        <f>IFERROR(VLOOKUP(E709,'[28]WP IS ADJ 5'!$E$17:$U$315,17,FALSE),0)</f>
        <v>0</v>
      </c>
      <c r="Z709" s="380"/>
      <c r="AA709" s="394"/>
      <c r="AB709" s="380"/>
      <c r="AC709" s="394"/>
      <c r="AD709" s="380"/>
      <c r="AE709" s="394"/>
      <c r="AF709" s="380"/>
      <c r="AG709" s="397">
        <f>IFERROR(VLOOKUP(E709,'[16]nVision Input'!$E:$Q,13,FALSE),0)</f>
        <v>0</v>
      </c>
      <c r="AH709" s="380"/>
      <c r="AI709" s="394"/>
      <c r="AJ709" s="380"/>
      <c r="AK709" s="394"/>
      <c r="AL709" s="394"/>
      <c r="AM709" s="394"/>
      <c r="AN709" s="380"/>
      <c r="AO709" s="394"/>
      <c r="AP709" s="380"/>
      <c r="AQ709" s="394"/>
      <c r="AR709" s="380"/>
      <c r="AS709" s="394"/>
      <c r="AT709" s="380"/>
      <c r="AU709" s="394"/>
      <c r="AV709" s="217"/>
      <c r="AW709" s="394"/>
      <c r="AX709" s="217"/>
      <c r="AY709" s="394"/>
      <c r="AZ709" s="380"/>
      <c r="BA709" s="394"/>
      <c r="BB709" s="380"/>
      <c r="BC709" s="394"/>
      <c r="BD709" s="394"/>
      <c r="BE709" s="394"/>
      <c r="BF709" s="394"/>
      <c r="BG709" s="394"/>
      <c r="BH709" s="380"/>
      <c r="BI709" s="252">
        <f t="shared" si="58"/>
        <v>0</v>
      </c>
    </row>
    <row r="710" spans="1:61" ht="15" customHeight="1" x14ac:dyDescent="0.25">
      <c r="A710" s="83">
        <f t="shared" si="60"/>
        <v>641</v>
      </c>
      <c r="C710" s="83">
        <v>922</v>
      </c>
      <c r="E710" s="120">
        <v>922507</v>
      </c>
      <c r="F710" s="109"/>
      <c r="G710" s="106" t="s">
        <v>802</v>
      </c>
      <c r="K710" s="252">
        <f>'[15]WP - Expenses'!$K$709</f>
        <v>1656.16</v>
      </c>
      <c r="M710" s="168">
        <v>0.85411208828047303</v>
      </c>
      <c r="O710" s="394">
        <f t="shared" si="59"/>
        <v>1414.5462761265883</v>
      </c>
      <c r="P710" s="217"/>
      <c r="Q710" s="394"/>
      <c r="R710" s="380"/>
      <c r="S710" s="394"/>
      <c r="T710" s="380"/>
      <c r="U710" s="290">
        <f>IFERROR(VLOOKUP(E710,'[26]IS ADJ 3'!$E$16:$O$314,11,FALSE),0)</f>
        <v>0</v>
      </c>
      <c r="V710" s="380"/>
      <c r="W710" s="291">
        <f>IFERROR(VLOOKUP(E710,'[27]IS ADJ 4'!$E:$Q,13,FALSE),0)</f>
        <v>0</v>
      </c>
      <c r="X710" s="380"/>
      <c r="Y710" s="290">
        <f>IFERROR(VLOOKUP(E710,'[28]WP IS ADJ 5'!$E$17:$U$315,17,FALSE),0)</f>
        <v>0</v>
      </c>
      <c r="Z710" s="380"/>
      <c r="AA710" s="394"/>
      <c r="AB710" s="380"/>
      <c r="AC710" s="394"/>
      <c r="AD710" s="380"/>
      <c r="AE710" s="394"/>
      <c r="AF710" s="380"/>
      <c r="AG710" s="397">
        <f>IFERROR(VLOOKUP(E710,'[16]nVision Input'!$E:$Q,13,FALSE),0)</f>
        <v>0</v>
      </c>
      <c r="AH710" s="380"/>
      <c r="AI710" s="394"/>
      <c r="AJ710" s="380"/>
      <c r="AK710" s="394"/>
      <c r="AL710" s="394"/>
      <c r="AM710" s="394"/>
      <c r="AN710" s="380"/>
      <c r="AO710" s="394"/>
      <c r="AP710" s="380"/>
      <c r="AQ710" s="394"/>
      <c r="AR710" s="380"/>
      <c r="AS710" s="394"/>
      <c r="AT710" s="380"/>
      <c r="AU710" s="394"/>
      <c r="AV710" s="217"/>
      <c r="AW710" s="394"/>
      <c r="AX710" s="217"/>
      <c r="AY710" s="394"/>
      <c r="AZ710" s="380"/>
      <c r="BA710" s="394"/>
      <c r="BB710" s="380"/>
      <c r="BC710" s="394"/>
      <c r="BD710" s="394"/>
      <c r="BE710" s="394"/>
      <c r="BF710" s="394"/>
      <c r="BG710" s="394"/>
      <c r="BH710" s="380"/>
      <c r="BI710" s="252">
        <f t="shared" ref="BI710:BI773" si="61">SUM(O710:BC710)</f>
        <v>1414.5462761265883</v>
      </c>
    </row>
    <row r="711" spans="1:61" ht="15" customHeight="1" x14ac:dyDescent="0.25">
      <c r="A711" s="83">
        <f t="shared" si="60"/>
        <v>642</v>
      </c>
      <c r="C711" s="83">
        <v>922</v>
      </c>
      <c r="E711" s="120">
        <v>922508</v>
      </c>
      <c r="F711" s="109"/>
      <c r="G711" s="106" t="s">
        <v>803</v>
      </c>
      <c r="K711" s="252">
        <f>'[15]WP - Expenses'!$K$710</f>
        <v>6300</v>
      </c>
      <c r="M711" s="168">
        <v>0.85411208828047303</v>
      </c>
      <c r="O711" s="394">
        <f t="shared" si="59"/>
        <v>5380.9061561669805</v>
      </c>
      <c r="P711" s="217"/>
      <c r="Q711" s="394"/>
      <c r="R711" s="380"/>
      <c r="S711" s="394"/>
      <c r="T711" s="380"/>
      <c r="U711" s="290">
        <f>IFERROR(VLOOKUP(E711,'[26]IS ADJ 3'!$E$16:$O$314,11,FALSE),0)</f>
        <v>0</v>
      </c>
      <c r="V711" s="380"/>
      <c r="W711" s="291">
        <f>IFERROR(VLOOKUP(E711,'[27]IS ADJ 4'!$E:$Q,13,FALSE),0)</f>
        <v>0</v>
      </c>
      <c r="X711" s="380"/>
      <c r="Y711" s="290">
        <f>IFERROR(VLOOKUP(E711,'[28]WP IS ADJ 5'!$E$17:$U$315,17,FALSE),0)</f>
        <v>0</v>
      </c>
      <c r="Z711" s="380"/>
      <c r="AA711" s="394"/>
      <c r="AB711" s="380"/>
      <c r="AC711" s="394"/>
      <c r="AD711" s="380"/>
      <c r="AE711" s="394"/>
      <c r="AF711" s="380"/>
      <c r="AG711" s="397">
        <f>IFERROR(VLOOKUP(E711,'[16]nVision Input'!$E:$Q,13,FALSE),0)</f>
        <v>0</v>
      </c>
      <c r="AH711" s="380"/>
      <c r="AI711" s="394"/>
      <c r="AJ711" s="380"/>
      <c r="AK711" s="394"/>
      <c r="AL711" s="394"/>
      <c r="AM711" s="394"/>
      <c r="AN711" s="380"/>
      <c r="AO711" s="394"/>
      <c r="AP711" s="380"/>
      <c r="AQ711" s="394"/>
      <c r="AR711" s="380"/>
      <c r="AS711" s="394"/>
      <c r="AT711" s="380"/>
      <c r="AU711" s="394"/>
      <c r="AV711" s="217"/>
      <c r="AW711" s="394"/>
      <c r="AX711" s="217"/>
      <c r="AY711" s="394"/>
      <c r="AZ711" s="380"/>
      <c r="BA711" s="394"/>
      <c r="BB711" s="380"/>
      <c r="BC711" s="394"/>
      <c r="BD711" s="394"/>
      <c r="BE711" s="394"/>
      <c r="BF711" s="394"/>
      <c r="BG711" s="394"/>
      <c r="BH711" s="380"/>
      <c r="BI711" s="252">
        <f t="shared" si="61"/>
        <v>5380.9061561669805</v>
      </c>
    </row>
    <row r="712" spans="1:61" ht="15" customHeight="1" x14ac:dyDescent="0.25">
      <c r="A712" s="83">
        <f t="shared" si="60"/>
        <v>643</v>
      </c>
      <c r="C712" s="83">
        <v>922</v>
      </c>
      <c r="E712" s="120">
        <v>922510</v>
      </c>
      <c r="F712" s="109"/>
      <c r="G712" s="106" t="s">
        <v>804</v>
      </c>
      <c r="K712" s="252">
        <f>'[15]WP - Expenses'!$K$711</f>
        <v>0</v>
      </c>
      <c r="M712" s="168">
        <v>0.85411208828047303</v>
      </c>
      <c r="O712" s="394">
        <f t="shared" si="59"/>
        <v>0</v>
      </c>
      <c r="P712" s="217"/>
      <c r="Q712" s="394"/>
      <c r="R712" s="380"/>
      <c r="S712" s="394"/>
      <c r="T712" s="380"/>
      <c r="U712" s="290">
        <f>IFERROR(VLOOKUP(E712,'[26]IS ADJ 3'!$E$16:$O$314,11,FALSE),0)</f>
        <v>1.25763015071339</v>
      </c>
      <c r="V712" s="380"/>
      <c r="W712" s="291">
        <f>IFERROR(VLOOKUP(E712,'[27]IS ADJ 4'!$E:$Q,13,FALSE),0)</f>
        <v>0.56244750081083261</v>
      </c>
      <c r="X712" s="380"/>
      <c r="Y712" s="290">
        <f>IFERROR(VLOOKUP(E712,'[28]WP IS ADJ 5'!$E$17:$U$315,17,FALSE),0)</f>
        <v>0.70719439197961975</v>
      </c>
      <c r="Z712" s="380"/>
      <c r="AA712" s="394"/>
      <c r="AB712" s="380"/>
      <c r="AC712" s="394"/>
      <c r="AD712" s="380"/>
      <c r="AE712" s="394"/>
      <c r="AF712" s="380"/>
      <c r="AG712" s="397">
        <f>IFERROR(VLOOKUP(E712,'[16]nVision Input'!$E:$Q,13,FALSE),0)</f>
        <v>0</v>
      </c>
      <c r="AH712" s="380"/>
      <c r="AI712" s="394"/>
      <c r="AJ712" s="380"/>
      <c r="AK712" s="394"/>
      <c r="AL712" s="394"/>
      <c r="AM712" s="394"/>
      <c r="AN712" s="380"/>
      <c r="AO712" s="394"/>
      <c r="AP712" s="380"/>
      <c r="AQ712" s="394"/>
      <c r="AR712" s="380"/>
      <c r="AS712" s="394"/>
      <c r="AT712" s="380"/>
      <c r="AU712" s="394"/>
      <c r="AV712" s="217"/>
      <c r="AW712" s="394"/>
      <c r="AX712" s="217"/>
      <c r="AY712" s="394"/>
      <c r="AZ712" s="380"/>
      <c r="BA712" s="394"/>
      <c r="BB712" s="380"/>
      <c r="BC712" s="394"/>
      <c r="BD712" s="394"/>
      <c r="BE712" s="394"/>
      <c r="BF712" s="394"/>
      <c r="BG712" s="394"/>
      <c r="BH712" s="380"/>
      <c r="BI712" s="252">
        <f t="shared" si="61"/>
        <v>2.5272720435038423</v>
      </c>
    </row>
    <row r="713" spans="1:61" ht="15" customHeight="1" x14ac:dyDescent="0.25">
      <c r="A713" s="83">
        <f t="shared" si="60"/>
        <v>644</v>
      </c>
      <c r="C713" s="83">
        <v>922</v>
      </c>
      <c r="E713" s="120">
        <v>922511</v>
      </c>
      <c r="F713" s="109"/>
      <c r="G713" s="58" t="s">
        <v>805</v>
      </c>
      <c r="K713" s="252">
        <f>'[15]WP - Expenses'!$K$712</f>
        <v>0</v>
      </c>
      <c r="M713" s="168">
        <v>0.85411208828047303</v>
      </c>
      <c r="O713" s="394">
        <f t="shared" ref="O713:O770" si="62">K713*M713</f>
        <v>0</v>
      </c>
      <c r="P713" s="217"/>
      <c r="Q713" s="394"/>
      <c r="R713" s="380"/>
      <c r="S713" s="394"/>
      <c r="T713" s="380"/>
      <c r="U713" s="290">
        <f>IFERROR(VLOOKUP(E713,'[26]IS ADJ 3'!$E$16:$O$314,11,FALSE),0)</f>
        <v>0</v>
      </c>
      <c r="V713" s="380"/>
      <c r="W713" s="291">
        <f>IFERROR(VLOOKUP(E713,'[27]IS ADJ 4'!$E:$Q,13,FALSE),0)</f>
        <v>0</v>
      </c>
      <c r="X713" s="380"/>
      <c r="Y713" s="290">
        <f>IFERROR(VLOOKUP(E713,'[28]WP IS ADJ 5'!$E$17:$U$315,17,FALSE),0)</f>
        <v>0</v>
      </c>
      <c r="Z713" s="380"/>
      <c r="AA713" s="394"/>
      <c r="AB713" s="380"/>
      <c r="AC713" s="394"/>
      <c r="AD713" s="380"/>
      <c r="AE713" s="394"/>
      <c r="AF713" s="380"/>
      <c r="AG713" s="397">
        <f>IFERROR(VLOOKUP(E713,'[16]nVision Input'!$E:$Q,13,FALSE),0)</f>
        <v>0</v>
      </c>
      <c r="AH713" s="380"/>
      <c r="AI713" s="394"/>
      <c r="AJ713" s="380"/>
      <c r="AK713" s="394"/>
      <c r="AL713" s="394"/>
      <c r="AM713" s="394"/>
      <c r="AN713" s="380"/>
      <c r="AO713" s="394"/>
      <c r="AP713" s="380"/>
      <c r="AQ713" s="394"/>
      <c r="AR713" s="380"/>
      <c r="AS713" s="394"/>
      <c r="AT713" s="380"/>
      <c r="AU713" s="394"/>
      <c r="AV713" s="217"/>
      <c r="AW713" s="394"/>
      <c r="AX713" s="217"/>
      <c r="AY713" s="394"/>
      <c r="AZ713" s="380"/>
      <c r="BA713" s="394"/>
      <c r="BB713" s="380"/>
      <c r="BC713" s="394"/>
      <c r="BD713" s="394"/>
      <c r="BE713" s="394"/>
      <c r="BF713" s="394"/>
      <c r="BG713" s="394"/>
      <c r="BH713" s="380"/>
      <c r="BI713" s="252">
        <f t="shared" si="61"/>
        <v>0</v>
      </c>
    </row>
    <row r="714" spans="1:61" ht="15" customHeight="1" x14ac:dyDescent="0.25">
      <c r="A714" s="83">
        <f t="shared" si="60"/>
        <v>645</v>
      </c>
      <c r="C714" s="83">
        <v>922</v>
      </c>
      <c r="E714" s="120">
        <v>922512</v>
      </c>
      <c r="F714" s="109"/>
      <c r="G714" s="58" t="s">
        <v>806</v>
      </c>
      <c r="K714" s="252">
        <f>'[15]WP - Expenses'!$K$713</f>
        <v>0</v>
      </c>
      <c r="M714" s="168">
        <v>0.85411208828047303</v>
      </c>
      <c r="O714" s="394">
        <f t="shared" si="62"/>
        <v>0</v>
      </c>
      <c r="P714" s="217"/>
      <c r="Q714" s="394"/>
      <c r="R714" s="380"/>
      <c r="S714" s="394"/>
      <c r="T714" s="380"/>
      <c r="U714" s="290">
        <f>IFERROR(VLOOKUP(E714,'[26]IS ADJ 3'!$E$16:$O$314,11,FALSE),0)</f>
        <v>185.09985075364648</v>
      </c>
      <c r="V714" s="380"/>
      <c r="W714" s="291">
        <f>IFERROR(VLOOKUP(E714,'[27]IS ADJ 4'!$E:$Q,13,FALSE),0)</f>
        <v>82.781848381887812</v>
      </c>
      <c r="X714" s="380"/>
      <c r="Y714" s="290">
        <f>IFERROR(VLOOKUP(E714,'[28]WP IS ADJ 5'!$E$17:$U$315,17,FALSE),0)</f>
        <v>104.08590819406527</v>
      </c>
      <c r="Z714" s="380"/>
      <c r="AA714" s="394"/>
      <c r="AB714" s="380"/>
      <c r="AC714" s="394"/>
      <c r="AD714" s="380"/>
      <c r="AE714" s="394"/>
      <c r="AF714" s="380"/>
      <c r="AG714" s="397">
        <f>IFERROR(VLOOKUP(E714,'[16]nVision Input'!$E:$Q,13,FALSE),0)</f>
        <v>0</v>
      </c>
      <c r="AH714" s="380"/>
      <c r="AI714" s="394"/>
      <c r="AJ714" s="380"/>
      <c r="AK714" s="394"/>
      <c r="AL714" s="394"/>
      <c r="AM714" s="394"/>
      <c r="AN714" s="380"/>
      <c r="AO714" s="394"/>
      <c r="AP714" s="380"/>
      <c r="AQ714" s="394"/>
      <c r="AR714" s="380"/>
      <c r="AS714" s="394"/>
      <c r="AT714" s="380"/>
      <c r="AU714" s="394"/>
      <c r="AV714" s="217"/>
      <c r="AW714" s="394"/>
      <c r="AX714" s="217"/>
      <c r="AY714" s="394"/>
      <c r="AZ714" s="380"/>
      <c r="BA714" s="394"/>
      <c r="BB714" s="380"/>
      <c r="BC714" s="394"/>
      <c r="BD714" s="394"/>
      <c r="BE714" s="394"/>
      <c r="BF714" s="394"/>
      <c r="BG714" s="394"/>
      <c r="BH714" s="380"/>
      <c r="BI714" s="252">
        <f t="shared" si="61"/>
        <v>371.96760732959956</v>
      </c>
    </row>
    <row r="715" spans="1:61" ht="15" customHeight="1" x14ac:dyDescent="0.25">
      <c r="A715" s="83">
        <f t="shared" si="60"/>
        <v>646</v>
      </c>
      <c r="C715" s="83">
        <v>922</v>
      </c>
      <c r="E715" s="120">
        <v>922514</v>
      </c>
      <c r="F715" s="109"/>
      <c r="G715" s="58" t="s">
        <v>807</v>
      </c>
      <c r="K715" s="252">
        <f>'[15]WP - Expenses'!$K$714</f>
        <v>0</v>
      </c>
      <c r="M715" s="168">
        <v>0.85411208828047303</v>
      </c>
      <c r="O715" s="394">
        <f t="shared" si="62"/>
        <v>0</v>
      </c>
      <c r="P715" s="217"/>
      <c r="Q715" s="394"/>
      <c r="R715" s="380"/>
      <c r="S715" s="394"/>
      <c r="T715" s="380"/>
      <c r="U715" s="290">
        <f>IFERROR(VLOOKUP(E715,'[26]IS ADJ 3'!$E$16:$O$314,11,FALSE),0)</f>
        <v>0</v>
      </c>
      <c r="V715" s="380"/>
      <c r="W715" s="291">
        <f>IFERROR(VLOOKUP(E715,'[27]IS ADJ 4'!$E:$Q,13,FALSE),0)</f>
        <v>0</v>
      </c>
      <c r="X715" s="380"/>
      <c r="Y715" s="290">
        <f>IFERROR(VLOOKUP(E715,'[28]WP IS ADJ 5'!$E$17:$U$315,17,FALSE),0)</f>
        <v>0</v>
      </c>
      <c r="Z715" s="380"/>
      <c r="AA715" s="394"/>
      <c r="AB715" s="380"/>
      <c r="AC715" s="394"/>
      <c r="AD715" s="380"/>
      <c r="AE715" s="394"/>
      <c r="AF715" s="380"/>
      <c r="AG715" s="397">
        <f>IFERROR(VLOOKUP(E715,'[16]nVision Input'!$E:$Q,13,FALSE),0)</f>
        <v>0</v>
      </c>
      <c r="AH715" s="380"/>
      <c r="AI715" s="394"/>
      <c r="AJ715" s="380"/>
      <c r="AK715" s="394"/>
      <c r="AL715" s="394"/>
      <c r="AM715" s="394"/>
      <c r="AN715" s="380"/>
      <c r="AO715" s="394"/>
      <c r="AP715" s="380"/>
      <c r="AQ715" s="394"/>
      <c r="AR715" s="380"/>
      <c r="AS715" s="394"/>
      <c r="AT715" s="380"/>
      <c r="AU715" s="394"/>
      <c r="AV715" s="217"/>
      <c r="AW715" s="394"/>
      <c r="AX715" s="217"/>
      <c r="AY715" s="394"/>
      <c r="AZ715" s="380"/>
      <c r="BA715" s="394"/>
      <c r="BB715" s="380"/>
      <c r="BC715" s="394"/>
      <c r="BD715" s="394"/>
      <c r="BE715" s="394"/>
      <c r="BF715" s="394"/>
      <c r="BG715" s="394"/>
      <c r="BH715" s="380"/>
      <c r="BI715" s="252">
        <f t="shared" si="61"/>
        <v>0</v>
      </c>
    </row>
    <row r="716" spans="1:61" ht="15" customHeight="1" x14ac:dyDescent="0.25">
      <c r="A716" s="83">
        <f t="shared" si="60"/>
        <v>647</v>
      </c>
      <c r="C716" s="83">
        <v>922</v>
      </c>
      <c r="E716" s="120">
        <v>922515</v>
      </c>
      <c r="F716" s="109"/>
      <c r="G716" s="58" t="s">
        <v>808</v>
      </c>
      <c r="K716" s="252">
        <f>'[15]WP - Expenses'!$K$715</f>
        <v>0</v>
      </c>
      <c r="M716" s="168">
        <v>0.85411208828047303</v>
      </c>
      <c r="O716" s="394">
        <f t="shared" si="62"/>
        <v>0</v>
      </c>
      <c r="P716" s="217"/>
      <c r="Q716" s="394"/>
      <c r="R716" s="380"/>
      <c r="S716" s="394"/>
      <c r="T716" s="380"/>
      <c r="U716" s="290">
        <f>IFERROR(VLOOKUP(E716,'[26]IS ADJ 3'!$E$16:$O$314,11,FALSE),0)</f>
        <v>0</v>
      </c>
      <c r="V716" s="380"/>
      <c r="W716" s="291">
        <f>IFERROR(VLOOKUP(E716,'[27]IS ADJ 4'!$E:$Q,13,FALSE),0)</f>
        <v>0</v>
      </c>
      <c r="X716" s="380"/>
      <c r="Y716" s="290">
        <f>IFERROR(VLOOKUP(E716,'[28]WP IS ADJ 5'!$E$17:$U$315,17,FALSE),0)</f>
        <v>0</v>
      </c>
      <c r="Z716" s="380"/>
      <c r="AA716" s="394"/>
      <c r="AB716" s="380"/>
      <c r="AC716" s="394"/>
      <c r="AD716" s="380"/>
      <c r="AE716" s="394"/>
      <c r="AF716" s="380"/>
      <c r="AG716" s="397">
        <f>IFERROR(VLOOKUP(E716,'[16]nVision Input'!$E:$Q,13,FALSE),0)</f>
        <v>0</v>
      </c>
      <c r="AH716" s="380"/>
      <c r="AI716" s="394"/>
      <c r="AJ716" s="380"/>
      <c r="AK716" s="394"/>
      <c r="AL716" s="394"/>
      <c r="AM716" s="394"/>
      <c r="AN716" s="380"/>
      <c r="AO716" s="394"/>
      <c r="AP716" s="380"/>
      <c r="AQ716" s="394"/>
      <c r="AR716" s="380"/>
      <c r="AS716" s="394"/>
      <c r="AT716" s="380"/>
      <c r="AU716" s="394"/>
      <c r="AV716" s="217"/>
      <c r="AW716" s="394"/>
      <c r="AX716" s="217"/>
      <c r="AY716" s="394"/>
      <c r="AZ716" s="380"/>
      <c r="BA716" s="394"/>
      <c r="BB716" s="380"/>
      <c r="BC716" s="394"/>
      <c r="BD716" s="394"/>
      <c r="BE716" s="394"/>
      <c r="BF716" s="394"/>
      <c r="BG716" s="394"/>
      <c r="BH716" s="380"/>
      <c r="BI716" s="252">
        <f t="shared" si="61"/>
        <v>0</v>
      </c>
    </row>
    <row r="717" spans="1:61" ht="15" customHeight="1" x14ac:dyDescent="0.25">
      <c r="A717" s="83">
        <f t="shared" ref="A717:A780" si="63">+A716+1</f>
        <v>648</v>
      </c>
      <c r="C717" s="83">
        <v>922</v>
      </c>
      <c r="E717" s="120">
        <v>922516</v>
      </c>
      <c r="F717" s="109"/>
      <c r="G717" s="58" t="s">
        <v>809</v>
      </c>
      <c r="K717" s="252">
        <f>'[15]WP - Expenses'!$K$716</f>
        <v>0</v>
      </c>
      <c r="M717" s="168">
        <v>0.85411208828047303</v>
      </c>
      <c r="O717" s="394">
        <f t="shared" si="62"/>
        <v>0</v>
      </c>
      <c r="P717" s="217"/>
      <c r="Q717" s="394"/>
      <c r="R717" s="380"/>
      <c r="S717" s="394"/>
      <c r="T717" s="380"/>
      <c r="U717" s="290">
        <f>IFERROR(VLOOKUP(E717,'[26]IS ADJ 3'!$E$16:$O$314,11,FALSE),0)</f>
        <v>0</v>
      </c>
      <c r="V717" s="380"/>
      <c r="W717" s="291">
        <f>IFERROR(VLOOKUP(E717,'[27]IS ADJ 4'!$E:$Q,13,FALSE),0)</f>
        <v>0</v>
      </c>
      <c r="X717" s="380"/>
      <c r="Y717" s="290">
        <f>IFERROR(VLOOKUP(E717,'[28]WP IS ADJ 5'!$E$17:$U$315,17,FALSE),0)</f>
        <v>0</v>
      </c>
      <c r="Z717" s="380"/>
      <c r="AA717" s="394"/>
      <c r="AB717" s="380"/>
      <c r="AC717" s="394"/>
      <c r="AD717" s="380"/>
      <c r="AE717" s="394"/>
      <c r="AF717" s="380"/>
      <c r="AG717" s="397">
        <f>IFERROR(VLOOKUP(E717,'[16]nVision Input'!$E:$Q,13,FALSE),0)</f>
        <v>0</v>
      </c>
      <c r="AH717" s="380"/>
      <c r="AI717" s="394"/>
      <c r="AJ717" s="380"/>
      <c r="AK717" s="394"/>
      <c r="AL717" s="394"/>
      <c r="AM717" s="394"/>
      <c r="AN717" s="380"/>
      <c r="AO717" s="394"/>
      <c r="AP717" s="380"/>
      <c r="AQ717" s="394"/>
      <c r="AR717" s="380"/>
      <c r="AS717" s="394"/>
      <c r="AT717" s="380"/>
      <c r="AU717" s="394"/>
      <c r="AV717" s="217"/>
      <c r="AW717" s="394"/>
      <c r="AX717" s="217"/>
      <c r="AY717" s="394"/>
      <c r="AZ717" s="380"/>
      <c r="BA717" s="394"/>
      <c r="BB717" s="380"/>
      <c r="BC717" s="394"/>
      <c r="BD717" s="394"/>
      <c r="BE717" s="394"/>
      <c r="BF717" s="394"/>
      <c r="BG717" s="394"/>
      <c r="BH717" s="380"/>
      <c r="BI717" s="252">
        <f t="shared" si="61"/>
        <v>0</v>
      </c>
    </row>
    <row r="718" spans="1:61" ht="15" customHeight="1" x14ac:dyDescent="0.25">
      <c r="A718" s="83">
        <f t="shared" si="63"/>
        <v>649</v>
      </c>
      <c r="C718" s="83">
        <v>922</v>
      </c>
      <c r="E718" s="120">
        <v>922517</v>
      </c>
      <c r="F718" s="109"/>
      <c r="G718" s="58" t="s">
        <v>810</v>
      </c>
      <c r="K718" s="252">
        <f>'[15]WP - Expenses'!$K$717</f>
        <v>0</v>
      </c>
      <c r="M718" s="168">
        <v>0.85411208828047303</v>
      </c>
      <c r="O718" s="394">
        <f t="shared" si="62"/>
        <v>0</v>
      </c>
      <c r="P718" s="217"/>
      <c r="Q718" s="394"/>
      <c r="R718" s="380"/>
      <c r="S718" s="394"/>
      <c r="T718" s="380"/>
      <c r="U718" s="290">
        <f>IFERROR(VLOOKUP(E718,'[26]IS ADJ 3'!$E$16:$O$314,11,FALSE),0)</f>
        <v>148.07988060291717</v>
      </c>
      <c r="V718" s="380"/>
      <c r="W718" s="291">
        <f>IFERROR(VLOOKUP(E718,'[27]IS ADJ 4'!$E:$Q,13,FALSE),0)</f>
        <v>66.225478705510241</v>
      </c>
      <c r="X718" s="380"/>
      <c r="Y718" s="290">
        <f>IFERROR(VLOOKUP(E718,'[28]WP IS ADJ 5'!$E$17:$U$315,17,FALSE),0)</f>
        <v>83.268726555252215</v>
      </c>
      <c r="Z718" s="380"/>
      <c r="AA718" s="394"/>
      <c r="AB718" s="380"/>
      <c r="AC718" s="394"/>
      <c r="AD718" s="380"/>
      <c r="AE718" s="394"/>
      <c r="AF718" s="380"/>
      <c r="AG718" s="397">
        <f>IFERROR(VLOOKUP(E718,'[16]nVision Input'!$E:$Q,13,FALSE),0)</f>
        <v>0</v>
      </c>
      <c r="AH718" s="380"/>
      <c r="AI718" s="394"/>
      <c r="AJ718" s="380"/>
      <c r="AK718" s="394"/>
      <c r="AL718" s="394"/>
      <c r="AM718" s="394"/>
      <c r="AN718" s="380"/>
      <c r="AO718" s="394"/>
      <c r="AP718" s="380"/>
      <c r="AQ718" s="394"/>
      <c r="AR718" s="380"/>
      <c r="AS718" s="394"/>
      <c r="AT718" s="380"/>
      <c r="AU718" s="394"/>
      <c r="AV718" s="217"/>
      <c r="AW718" s="394"/>
      <c r="AX718" s="217"/>
      <c r="AY718" s="394"/>
      <c r="AZ718" s="380"/>
      <c r="BA718" s="394"/>
      <c r="BB718" s="380"/>
      <c r="BC718" s="394"/>
      <c r="BD718" s="394"/>
      <c r="BE718" s="394"/>
      <c r="BF718" s="394"/>
      <c r="BG718" s="394"/>
      <c r="BH718" s="380"/>
      <c r="BI718" s="252">
        <f t="shared" si="61"/>
        <v>297.57408586367961</v>
      </c>
    </row>
    <row r="719" spans="1:61" ht="15" customHeight="1" x14ac:dyDescent="0.25">
      <c r="A719" s="83">
        <f t="shared" si="63"/>
        <v>650</v>
      </c>
      <c r="C719" s="83">
        <v>922</v>
      </c>
      <c r="E719" s="120">
        <v>922598</v>
      </c>
      <c r="F719" s="109"/>
      <c r="G719" s="58" t="s">
        <v>811</v>
      </c>
      <c r="K719" s="252">
        <f>'[15]WP - Expenses'!$K$718</f>
        <v>-93492.97</v>
      </c>
      <c r="M719" s="168">
        <v>0.85411208828047303</v>
      </c>
      <c r="O719" s="394">
        <f t="shared" si="62"/>
        <v>-79853.475846243615</v>
      </c>
      <c r="P719" s="217"/>
      <c r="Q719" s="394"/>
      <c r="R719" s="380"/>
      <c r="S719" s="394"/>
      <c r="T719" s="380"/>
      <c r="U719" s="290">
        <f>IFERROR(VLOOKUP(E719,'[26]IS ADJ 3'!$E$16:$O$314,11,FALSE),0)</f>
        <v>0</v>
      </c>
      <c r="V719" s="380"/>
      <c r="W719" s="291">
        <f>IFERROR(VLOOKUP(E719,'[27]IS ADJ 4'!$E:$Q,13,FALSE),0)</f>
        <v>0</v>
      </c>
      <c r="X719" s="380"/>
      <c r="Y719" s="290">
        <f>IFERROR(VLOOKUP(E719,'[28]WP IS ADJ 5'!$E$17:$U$315,17,FALSE),0)</f>
        <v>0</v>
      </c>
      <c r="Z719" s="380"/>
      <c r="AA719" s="394"/>
      <c r="AB719" s="380"/>
      <c r="AC719" s="394"/>
      <c r="AD719" s="380"/>
      <c r="AE719" s="394"/>
      <c r="AF719" s="380"/>
      <c r="AG719" s="397">
        <f>IFERROR(VLOOKUP(E719,'[16]nVision Input'!$E:$Q,13,FALSE),0)</f>
        <v>0</v>
      </c>
      <c r="AH719" s="380"/>
      <c r="AI719" s="394"/>
      <c r="AJ719" s="380"/>
      <c r="AK719" s="394"/>
      <c r="AL719" s="394"/>
      <c r="AM719" s="394"/>
      <c r="AN719" s="380"/>
      <c r="AO719" s="394"/>
      <c r="AP719" s="380"/>
      <c r="AQ719" s="394"/>
      <c r="AR719" s="380"/>
      <c r="AS719" s="394"/>
      <c r="AT719" s="380"/>
      <c r="AU719" s="394"/>
      <c r="AV719" s="217"/>
      <c r="AW719" s="394"/>
      <c r="AX719" s="217"/>
      <c r="AY719" s="394"/>
      <c r="AZ719" s="380"/>
      <c r="BA719" s="394"/>
      <c r="BB719" s="380"/>
      <c r="BC719" s="394"/>
      <c r="BD719" s="394"/>
      <c r="BE719" s="394"/>
      <c r="BF719" s="394"/>
      <c r="BG719" s="394"/>
      <c r="BH719" s="380"/>
      <c r="BI719" s="252">
        <f t="shared" si="61"/>
        <v>-79853.475846243615</v>
      </c>
    </row>
    <row r="720" spans="1:61" ht="15" customHeight="1" x14ac:dyDescent="0.25">
      <c r="A720" s="83">
        <f t="shared" si="63"/>
        <v>651</v>
      </c>
      <c r="C720" s="83">
        <v>922</v>
      </c>
      <c r="E720" s="120">
        <v>922599</v>
      </c>
      <c r="F720" s="109"/>
      <c r="G720" s="58" t="s">
        <v>812</v>
      </c>
      <c r="K720" s="252">
        <f>'[15]WP - Expenses'!$K$719</f>
        <v>-2325896.2399999998</v>
      </c>
      <c r="M720" s="168">
        <v>0.85411208828047303</v>
      </c>
      <c r="O720" s="394">
        <f t="shared" si="62"/>
        <v>-1986576.0946701001</v>
      </c>
      <c r="P720" s="217"/>
      <c r="Q720" s="394"/>
      <c r="R720" s="380"/>
      <c r="S720" s="394"/>
      <c r="T720" s="380"/>
      <c r="U720" s="290">
        <f>IFERROR(VLOOKUP(E720,'[26]IS ADJ 3'!$E$16:$O$314,11,FALSE),0)</f>
        <v>0</v>
      </c>
      <c r="V720" s="380"/>
      <c r="W720" s="291">
        <f>IFERROR(VLOOKUP(E720,'[27]IS ADJ 4'!$E:$Q,13,FALSE),0)</f>
        <v>0</v>
      </c>
      <c r="X720" s="380"/>
      <c r="Y720" s="290">
        <f>IFERROR(VLOOKUP(E720,'[28]WP IS ADJ 5'!$E$17:$U$315,17,FALSE),0)</f>
        <v>0</v>
      </c>
      <c r="Z720" s="380"/>
      <c r="AA720" s="394"/>
      <c r="AB720" s="380"/>
      <c r="AC720" s="394"/>
      <c r="AD720" s="380"/>
      <c r="AE720" s="394"/>
      <c r="AF720" s="380"/>
      <c r="AG720" s="397">
        <f>IFERROR(VLOOKUP(E720,'[16]nVision Input'!$E:$Q,13,FALSE),0)</f>
        <v>0</v>
      </c>
      <c r="AH720" s="380"/>
      <c r="AI720" s="394"/>
      <c r="AJ720" s="380"/>
      <c r="AK720" s="394"/>
      <c r="AL720" s="394"/>
      <c r="AM720" s="394"/>
      <c r="AN720" s="380"/>
      <c r="AO720" s="394"/>
      <c r="AP720" s="380"/>
      <c r="AQ720" s="394"/>
      <c r="AR720" s="380"/>
      <c r="AS720" s="394"/>
      <c r="AT720" s="380"/>
      <c r="AU720" s="394"/>
      <c r="AV720" s="217"/>
      <c r="AW720" s="394"/>
      <c r="AX720" s="217"/>
      <c r="AY720" s="394"/>
      <c r="AZ720" s="380"/>
      <c r="BA720" s="394"/>
      <c r="BB720" s="380"/>
      <c r="BC720" s="394"/>
      <c r="BD720" s="394"/>
      <c r="BE720" s="394"/>
      <c r="BF720" s="394"/>
      <c r="BG720" s="394"/>
      <c r="BH720" s="380"/>
      <c r="BI720" s="252">
        <f t="shared" si="61"/>
        <v>-1986576.0946701001</v>
      </c>
    </row>
    <row r="721" spans="1:61" ht="15" customHeight="1" x14ac:dyDescent="0.25">
      <c r="A721" s="83">
        <f t="shared" si="63"/>
        <v>652</v>
      </c>
      <c r="C721" s="83">
        <v>922</v>
      </c>
      <c r="E721" s="120">
        <v>922600</v>
      </c>
      <c r="F721" s="109"/>
      <c r="G721" s="58" t="s">
        <v>813</v>
      </c>
      <c r="K721" s="252">
        <f>'[15]WP - Expenses'!$K$720</f>
        <v>996.80000000000007</v>
      </c>
      <c r="M721" s="168">
        <v>0.85411208828047303</v>
      </c>
      <c r="O721" s="394">
        <f t="shared" si="62"/>
        <v>851.37892959797557</v>
      </c>
      <c r="P721" s="217"/>
      <c r="Q721" s="394"/>
      <c r="R721" s="380"/>
      <c r="S721" s="394"/>
      <c r="T721" s="380"/>
      <c r="U721" s="290">
        <f>IFERROR(VLOOKUP(E721,'[26]IS ADJ 3'!$E$16:$O$314,11,FALSE),0)</f>
        <v>30.251103625268033</v>
      </c>
      <c r="V721" s="380"/>
      <c r="W721" s="291">
        <f>IFERROR(VLOOKUP(E721,'[27]IS ADJ 4'!$E:$Q,13,FALSE),0)</f>
        <v>13.52914258707138</v>
      </c>
      <c r="X721" s="380"/>
      <c r="Y721" s="290">
        <f>IFERROR(VLOOKUP(E721,'[28]WP IS ADJ 5'!$E$17:$U$315,17,FALSE),0)</f>
        <v>17.010892131401647</v>
      </c>
      <c r="Z721" s="380"/>
      <c r="AA721" s="394"/>
      <c r="AB721" s="380"/>
      <c r="AC721" s="394"/>
      <c r="AD721" s="380"/>
      <c r="AE721" s="394"/>
      <c r="AF721" s="380"/>
      <c r="AG721" s="397">
        <f>IFERROR(VLOOKUP(E721,'[16]nVision Input'!$E:$Q,13,FALSE),0)</f>
        <v>0</v>
      </c>
      <c r="AH721" s="380"/>
      <c r="AI721" s="394"/>
      <c r="AJ721" s="380"/>
      <c r="AK721" s="394"/>
      <c r="AL721" s="394"/>
      <c r="AM721" s="394"/>
      <c r="AN721" s="380"/>
      <c r="AO721" s="394"/>
      <c r="AP721" s="380"/>
      <c r="AQ721" s="394"/>
      <c r="AR721" s="380"/>
      <c r="AS721" s="394"/>
      <c r="AT721" s="380"/>
      <c r="AU721" s="394"/>
      <c r="AV721" s="217"/>
      <c r="AW721" s="394"/>
      <c r="AX721" s="217"/>
      <c r="AY721" s="394"/>
      <c r="AZ721" s="380"/>
      <c r="BA721" s="394"/>
      <c r="BB721" s="380"/>
      <c r="BC721" s="394"/>
      <c r="BD721" s="394"/>
      <c r="BE721" s="394"/>
      <c r="BF721" s="394"/>
      <c r="BG721" s="394"/>
      <c r="BH721" s="380"/>
      <c r="BI721" s="252">
        <f t="shared" si="61"/>
        <v>912.17006794171664</v>
      </c>
    </row>
    <row r="722" spans="1:61" ht="15" customHeight="1" x14ac:dyDescent="0.25">
      <c r="A722" s="83">
        <f t="shared" si="63"/>
        <v>653</v>
      </c>
      <c r="C722" s="83">
        <v>922</v>
      </c>
      <c r="E722" s="120">
        <v>922602</v>
      </c>
      <c r="F722" s="109"/>
      <c r="G722" s="58" t="s">
        <v>814</v>
      </c>
      <c r="K722" s="252">
        <f>'[15]WP - Expenses'!$K$721</f>
        <v>-2000</v>
      </c>
      <c r="M722" s="168">
        <v>0.85411208828047303</v>
      </c>
      <c r="O722" s="394">
        <f t="shared" si="62"/>
        <v>-1708.224176560946</v>
      </c>
      <c r="P722" s="217"/>
      <c r="Q722" s="394"/>
      <c r="R722" s="380"/>
      <c r="S722" s="394"/>
      <c r="T722" s="380"/>
      <c r="U722" s="290">
        <f>IFERROR(VLOOKUP(E722,'[26]IS ADJ 3'!$E$16:$O$314,11,FALSE),0)</f>
        <v>0</v>
      </c>
      <c r="V722" s="380"/>
      <c r="W722" s="291">
        <f>IFERROR(VLOOKUP(E722,'[27]IS ADJ 4'!$E:$Q,13,FALSE),0)</f>
        <v>0</v>
      </c>
      <c r="X722" s="380"/>
      <c r="Y722" s="290">
        <f>IFERROR(VLOOKUP(E722,'[28]WP IS ADJ 5'!$E$17:$U$315,17,FALSE),0)</f>
        <v>0</v>
      </c>
      <c r="Z722" s="380"/>
      <c r="AA722" s="394"/>
      <c r="AB722" s="380"/>
      <c r="AC722" s="394"/>
      <c r="AD722" s="380"/>
      <c r="AE722" s="394"/>
      <c r="AF722" s="380"/>
      <c r="AG722" s="397">
        <f>IFERROR(VLOOKUP(E722,'[16]nVision Input'!$E:$Q,13,FALSE),0)</f>
        <v>0</v>
      </c>
      <c r="AH722" s="380"/>
      <c r="AI722" s="394"/>
      <c r="AJ722" s="380"/>
      <c r="AK722" s="394"/>
      <c r="AL722" s="394"/>
      <c r="AM722" s="394"/>
      <c r="AN722" s="380"/>
      <c r="AO722" s="394"/>
      <c r="AP722" s="380"/>
      <c r="AQ722" s="394"/>
      <c r="AR722" s="380"/>
      <c r="AS722" s="394"/>
      <c r="AT722" s="380"/>
      <c r="AU722" s="394"/>
      <c r="AV722" s="217"/>
      <c r="AW722" s="394"/>
      <c r="AX722" s="217"/>
      <c r="AY722" s="394"/>
      <c r="AZ722" s="380"/>
      <c r="BA722" s="394"/>
      <c r="BB722" s="380"/>
      <c r="BC722" s="394"/>
      <c r="BD722" s="394"/>
      <c r="BE722" s="394"/>
      <c r="BF722" s="394"/>
      <c r="BG722" s="394"/>
      <c r="BH722" s="380"/>
      <c r="BI722" s="252">
        <f t="shared" si="61"/>
        <v>-1708.224176560946</v>
      </c>
    </row>
    <row r="723" spans="1:61" ht="15" customHeight="1" x14ac:dyDescent="0.25">
      <c r="A723" s="83">
        <f t="shared" si="63"/>
        <v>654</v>
      </c>
      <c r="C723" s="83">
        <v>922</v>
      </c>
      <c r="E723" s="120">
        <v>922603</v>
      </c>
      <c r="F723" s="109"/>
      <c r="G723" s="58" t="s">
        <v>815</v>
      </c>
      <c r="K723" s="252">
        <f>'[15]WP - Expenses'!$K$722</f>
        <v>0</v>
      </c>
      <c r="M723" s="168">
        <v>0.85411208828047303</v>
      </c>
      <c r="O723" s="394">
        <f t="shared" si="62"/>
        <v>0</v>
      </c>
      <c r="P723" s="217"/>
      <c r="Q723" s="394"/>
      <c r="R723" s="380"/>
      <c r="S723" s="394"/>
      <c r="T723" s="380"/>
      <c r="U723" s="290">
        <f>IFERROR(VLOOKUP(E723,'[26]IS ADJ 3'!$E$16:$O$314,11,FALSE),0)</f>
        <v>0</v>
      </c>
      <c r="V723" s="380"/>
      <c r="W723" s="291">
        <f>IFERROR(VLOOKUP(E723,'[27]IS ADJ 4'!$E:$Q,13,FALSE),0)</f>
        <v>0</v>
      </c>
      <c r="X723" s="380"/>
      <c r="Y723" s="290">
        <f>IFERROR(VLOOKUP(E723,'[28]WP IS ADJ 5'!$E$17:$U$315,17,FALSE),0)</f>
        <v>0</v>
      </c>
      <c r="Z723" s="380"/>
      <c r="AA723" s="394"/>
      <c r="AB723" s="380"/>
      <c r="AC723" s="394"/>
      <c r="AD723" s="380"/>
      <c r="AE723" s="394"/>
      <c r="AF723" s="380"/>
      <c r="AG723" s="397">
        <f>IFERROR(VLOOKUP(E723,'[16]nVision Input'!$E:$Q,13,FALSE),0)</f>
        <v>0</v>
      </c>
      <c r="AH723" s="380"/>
      <c r="AI723" s="394"/>
      <c r="AJ723" s="380"/>
      <c r="AK723" s="394"/>
      <c r="AL723" s="394"/>
      <c r="AM723" s="394"/>
      <c r="AN723" s="380"/>
      <c r="AO723" s="394"/>
      <c r="AP723" s="380"/>
      <c r="AQ723" s="394"/>
      <c r="AR723" s="380"/>
      <c r="AS723" s="394"/>
      <c r="AT723" s="380"/>
      <c r="AU723" s="394"/>
      <c r="AV723" s="217"/>
      <c r="AW723" s="394"/>
      <c r="AX723" s="217"/>
      <c r="AY723" s="394"/>
      <c r="AZ723" s="380"/>
      <c r="BA723" s="394"/>
      <c r="BB723" s="380"/>
      <c r="BC723" s="394"/>
      <c r="BD723" s="394"/>
      <c r="BE723" s="394"/>
      <c r="BF723" s="394"/>
      <c r="BG723" s="394"/>
      <c r="BH723" s="380"/>
      <c r="BI723" s="252">
        <f t="shared" si="61"/>
        <v>0</v>
      </c>
    </row>
    <row r="724" spans="1:61" ht="15" customHeight="1" x14ac:dyDescent="0.25">
      <c r="A724" s="83">
        <f t="shared" si="63"/>
        <v>655</v>
      </c>
      <c r="C724" s="83">
        <v>922</v>
      </c>
      <c r="E724" s="120">
        <v>922604</v>
      </c>
      <c r="F724" s="109"/>
      <c r="G724" s="58" t="s">
        <v>816</v>
      </c>
      <c r="K724" s="252">
        <f>'[15]WP - Expenses'!$K$723</f>
        <v>-1500</v>
      </c>
      <c r="M724" s="168">
        <v>0.85411208828047303</v>
      </c>
      <c r="O724" s="394">
        <f t="shared" si="62"/>
        <v>-1281.1681324207095</v>
      </c>
      <c r="P724" s="217"/>
      <c r="Q724" s="394"/>
      <c r="R724" s="380"/>
      <c r="S724" s="394"/>
      <c r="T724" s="380"/>
      <c r="U724" s="290">
        <f>IFERROR(VLOOKUP(E724,'[26]IS ADJ 3'!$E$16:$O$314,11,FALSE),0)</f>
        <v>0</v>
      </c>
      <c r="V724" s="380"/>
      <c r="W724" s="291">
        <f>IFERROR(VLOOKUP(E724,'[27]IS ADJ 4'!$E:$Q,13,FALSE),0)</f>
        <v>0</v>
      </c>
      <c r="X724" s="380"/>
      <c r="Y724" s="290">
        <f>IFERROR(VLOOKUP(E724,'[28]WP IS ADJ 5'!$E$17:$U$315,17,FALSE),0)</f>
        <v>0</v>
      </c>
      <c r="Z724" s="380"/>
      <c r="AA724" s="394"/>
      <c r="AB724" s="380"/>
      <c r="AC724" s="394"/>
      <c r="AD724" s="380"/>
      <c r="AE724" s="394"/>
      <c r="AF724" s="380"/>
      <c r="AG724" s="397">
        <f>IFERROR(VLOOKUP(E724,'[16]nVision Input'!$E:$Q,13,FALSE),0)</f>
        <v>0</v>
      </c>
      <c r="AH724" s="380"/>
      <c r="AI724" s="394"/>
      <c r="AJ724" s="380"/>
      <c r="AK724" s="394"/>
      <c r="AL724" s="394"/>
      <c r="AM724" s="394"/>
      <c r="AN724" s="380"/>
      <c r="AO724" s="394"/>
      <c r="AP724" s="380"/>
      <c r="AQ724" s="394"/>
      <c r="AR724" s="380"/>
      <c r="AS724" s="394"/>
      <c r="AT724" s="380"/>
      <c r="AU724" s="394"/>
      <c r="AV724" s="217"/>
      <c r="AW724" s="394"/>
      <c r="AX724" s="217"/>
      <c r="AY724" s="394"/>
      <c r="AZ724" s="380"/>
      <c r="BA724" s="394"/>
      <c r="BB724" s="380"/>
      <c r="BC724" s="394"/>
      <c r="BD724" s="394"/>
      <c r="BE724" s="394"/>
      <c r="BF724" s="394"/>
      <c r="BG724" s="394"/>
      <c r="BH724" s="380"/>
      <c r="BI724" s="252">
        <f t="shared" si="61"/>
        <v>-1281.1681324207095</v>
      </c>
    </row>
    <row r="725" spans="1:61" ht="15" customHeight="1" x14ac:dyDescent="0.25">
      <c r="A725" s="83">
        <f t="shared" si="63"/>
        <v>656</v>
      </c>
      <c r="C725" s="83">
        <v>922</v>
      </c>
      <c r="E725" s="120">
        <v>922605</v>
      </c>
      <c r="F725" s="109"/>
      <c r="G725" s="58" t="s">
        <v>817</v>
      </c>
      <c r="K725" s="252">
        <f>'[15]WP - Expenses'!$K$724</f>
        <v>0</v>
      </c>
      <c r="M725" s="168">
        <v>0.85411208828047303</v>
      </c>
      <c r="O725" s="394">
        <f t="shared" si="62"/>
        <v>0</v>
      </c>
      <c r="P725" s="217"/>
      <c r="Q725" s="394"/>
      <c r="R725" s="380"/>
      <c r="S725" s="394"/>
      <c r="T725" s="380"/>
      <c r="U725" s="290">
        <f>IFERROR(VLOOKUP(E725,'[26]IS ADJ 3'!$E$16:$O$314,11,FALSE),0)</f>
        <v>2.5164742301436855</v>
      </c>
      <c r="V725" s="380"/>
      <c r="W725" s="291">
        <f>IFERROR(VLOOKUP(E725,'[27]IS ADJ 4'!$E:$Q,13,FALSE),0)</f>
        <v>1.125437904614726</v>
      </c>
      <c r="X725" s="380"/>
      <c r="Y725" s="290">
        <f>IFERROR(VLOOKUP(E725,'[28]WP IS ADJ 5'!$E$17:$U$315,17,FALSE),0)</f>
        <v>1.4150714040287227</v>
      </c>
      <c r="Z725" s="380"/>
      <c r="AA725" s="394"/>
      <c r="AB725" s="380"/>
      <c r="AC725" s="394"/>
      <c r="AD725" s="380"/>
      <c r="AE725" s="394"/>
      <c r="AF725" s="380"/>
      <c r="AG725" s="397">
        <f>IFERROR(VLOOKUP(E725,'[16]nVision Input'!$E:$Q,13,FALSE),0)</f>
        <v>0</v>
      </c>
      <c r="AH725" s="380"/>
      <c r="AI725" s="394"/>
      <c r="AJ725" s="380"/>
      <c r="AK725" s="394"/>
      <c r="AL725" s="394"/>
      <c r="AM725" s="394"/>
      <c r="AN725" s="380"/>
      <c r="AO725" s="394"/>
      <c r="AP725" s="380"/>
      <c r="AQ725" s="394"/>
      <c r="AR725" s="380"/>
      <c r="AS725" s="394"/>
      <c r="AT725" s="380"/>
      <c r="AU725" s="394"/>
      <c r="AV725" s="217"/>
      <c r="AW725" s="394"/>
      <c r="AX725" s="217"/>
      <c r="AY725" s="394"/>
      <c r="AZ725" s="380"/>
      <c r="BA725" s="394"/>
      <c r="BB725" s="380"/>
      <c r="BC725" s="394"/>
      <c r="BD725" s="394"/>
      <c r="BE725" s="394"/>
      <c r="BF725" s="394"/>
      <c r="BG725" s="394"/>
      <c r="BH725" s="380"/>
      <c r="BI725" s="252">
        <f t="shared" si="61"/>
        <v>5.0569835387871347</v>
      </c>
    </row>
    <row r="726" spans="1:61" ht="15" customHeight="1" x14ac:dyDescent="0.25">
      <c r="A726" s="83">
        <f t="shared" si="63"/>
        <v>657</v>
      </c>
      <c r="C726" s="83">
        <v>922</v>
      </c>
      <c r="E726" s="120">
        <v>922699</v>
      </c>
      <c r="F726" s="109"/>
      <c r="G726" s="58" t="s">
        <v>818</v>
      </c>
      <c r="K726" s="252">
        <f>'[15]WP - Expenses'!$K$725</f>
        <v>-1219353.01</v>
      </c>
      <c r="M726" s="168">
        <v>0.85411208828047303</v>
      </c>
      <c r="O726" s="394">
        <f t="shared" si="62"/>
        <v>-1041464.1457221805</v>
      </c>
      <c r="P726" s="217"/>
      <c r="Q726" s="394"/>
      <c r="R726" s="380"/>
      <c r="S726" s="394"/>
      <c r="T726" s="380"/>
      <c r="U726" s="290">
        <f>IFERROR(VLOOKUP(E726,'[26]IS ADJ 3'!$E$16:$O$314,11,FALSE),0)</f>
        <v>0</v>
      </c>
      <c r="V726" s="380"/>
      <c r="W726" s="291">
        <f>IFERROR(VLOOKUP(E726,'[27]IS ADJ 4'!$E:$Q,13,FALSE),0)</f>
        <v>0</v>
      </c>
      <c r="X726" s="380"/>
      <c r="Y726" s="290">
        <f>IFERROR(VLOOKUP(E726,'[28]WP IS ADJ 5'!$E$17:$U$315,17,FALSE),0)</f>
        <v>0</v>
      </c>
      <c r="Z726" s="380"/>
      <c r="AA726" s="394"/>
      <c r="AB726" s="380"/>
      <c r="AC726" s="394"/>
      <c r="AD726" s="380"/>
      <c r="AE726" s="394"/>
      <c r="AF726" s="380"/>
      <c r="AG726" s="397">
        <f>IFERROR(VLOOKUP(E726,'[16]nVision Input'!$E:$Q,13,FALSE),0)</f>
        <v>0</v>
      </c>
      <c r="AH726" s="380"/>
      <c r="AI726" s="394"/>
      <c r="AJ726" s="380"/>
      <c r="AK726" s="394"/>
      <c r="AL726" s="394"/>
      <c r="AM726" s="394"/>
      <c r="AN726" s="380"/>
      <c r="AO726" s="394"/>
      <c r="AP726" s="380"/>
      <c r="AQ726" s="394"/>
      <c r="AR726" s="380"/>
      <c r="AS726" s="394"/>
      <c r="AT726" s="380"/>
      <c r="AU726" s="394"/>
      <c r="AV726" s="217"/>
      <c r="AW726" s="394"/>
      <c r="AX726" s="217"/>
      <c r="AY726" s="394"/>
      <c r="AZ726" s="380"/>
      <c r="BA726" s="394"/>
      <c r="BB726" s="380"/>
      <c r="BC726" s="394"/>
      <c r="BD726" s="394"/>
      <c r="BE726" s="394"/>
      <c r="BF726" s="394"/>
      <c r="BG726" s="394"/>
      <c r="BH726" s="380"/>
      <c r="BI726" s="252">
        <f t="shared" si="61"/>
        <v>-1041464.1457221805</v>
      </c>
    </row>
    <row r="727" spans="1:61" ht="15" customHeight="1" x14ac:dyDescent="0.25">
      <c r="A727" s="83">
        <f t="shared" si="63"/>
        <v>658</v>
      </c>
      <c r="C727" s="83">
        <v>922</v>
      </c>
      <c r="E727" s="120">
        <v>922700</v>
      </c>
      <c r="F727" s="109"/>
      <c r="G727" s="58" t="s">
        <v>819</v>
      </c>
      <c r="K727" s="252">
        <f>'[15]WP - Expenses'!$K$726</f>
        <v>-159414.63</v>
      </c>
      <c r="M727" s="168">
        <v>0.85411208828047303</v>
      </c>
      <c r="O727" s="394">
        <f t="shared" si="62"/>
        <v>-136157.96253175894</v>
      </c>
      <c r="P727" s="217"/>
      <c r="Q727" s="394"/>
      <c r="R727" s="380"/>
      <c r="S727" s="394"/>
      <c r="T727" s="380"/>
      <c r="U727" s="290">
        <f>IFERROR(VLOOKUP(E727,'[26]IS ADJ 3'!$E$16:$O$314,11,FALSE),0)</f>
        <v>36289.595067576724</v>
      </c>
      <c r="V727" s="380"/>
      <c r="W727" s="291">
        <f>IFERROR(VLOOKUP(E727,'[27]IS ADJ 4'!$E:$Q,13,FALSE),0)</f>
        <v>16229.725440040953</v>
      </c>
      <c r="X727" s="380"/>
      <c r="Y727" s="290">
        <f>IFERROR(VLOOKUP(E727,'[28]WP IS ADJ 5'!$E$17:$U$315,17,FALSE),0)</f>
        <v>20406.474911915604</v>
      </c>
      <c r="Z727" s="380"/>
      <c r="AA727" s="394"/>
      <c r="AB727" s="380"/>
      <c r="AC727" s="394"/>
      <c r="AD727" s="380"/>
      <c r="AE727" s="394"/>
      <c r="AF727" s="380"/>
      <c r="AG727" s="397">
        <f>IFERROR(VLOOKUP(E727,'[16]nVision Input'!$E:$Q,13,FALSE),0)</f>
        <v>0</v>
      </c>
      <c r="AH727" s="380"/>
      <c r="AI727" s="394"/>
      <c r="AJ727" s="380"/>
      <c r="AK727" s="394"/>
      <c r="AL727" s="394"/>
      <c r="AM727" s="394">
        <f>+'[42]IS ADJ 17 Non Deductible'!$M$16</f>
        <v>-27.277371206059442</v>
      </c>
      <c r="AN727" s="380"/>
      <c r="AO727" s="394"/>
      <c r="AP727" s="380"/>
      <c r="AQ727" s="394"/>
      <c r="AR727" s="380"/>
      <c r="AS727" s="394"/>
      <c r="AT727" s="380"/>
      <c r="AU727" s="394"/>
      <c r="AV727" s="217"/>
      <c r="AW727" s="394"/>
      <c r="AX727" s="217"/>
      <c r="AY727" s="394"/>
      <c r="AZ727" s="380"/>
      <c r="BA727" s="394"/>
      <c r="BB727" s="380"/>
      <c r="BC727" s="394"/>
      <c r="BD727" s="394"/>
      <c r="BE727" s="394"/>
      <c r="BF727" s="394"/>
      <c r="BG727" s="394"/>
      <c r="BH727" s="380"/>
      <c r="BI727" s="252">
        <f t="shared" si="61"/>
        <v>-63259.444483431711</v>
      </c>
    </row>
    <row r="728" spans="1:61" ht="15" customHeight="1" x14ac:dyDescent="0.25">
      <c r="A728" s="83">
        <f t="shared" si="63"/>
        <v>659</v>
      </c>
      <c r="C728" s="83">
        <v>922</v>
      </c>
      <c r="E728" s="120">
        <v>922701</v>
      </c>
      <c r="F728" s="109"/>
      <c r="G728" s="58" t="s">
        <v>820</v>
      </c>
      <c r="K728" s="252">
        <f>'[15]WP - Expenses'!$K$727</f>
        <v>0</v>
      </c>
      <c r="M728" s="168">
        <v>0.85411208828047303</v>
      </c>
      <c r="O728" s="394">
        <f t="shared" si="62"/>
        <v>0</v>
      </c>
      <c r="P728" s="217"/>
      <c r="Q728" s="394"/>
      <c r="R728" s="380"/>
      <c r="S728" s="394"/>
      <c r="T728" s="380"/>
      <c r="U728" s="290">
        <f>IFERROR(VLOOKUP(E728,'[26]IS ADJ 3'!$E$16:$O$314,11,FALSE),0)</f>
        <v>0</v>
      </c>
      <c r="V728" s="380"/>
      <c r="W728" s="291">
        <f>IFERROR(VLOOKUP(E728,'[27]IS ADJ 4'!$E:$Q,13,FALSE),0)</f>
        <v>0</v>
      </c>
      <c r="X728" s="380"/>
      <c r="Y728" s="290">
        <f>IFERROR(VLOOKUP(E728,'[28]WP IS ADJ 5'!$E$17:$U$315,17,FALSE),0)</f>
        <v>0</v>
      </c>
      <c r="Z728" s="380"/>
      <c r="AA728" s="394"/>
      <c r="AB728" s="380"/>
      <c r="AC728" s="394"/>
      <c r="AD728" s="380"/>
      <c r="AE728" s="394"/>
      <c r="AF728" s="380"/>
      <c r="AG728" s="397">
        <f>IFERROR(VLOOKUP(E728,'[16]nVision Input'!$E:$Q,13,FALSE),0)</f>
        <v>0</v>
      </c>
      <c r="AH728" s="380"/>
      <c r="AI728" s="394"/>
      <c r="AJ728" s="380"/>
      <c r="AK728" s="394"/>
      <c r="AL728" s="394"/>
      <c r="AM728" s="394"/>
      <c r="AN728" s="380"/>
      <c r="AO728" s="394"/>
      <c r="AP728" s="380"/>
      <c r="AQ728" s="394"/>
      <c r="AR728" s="380"/>
      <c r="AS728" s="394"/>
      <c r="AT728" s="380"/>
      <c r="AU728" s="394"/>
      <c r="AV728" s="217"/>
      <c r="AW728" s="394"/>
      <c r="AX728" s="217"/>
      <c r="AY728" s="394"/>
      <c r="AZ728" s="380"/>
      <c r="BA728" s="394"/>
      <c r="BB728" s="380"/>
      <c r="BC728" s="394"/>
      <c r="BD728" s="394"/>
      <c r="BE728" s="394"/>
      <c r="BF728" s="394"/>
      <c r="BG728" s="394"/>
      <c r="BH728" s="380"/>
      <c r="BI728" s="252">
        <f t="shared" si="61"/>
        <v>0</v>
      </c>
    </row>
    <row r="729" spans="1:61" ht="15" customHeight="1" x14ac:dyDescent="0.25">
      <c r="A729" s="83">
        <f t="shared" si="63"/>
        <v>660</v>
      </c>
      <c r="C729" s="83">
        <v>922</v>
      </c>
      <c r="E729" s="120">
        <v>922702</v>
      </c>
      <c r="F729" s="109"/>
      <c r="G729" s="58" t="s">
        <v>821</v>
      </c>
      <c r="K729" s="252">
        <f>'[15]WP - Expenses'!$K$728</f>
        <v>6294.5599999999995</v>
      </c>
      <c r="M729" s="168">
        <v>0.85411208828047303</v>
      </c>
      <c r="O729" s="394">
        <f t="shared" si="62"/>
        <v>5376.2597864067338</v>
      </c>
      <c r="P729" s="217"/>
      <c r="Q729" s="394"/>
      <c r="R729" s="380"/>
      <c r="S729" s="394"/>
      <c r="T729" s="380"/>
      <c r="U729" s="290">
        <f>IFERROR(VLOOKUP(E729,'[26]IS ADJ 3'!$E$16:$O$314,11,FALSE),0)</f>
        <v>0</v>
      </c>
      <c r="V729" s="380"/>
      <c r="W729" s="291">
        <f>IFERROR(VLOOKUP(E729,'[27]IS ADJ 4'!$E:$Q,13,FALSE),0)</f>
        <v>0</v>
      </c>
      <c r="X729" s="380"/>
      <c r="Y729" s="290">
        <f>IFERROR(VLOOKUP(E729,'[28]WP IS ADJ 5'!$E$17:$U$315,17,FALSE),0)</f>
        <v>0</v>
      </c>
      <c r="Z729" s="380"/>
      <c r="AA729" s="394"/>
      <c r="AB729" s="380"/>
      <c r="AC729" s="394"/>
      <c r="AD729" s="380"/>
      <c r="AE729" s="394"/>
      <c r="AF729" s="380"/>
      <c r="AG729" s="397">
        <f>IFERROR(VLOOKUP(E729,'[16]nVision Input'!$E:$Q,13,FALSE),0)</f>
        <v>0</v>
      </c>
      <c r="AH729" s="380"/>
      <c r="AI729" s="394"/>
      <c r="AJ729" s="380"/>
      <c r="AK729" s="394"/>
      <c r="AL729" s="394"/>
      <c r="AM729" s="394"/>
      <c r="AN729" s="380"/>
      <c r="AO729" s="394"/>
      <c r="AP729" s="380"/>
      <c r="AQ729" s="394"/>
      <c r="AR729" s="380"/>
      <c r="AS729" s="394"/>
      <c r="AT729" s="380"/>
      <c r="AU729" s="394"/>
      <c r="AV729" s="217"/>
      <c r="AW729" s="394"/>
      <c r="AX729" s="217"/>
      <c r="AY729" s="394"/>
      <c r="AZ729" s="380"/>
      <c r="BA729" s="394"/>
      <c r="BB729" s="380"/>
      <c r="BC729" s="394"/>
      <c r="BD729" s="394"/>
      <c r="BE729" s="394"/>
      <c r="BF729" s="394"/>
      <c r="BG729" s="394"/>
      <c r="BH729" s="380"/>
      <c r="BI729" s="252">
        <f t="shared" si="61"/>
        <v>5376.2597864067338</v>
      </c>
    </row>
    <row r="730" spans="1:61" ht="15" customHeight="1" x14ac:dyDescent="0.25">
      <c r="A730" s="83">
        <f t="shared" si="63"/>
        <v>661</v>
      </c>
      <c r="C730" s="83">
        <v>922</v>
      </c>
      <c r="E730" s="120">
        <v>922703</v>
      </c>
      <c r="F730" s="109"/>
      <c r="G730" s="58" t="s">
        <v>822</v>
      </c>
      <c r="K730" s="252">
        <f>'[15]WP - Expenses'!$K$729</f>
        <v>4444</v>
      </c>
      <c r="M730" s="168">
        <v>0.85411208828047303</v>
      </c>
      <c r="O730" s="394">
        <f t="shared" si="62"/>
        <v>3795.674120318422</v>
      </c>
      <c r="P730" s="217"/>
      <c r="Q730" s="394"/>
      <c r="R730" s="380"/>
      <c r="S730" s="394"/>
      <c r="T730" s="380"/>
      <c r="U730" s="290">
        <f>IFERROR(VLOOKUP(E730,'[26]IS ADJ 3'!$E$16:$O$314,11,FALSE),0)</f>
        <v>0</v>
      </c>
      <c r="V730" s="380"/>
      <c r="W730" s="291">
        <f>IFERROR(VLOOKUP(E730,'[27]IS ADJ 4'!$E:$Q,13,FALSE),0)</f>
        <v>0</v>
      </c>
      <c r="X730" s="380"/>
      <c r="Y730" s="290">
        <f>IFERROR(VLOOKUP(E730,'[28]WP IS ADJ 5'!$E$17:$U$315,17,FALSE),0)</f>
        <v>0</v>
      </c>
      <c r="Z730" s="380"/>
      <c r="AA730" s="394"/>
      <c r="AB730" s="380"/>
      <c r="AC730" s="394"/>
      <c r="AD730" s="380"/>
      <c r="AE730" s="394"/>
      <c r="AF730" s="380"/>
      <c r="AG730" s="397">
        <f>IFERROR(VLOOKUP(E730,'[16]nVision Input'!$E:$Q,13,FALSE),0)</f>
        <v>0</v>
      </c>
      <c r="AH730" s="380"/>
      <c r="AI730" s="394"/>
      <c r="AJ730" s="380"/>
      <c r="AK730" s="394"/>
      <c r="AL730" s="394"/>
      <c r="AM730" s="394"/>
      <c r="AN730" s="380"/>
      <c r="AO730" s="394"/>
      <c r="AP730" s="380"/>
      <c r="AQ730" s="394"/>
      <c r="AR730" s="380"/>
      <c r="AS730" s="394"/>
      <c r="AT730" s="380"/>
      <c r="AU730" s="394"/>
      <c r="AV730" s="217"/>
      <c r="AW730" s="394"/>
      <c r="AX730" s="217"/>
      <c r="AY730" s="394"/>
      <c r="AZ730" s="380"/>
      <c r="BA730" s="394"/>
      <c r="BB730" s="380"/>
      <c r="BC730" s="394"/>
      <c r="BD730" s="394"/>
      <c r="BE730" s="394"/>
      <c r="BF730" s="394"/>
      <c r="BG730" s="394"/>
      <c r="BH730" s="380"/>
      <c r="BI730" s="252">
        <f t="shared" si="61"/>
        <v>3795.674120318422</v>
      </c>
    </row>
    <row r="731" spans="1:61" ht="15" customHeight="1" x14ac:dyDescent="0.25">
      <c r="A731" s="83">
        <f t="shared" si="63"/>
        <v>662</v>
      </c>
      <c r="C731" s="83">
        <v>922</v>
      </c>
      <c r="E731" s="120">
        <v>922704</v>
      </c>
      <c r="F731" s="109"/>
      <c r="G731" s="58" t="s">
        <v>823</v>
      </c>
      <c r="K731" s="252">
        <f>'[15]WP - Expenses'!$K$730</f>
        <v>0</v>
      </c>
      <c r="M731" s="168">
        <v>0.85411208828047303</v>
      </c>
      <c r="O731" s="394">
        <f t="shared" si="62"/>
        <v>0</v>
      </c>
      <c r="P731" s="217"/>
      <c r="Q731" s="394"/>
      <c r="R731" s="380"/>
      <c r="S731" s="394"/>
      <c r="T731" s="380"/>
      <c r="U731" s="290">
        <f>IFERROR(VLOOKUP(E731,'[26]IS ADJ 3'!$E$16:$O$314,11,FALSE),0)</f>
        <v>0</v>
      </c>
      <c r="V731" s="380"/>
      <c r="W731" s="291">
        <f>IFERROR(VLOOKUP(E731,'[27]IS ADJ 4'!$E:$Q,13,FALSE),0)</f>
        <v>0</v>
      </c>
      <c r="X731" s="380"/>
      <c r="Y731" s="290">
        <f>IFERROR(VLOOKUP(E731,'[28]WP IS ADJ 5'!$E$17:$U$315,17,FALSE),0)</f>
        <v>0</v>
      </c>
      <c r="Z731" s="380"/>
      <c r="AA731" s="394"/>
      <c r="AB731" s="380"/>
      <c r="AC731" s="394"/>
      <c r="AD731" s="380"/>
      <c r="AE731" s="394"/>
      <c r="AF731" s="380"/>
      <c r="AG731" s="397">
        <f>IFERROR(VLOOKUP(E731,'[16]nVision Input'!$E:$Q,13,FALSE),0)</f>
        <v>0</v>
      </c>
      <c r="AH731" s="380"/>
      <c r="AI731" s="394"/>
      <c r="AJ731" s="380"/>
      <c r="AK731" s="394"/>
      <c r="AL731" s="394"/>
      <c r="AM731" s="394"/>
      <c r="AN731" s="380"/>
      <c r="AO731" s="394"/>
      <c r="AP731" s="380"/>
      <c r="AQ731" s="394"/>
      <c r="AR731" s="380"/>
      <c r="AS731" s="394"/>
      <c r="AT731" s="380"/>
      <c r="AU731" s="394"/>
      <c r="AV731" s="217"/>
      <c r="AW731" s="394"/>
      <c r="AX731" s="217"/>
      <c r="AY731" s="394"/>
      <c r="AZ731" s="380"/>
      <c r="BA731" s="394"/>
      <c r="BB731" s="380"/>
      <c r="BC731" s="394"/>
      <c r="BD731" s="394"/>
      <c r="BE731" s="394"/>
      <c r="BF731" s="394"/>
      <c r="BG731" s="394"/>
      <c r="BH731" s="380"/>
      <c r="BI731" s="252">
        <f t="shared" si="61"/>
        <v>0</v>
      </c>
    </row>
    <row r="732" spans="1:61" ht="15" customHeight="1" x14ac:dyDescent="0.25">
      <c r="A732" s="83">
        <f t="shared" si="63"/>
        <v>663</v>
      </c>
      <c r="C732" s="83">
        <v>922</v>
      </c>
      <c r="E732" s="120">
        <v>922705</v>
      </c>
      <c r="F732" s="109"/>
      <c r="G732" s="58" t="s">
        <v>824</v>
      </c>
      <c r="K732" s="252">
        <f>'[15]WP - Expenses'!$K$731</f>
        <v>12568.72</v>
      </c>
      <c r="M732" s="168">
        <v>0.85411208828047303</v>
      </c>
      <c r="O732" s="394">
        <f t="shared" si="62"/>
        <v>10735.095686212546</v>
      </c>
      <c r="P732" s="217"/>
      <c r="Q732" s="394"/>
      <c r="R732" s="380"/>
      <c r="S732" s="394"/>
      <c r="T732" s="380"/>
      <c r="U732" s="290">
        <f>IFERROR(VLOOKUP(E732,'[26]IS ADJ 3'!$E$16:$O$314,11,FALSE),0)</f>
        <v>849.80260425037784</v>
      </c>
      <c r="V732" s="380"/>
      <c r="W732" s="291">
        <f>IFERROR(VLOOKUP(E732,'[27]IS ADJ 4'!$E:$Q,13,FALSE),0)</f>
        <v>380.05557569690438</v>
      </c>
      <c r="X732" s="380"/>
      <c r="Y732" s="290">
        <f>IFERROR(VLOOKUP(E732,'[28]WP IS ADJ 5'!$E$17:$U$315,17,FALSE),0)</f>
        <v>477.86357195288292</v>
      </c>
      <c r="Z732" s="380"/>
      <c r="AA732" s="394"/>
      <c r="AB732" s="380"/>
      <c r="AC732" s="394"/>
      <c r="AD732" s="380"/>
      <c r="AE732" s="394"/>
      <c r="AF732" s="380"/>
      <c r="AG732" s="397">
        <f>IFERROR(VLOOKUP(E732,'[16]nVision Input'!$E:$Q,13,FALSE),0)</f>
        <v>0</v>
      </c>
      <c r="AH732" s="380"/>
      <c r="AI732" s="394"/>
      <c r="AJ732" s="380"/>
      <c r="AK732" s="394"/>
      <c r="AL732" s="394"/>
      <c r="AM732" s="394"/>
      <c r="AN732" s="380"/>
      <c r="AO732" s="394"/>
      <c r="AP732" s="380"/>
      <c r="AQ732" s="394"/>
      <c r="AR732" s="380"/>
      <c r="AS732" s="394"/>
      <c r="AT732" s="380"/>
      <c r="AU732" s="394"/>
      <c r="AV732" s="217"/>
      <c r="AW732" s="394"/>
      <c r="AX732" s="217"/>
      <c r="AY732" s="394"/>
      <c r="AZ732" s="380"/>
      <c r="BA732" s="394"/>
      <c r="BB732" s="380"/>
      <c r="BC732" s="394"/>
      <c r="BD732" s="394"/>
      <c r="BE732" s="394"/>
      <c r="BF732" s="394"/>
      <c r="BG732" s="394"/>
      <c r="BH732" s="380"/>
      <c r="BI732" s="252">
        <f t="shared" si="61"/>
        <v>12442.81743811271</v>
      </c>
    </row>
    <row r="733" spans="1:61" ht="15" customHeight="1" x14ac:dyDescent="0.25">
      <c r="A733" s="83">
        <f t="shared" si="63"/>
        <v>664</v>
      </c>
      <c r="C733" s="83">
        <v>922</v>
      </c>
      <c r="E733" s="120">
        <v>922706</v>
      </c>
      <c r="F733" s="109"/>
      <c r="G733" s="58" t="s">
        <v>825</v>
      </c>
      <c r="K733" s="252">
        <f>'[15]WP - Expenses'!$K$732</f>
        <v>-285.52000000000004</v>
      </c>
      <c r="M733" s="168">
        <v>0.85411208828047303</v>
      </c>
      <c r="O733" s="394">
        <f t="shared" si="62"/>
        <v>-243.8660834458407</v>
      </c>
      <c r="P733" s="217"/>
      <c r="Q733" s="394"/>
      <c r="R733" s="380"/>
      <c r="S733" s="394"/>
      <c r="T733" s="380"/>
      <c r="U733" s="290">
        <f>IFERROR(VLOOKUP(E733,'[26]IS ADJ 3'!$E$16:$O$314,11,FALSE),0)</f>
        <v>63.818357022940795</v>
      </c>
      <c r="V733" s="380"/>
      <c r="W733" s="291">
        <f>IFERROR(VLOOKUP(E733,'[27]IS ADJ 4'!$E:$Q,13,FALSE),0)</f>
        <v>28.541360425436185</v>
      </c>
      <c r="X733" s="380"/>
      <c r="Y733" s="290">
        <f>IFERROR(VLOOKUP(E733,'[28]WP IS ADJ 5'!$E$17:$U$315,17,FALSE),0)</f>
        <v>35.886531637600683</v>
      </c>
      <c r="Z733" s="380"/>
      <c r="AA733" s="394"/>
      <c r="AB733" s="380"/>
      <c r="AC733" s="394"/>
      <c r="AD733" s="380"/>
      <c r="AE733" s="394"/>
      <c r="AF733" s="380"/>
      <c r="AG733" s="397">
        <f>IFERROR(VLOOKUP(E733,'[16]nVision Input'!$E:$Q,13,FALSE),0)</f>
        <v>0</v>
      </c>
      <c r="AH733" s="380"/>
      <c r="AI733" s="394"/>
      <c r="AJ733" s="380"/>
      <c r="AK733" s="394"/>
      <c r="AL733" s="394"/>
      <c r="AM733" s="394"/>
      <c r="AN733" s="380"/>
      <c r="AO733" s="394"/>
      <c r="AP733" s="380"/>
      <c r="AQ733" s="394"/>
      <c r="AR733" s="380"/>
      <c r="AS733" s="394"/>
      <c r="AT733" s="380"/>
      <c r="AU733" s="394"/>
      <c r="AV733" s="217"/>
      <c r="AW733" s="394"/>
      <c r="AX733" s="217"/>
      <c r="AY733" s="394"/>
      <c r="AZ733" s="380"/>
      <c r="BA733" s="394"/>
      <c r="BB733" s="380"/>
      <c r="BC733" s="394"/>
      <c r="BD733" s="394"/>
      <c r="BE733" s="394"/>
      <c r="BF733" s="394"/>
      <c r="BG733" s="394"/>
      <c r="BH733" s="380"/>
      <c r="BI733" s="252">
        <f t="shared" si="61"/>
        <v>-115.61983435986303</v>
      </c>
    </row>
    <row r="734" spans="1:61" ht="15" customHeight="1" x14ac:dyDescent="0.25">
      <c r="A734" s="83">
        <f t="shared" si="63"/>
        <v>665</v>
      </c>
      <c r="C734" s="83">
        <v>922</v>
      </c>
      <c r="E734" s="120">
        <v>922707</v>
      </c>
      <c r="F734" s="109"/>
      <c r="G734" s="58" t="s">
        <v>826</v>
      </c>
      <c r="K734" s="252">
        <f>'[15]WP - Expenses'!$K$733</f>
        <v>-208.67000000000002</v>
      </c>
      <c r="M734" s="168">
        <v>0.85411208828047303</v>
      </c>
      <c r="O734" s="394">
        <f t="shared" si="62"/>
        <v>-178.22756946148633</v>
      </c>
      <c r="P734" s="217"/>
      <c r="Q734" s="394"/>
      <c r="R734" s="380"/>
      <c r="S734" s="394"/>
      <c r="T734" s="380"/>
      <c r="U734" s="290">
        <f>IFERROR(VLOOKUP(E734,'[26]IS ADJ 3'!$E$16:$O$314,11,FALSE),0)</f>
        <v>18.249293883409337</v>
      </c>
      <c r="V734" s="380"/>
      <c r="W734" s="291">
        <f>IFERROR(VLOOKUP(E734,'[27]IS ADJ 4'!$E:$Q,13,FALSE),0)</f>
        <v>8.1615964204290066</v>
      </c>
      <c r="X734" s="380"/>
      <c r="Y734" s="290">
        <f>IFERROR(VLOOKUP(E734,'[28]WP IS ADJ 5'!$E$17:$U$315,17,FALSE),0)</f>
        <v>10.261998159486097</v>
      </c>
      <c r="Z734" s="380"/>
      <c r="AA734" s="394"/>
      <c r="AB734" s="380"/>
      <c r="AC734" s="394"/>
      <c r="AD734" s="380"/>
      <c r="AE734" s="394"/>
      <c r="AF734" s="380"/>
      <c r="AG734" s="397">
        <f>IFERROR(VLOOKUP(E734,'[16]nVision Input'!$E:$Q,13,FALSE),0)</f>
        <v>0</v>
      </c>
      <c r="AH734" s="380"/>
      <c r="AI734" s="394"/>
      <c r="AJ734" s="380"/>
      <c r="AK734" s="394"/>
      <c r="AL734" s="394"/>
      <c r="AM734" s="394"/>
      <c r="AN734" s="380"/>
      <c r="AO734" s="394"/>
      <c r="AP734" s="380"/>
      <c r="AQ734" s="394"/>
      <c r="AR734" s="380"/>
      <c r="AS734" s="394"/>
      <c r="AT734" s="380"/>
      <c r="AU734" s="394"/>
      <c r="AV734" s="217"/>
      <c r="AW734" s="394"/>
      <c r="AX734" s="217"/>
      <c r="AY734" s="394"/>
      <c r="AZ734" s="380"/>
      <c r="BA734" s="394"/>
      <c r="BB734" s="380"/>
      <c r="BC734" s="394"/>
      <c r="BD734" s="394"/>
      <c r="BE734" s="394"/>
      <c r="BF734" s="394"/>
      <c r="BG734" s="394"/>
      <c r="BH734" s="380"/>
      <c r="BI734" s="252">
        <f t="shared" si="61"/>
        <v>-141.55468099816187</v>
      </c>
    </row>
    <row r="735" spans="1:61" ht="15" customHeight="1" x14ac:dyDescent="0.25">
      <c r="A735" s="83">
        <f t="shared" si="63"/>
        <v>666</v>
      </c>
      <c r="C735" s="83">
        <v>922</v>
      </c>
      <c r="E735" s="120">
        <v>922708</v>
      </c>
      <c r="F735" s="109"/>
      <c r="G735" s="58" t="s">
        <v>827</v>
      </c>
      <c r="I735" s="385" t="str">
        <f>+I16</f>
        <v>TB 03-19</v>
      </c>
      <c r="K735" s="252">
        <f>'[15]WP - Expenses'!$K$734</f>
        <v>10038.76</v>
      </c>
      <c r="M735" s="168">
        <v>0.85411208828047303</v>
      </c>
      <c r="O735" s="394">
        <f t="shared" si="62"/>
        <v>8574.2262673464811</v>
      </c>
      <c r="P735" s="217"/>
      <c r="Q735" s="394"/>
      <c r="R735" s="380"/>
      <c r="S735" s="394"/>
      <c r="T735" s="380"/>
      <c r="U735" s="290">
        <f>IFERROR(VLOOKUP(E735,'[26]IS ADJ 3'!$E$16:$O$314,11,FALSE),0)</f>
        <v>632.21741406800038</v>
      </c>
      <c r="V735" s="380"/>
      <c r="W735" s="291">
        <f>IFERROR(VLOOKUP(E735,'[27]IS ADJ 4'!$E:$Q,13,FALSE),0)</f>
        <v>282.74537176921717</v>
      </c>
      <c r="X735" s="380"/>
      <c r="Y735" s="290">
        <f>IFERROR(VLOOKUP(E735,'[28]WP IS ADJ 5'!$E$17:$U$315,17,FALSE),0)</f>
        <v>355.51040938953884</v>
      </c>
      <c r="Z735" s="380"/>
      <c r="AA735" s="394"/>
      <c r="AB735" s="380"/>
      <c r="AC735" s="394"/>
      <c r="AD735" s="380"/>
      <c r="AE735" s="394"/>
      <c r="AF735" s="380"/>
      <c r="AG735" s="397">
        <f>IFERROR(VLOOKUP(E735,'[16]nVision Input'!$E:$Q,13,FALSE),0)</f>
        <v>0</v>
      </c>
      <c r="AH735" s="380"/>
      <c r="AI735" s="394"/>
      <c r="AJ735" s="380"/>
      <c r="AK735" s="394"/>
      <c r="AL735" s="394"/>
      <c r="AM735" s="394"/>
      <c r="AN735" s="380"/>
      <c r="AO735" s="394"/>
      <c r="AP735" s="380"/>
      <c r="AQ735" s="394"/>
      <c r="AR735" s="380"/>
      <c r="AS735" s="394"/>
      <c r="AT735" s="380"/>
      <c r="AU735" s="394"/>
      <c r="AV735" s="217"/>
      <c r="AW735" s="394"/>
      <c r="AX735" s="217"/>
      <c r="AY735" s="394"/>
      <c r="AZ735" s="380"/>
      <c r="BA735" s="394"/>
      <c r="BB735" s="380"/>
      <c r="BC735" s="394"/>
      <c r="BD735" s="394"/>
      <c r="BE735" s="394"/>
      <c r="BF735" s="394"/>
      <c r="BG735" s="394"/>
      <c r="BH735" s="380"/>
      <c r="BI735" s="252">
        <f t="shared" si="61"/>
        <v>9844.6994625732368</v>
      </c>
    </row>
    <row r="736" spans="1:61" ht="15" customHeight="1" x14ac:dyDescent="0.25">
      <c r="A736" s="83">
        <f t="shared" si="63"/>
        <v>667</v>
      </c>
      <c r="C736" s="83">
        <v>922</v>
      </c>
      <c r="E736" s="120">
        <v>922709</v>
      </c>
      <c r="F736" s="109"/>
      <c r="G736" s="58" t="s">
        <v>828</v>
      </c>
      <c r="K736" s="252">
        <f>'[15]WP - Expenses'!$K$735</f>
        <v>1189.6600000000001</v>
      </c>
      <c r="M736" s="168">
        <v>0.85411208828047303</v>
      </c>
      <c r="O736" s="394">
        <f t="shared" si="62"/>
        <v>1016.1029869437476</v>
      </c>
      <c r="P736" s="217"/>
      <c r="Q736" s="394"/>
      <c r="R736" s="380"/>
      <c r="S736" s="394"/>
      <c r="T736" s="380"/>
      <c r="U736" s="290">
        <f>IFERROR(VLOOKUP(E736,'[26]IS ADJ 3'!$E$16:$O$314,11,FALSE),0)</f>
        <v>754.14320046520299</v>
      </c>
      <c r="V736" s="380"/>
      <c r="W736" s="291">
        <f>IFERROR(VLOOKUP(E736,'[27]IS ADJ 4'!$E:$Q,13,FALSE),0)</f>
        <v>337.27400548923566</v>
      </c>
      <c r="X736" s="380"/>
      <c r="Y736" s="290">
        <f>IFERROR(VLOOKUP(E736,'[28]WP IS ADJ 5'!$E$17:$U$315,17,FALSE),0)</f>
        <v>424.07208654787974</v>
      </c>
      <c r="Z736" s="380"/>
      <c r="AA736" s="394"/>
      <c r="AB736" s="380"/>
      <c r="AC736" s="394"/>
      <c r="AD736" s="380"/>
      <c r="AE736" s="394"/>
      <c r="AF736" s="380"/>
      <c r="AG736" s="397">
        <f>IFERROR(VLOOKUP(E736,'[16]nVision Input'!$E:$Q,13,FALSE),0)</f>
        <v>0</v>
      </c>
      <c r="AH736" s="380"/>
      <c r="AI736" s="394"/>
      <c r="AJ736" s="380"/>
      <c r="AK736" s="394"/>
      <c r="AL736" s="394"/>
      <c r="AM736" s="394"/>
      <c r="AN736" s="380"/>
      <c r="AO736" s="394"/>
      <c r="AP736" s="380"/>
      <c r="AQ736" s="394"/>
      <c r="AR736" s="380"/>
      <c r="AS736" s="394"/>
      <c r="AT736" s="380"/>
      <c r="AU736" s="394"/>
      <c r="AV736" s="217"/>
      <c r="AW736" s="394"/>
      <c r="AX736" s="217"/>
      <c r="AY736" s="394"/>
      <c r="AZ736" s="380"/>
      <c r="BA736" s="394"/>
      <c r="BB736" s="380"/>
      <c r="BC736" s="394"/>
      <c r="BD736" s="394"/>
      <c r="BE736" s="394"/>
      <c r="BF736" s="394"/>
      <c r="BG736" s="394"/>
      <c r="BH736" s="380"/>
      <c r="BI736" s="252">
        <f t="shared" si="61"/>
        <v>2531.5922794460662</v>
      </c>
    </row>
    <row r="737" spans="1:61" ht="15" customHeight="1" x14ac:dyDescent="0.25">
      <c r="A737" s="83">
        <f t="shared" si="63"/>
        <v>668</v>
      </c>
      <c r="C737" s="83">
        <v>922</v>
      </c>
      <c r="E737" s="120">
        <v>922798</v>
      </c>
      <c r="F737" s="109"/>
      <c r="G737" s="58" t="s">
        <v>829</v>
      </c>
      <c r="K737" s="252">
        <f>'[15]WP - Expenses'!$K$736</f>
        <v>-318.62</v>
      </c>
      <c r="M737" s="168">
        <v>0.85411208828047303</v>
      </c>
      <c r="O737" s="394">
        <f t="shared" si="62"/>
        <v>-272.13719356792433</v>
      </c>
      <c r="P737" s="217"/>
      <c r="Q737" s="394"/>
      <c r="R737" s="380"/>
      <c r="S737" s="394"/>
      <c r="T737" s="380"/>
      <c r="U737" s="290">
        <f>IFERROR(VLOOKUP(E737,'[26]IS ADJ 3'!$E$16:$O$314,11,FALSE),0)</f>
        <v>0</v>
      </c>
      <c r="V737" s="380"/>
      <c r="W737" s="291">
        <f>IFERROR(VLOOKUP(E737,'[27]IS ADJ 4'!$E:$Q,13,FALSE),0)</f>
        <v>0</v>
      </c>
      <c r="X737" s="380"/>
      <c r="Y737" s="290">
        <f>IFERROR(VLOOKUP(E737,'[28]WP IS ADJ 5'!$E$17:$U$315,17,FALSE),0)</f>
        <v>0</v>
      </c>
      <c r="Z737" s="380"/>
      <c r="AA737" s="394"/>
      <c r="AB737" s="380"/>
      <c r="AC737" s="394"/>
      <c r="AD737" s="380"/>
      <c r="AE737" s="394"/>
      <c r="AF737" s="380"/>
      <c r="AG737" s="397">
        <f>IFERROR(VLOOKUP(E737,'[16]nVision Input'!$E:$Q,13,FALSE),0)</f>
        <v>0</v>
      </c>
      <c r="AH737" s="380"/>
      <c r="AI737" s="394"/>
      <c r="AJ737" s="380"/>
      <c r="AK737" s="394"/>
      <c r="AL737" s="394"/>
      <c r="AM737" s="394"/>
      <c r="AN737" s="380"/>
      <c r="AO737" s="394"/>
      <c r="AP737" s="380"/>
      <c r="AQ737" s="394"/>
      <c r="AR737" s="380"/>
      <c r="AS737" s="394"/>
      <c r="AT737" s="380"/>
      <c r="AU737" s="394"/>
      <c r="AV737" s="217"/>
      <c r="AW737" s="394"/>
      <c r="AX737" s="217"/>
      <c r="AY737" s="394"/>
      <c r="AZ737" s="380"/>
      <c r="BA737" s="394"/>
      <c r="BB737" s="380"/>
      <c r="BC737" s="394"/>
      <c r="BD737" s="394"/>
      <c r="BE737" s="394"/>
      <c r="BF737" s="394"/>
      <c r="BG737" s="394"/>
      <c r="BH737" s="380"/>
      <c r="BI737" s="252">
        <f t="shared" si="61"/>
        <v>-272.13719356792433</v>
      </c>
    </row>
    <row r="738" spans="1:61" ht="15" customHeight="1" x14ac:dyDescent="0.25">
      <c r="A738" s="83">
        <f t="shared" si="63"/>
        <v>669</v>
      </c>
      <c r="C738" s="83">
        <v>922</v>
      </c>
      <c r="E738" s="120">
        <v>922799</v>
      </c>
      <c r="F738" s="109"/>
      <c r="G738" s="58" t="s">
        <v>830</v>
      </c>
      <c r="K738" s="252">
        <f>'[15]WP - Expenses'!$K$737</f>
        <v>-715.92</v>
      </c>
      <c r="M738" s="168">
        <v>0.85411208828047303</v>
      </c>
      <c r="O738" s="394">
        <f t="shared" si="62"/>
        <v>-611.47592624175627</v>
      </c>
      <c r="P738" s="217"/>
      <c r="Q738" s="394"/>
      <c r="R738" s="380"/>
      <c r="S738" s="394"/>
      <c r="T738" s="380"/>
      <c r="U738" s="290">
        <f>IFERROR(VLOOKUP(E738,'[26]IS ADJ 3'!$E$16:$O$314,11,FALSE),0)</f>
        <v>0</v>
      </c>
      <c r="V738" s="380"/>
      <c r="W738" s="291">
        <f>IFERROR(VLOOKUP(E738,'[27]IS ADJ 4'!$E:$Q,13,FALSE),0)</f>
        <v>0</v>
      </c>
      <c r="X738" s="380"/>
      <c r="Y738" s="290">
        <f>IFERROR(VLOOKUP(E738,'[28]WP IS ADJ 5'!$E$17:$U$315,17,FALSE),0)</f>
        <v>0</v>
      </c>
      <c r="Z738" s="380"/>
      <c r="AA738" s="394"/>
      <c r="AB738" s="380"/>
      <c r="AC738" s="394"/>
      <c r="AD738" s="380"/>
      <c r="AE738" s="394"/>
      <c r="AF738" s="380"/>
      <c r="AG738" s="397">
        <f>IFERROR(VLOOKUP(E738,'[16]nVision Input'!$E:$Q,13,FALSE),0)</f>
        <v>0</v>
      </c>
      <c r="AH738" s="380"/>
      <c r="AI738" s="394"/>
      <c r="AJ738" s="380"/>
      <c r="AK738" s="394"/>
      <c r="AL738" s="394"/>
      <c r="AM738" s="394"/>
      <c r="AN738" s="380"/>
      <c r="AO738" s="394"/>
      <c r="AP738" s="380"/>
      <c r="AQ738" s="394"/>
      <c r="AR738" s="380"/>
      <c r="AS738" s="394"/>
      <c r="AT738" s="380"/>
      <c r="AU738" s="394"/>
      <c r="AV738" s="217"/>
      <c r="AW738" s="394"/>
      <c r="AX738" s="217"/>
      <c r="AY738" s="394"/>
      <c r="AZ738" s="380"/>
      <c r="BA738" s="394"/>
      <c r="BB738" s="380"/>
      <c r="BC738" s="394"/>
      <c r="BD738" s="394"/>
      <c r="BE738" s="394"/>
      <c r="BF738" s="394"/>
      <c r="BG738" s="394"/>
      <c r="BH738" s="380"/>
      <c r="BI738" s="252">
        <f t="shared" si="61"/>
        <v>-611.47592624175627</v>
      </c>
    </row>
    <row r="739" spans="1:61" ht="15" customHeight="1" x14ac:dyDescent="0.25">
      <c r="A739" s="83">
        <f t="shared" si="63"/>
        <v>670</v>
      </c>
      <c r="C739" s="83">
        <v>922</v>
      </c>
      <c r="E739" s="120">
        <v>922800</v>
      </c>
      <c r="F739" s="109"/>
      <c r="G739" s="58" t="s">
        <v>831</v>
      </c>
      <c r="K739" s="252">
        <f>'[15]WP - Expenses'!$K$738</f>
        <v>413.65000000000009</v>
      </c>
      <c r="M739" s="168">
        <v>0.85411208828047303</v>
      </c>
      <c r="O739" s="394">
        <f t="shared" si="62"/>
        <v>353.30346531721773</v>
      </c>
      <c r="P739" s="217"/>
      <c r="Q739" s="394"/>
      <c r="R739" s="380"/>
      <c r="S739" s="394"/>
      <c r="T739" s="380"/>
      <c r="U739" s="290">
        <f>IFERROR(VLOOKUP(E739,'[26]IS ADJ 3'!$E$16:$O$314,11,FALSE),0)</f>
        <v>70.230935469990499</v>
      </c>
      <c r="V739" s="380"/>
      <c r="W739" s="291">
        <f>IFERROR(VLOOKUP(E739,'[27]IS ADJ 4'!$E:$Q,13,FALSE),0)</f>
        <v>31.409245486279069</v>
      </c>
      <c r="X739" s="380"/>
      <c r="Y739" s="290">
        <f>IFERROR(VLOOKUP(E739,'[28]WP IS ADJ 5'!$E$17:$U$315,17,FALSE),0)</f>
        <v>39.492472154620373</v>
      </c>
      <c r="Z739" s="380"/>
      <c r="AA739" s="394"/>
      <c r="AB739" s="380"/>
      <c r="AC739" s="394"/>
      <c r="AD739" s="380"/>
      <c r="AE739" s="394"/>
      <c r="AF739" s="380"/>
      <c r="AG739" s="397">
        <f>IFERROR(VLOOKUP(E739,'[16]nVision Input'!$E:$Q,13,FALSE),0)</f>
        <v>0</v>
      </c>
      <c r="AH739" s="380"/>
      <c r="AI739" s="394"/>
      <c r="AJ739" s="380"/>
      <c r="AK739" s="394"/>
      <c r="AL739" s="394"/>
      <c r="AM739" s="394"/>
      <c r="AN739" s="380"/>
      <c r="AO739" s="394"/>
      <c r="AP739" s="380"/>
      <c r="AQ739" s="394"/>
      <c r="AR739" s="380"/>
      <c r="AS739" s="394"/>
      <c r="AT739" s="380"/>
      <c r="AU739" s="394"/>
      <c r="AV739" s="217"/>
      <c r="AW739" s="394"/>
      <c r="AX739" s="217"/>
      <c r="AY739" s="394"/>
      <c r="AZ739" s="380"/>
      <c r="BA739" s="394"/>
      <c r="BB739" s="380"/>
      <c r="BC739" s="394"/>
      <c r="BD739" s="394"/>
      <c r="BE739" s="394"/>
      <c r="BF739" s="394"/>
      <c r="BG739" s="394"/>
      <c r="BH739" s="380"/>
      <c r="BI739" s="252">
        <f t="shared" si="61"/>
        <v>494.4361184281077</v>
      </c>
    </row>
    <row r="740" spans="1:61" ht="15" customHeight="1" x14ac:dyDescent="0.25">
      <c r="A740" s="83">
        <f t="shared" si="63"/>
        <v>671</v>
      </c>
      <c r="C740" s="83">
        <v>922</v>
      </c>
      <c r="E740" s="120">
        <v>922801</v>
      </c>
      <c r="F740" s="109"/>
      <c r="G740" s="58" t="s">
        <v>832</v>
      </c>
      <c r="K740" s="252">
        <f>'[15]WP - Expenses'!$K$739</f>
        <v>0</v>
      </c>
      <c r="M740" s="168">
        <v>0.85411208828047303</v>
      </c>
      <c r="O740" s="394">
        <f t="shared" si="62"/>
        <v>0</v>
      </c>
      <c r="P740" s="217"/>
      <c r="Q740" s="394"/>
      <c r="R740" s="380"/>
      <c r="S740" s="394"/>
      <c r="T740" s="380"/>
      <c r="U740" s="290">
        <f>IFERROR(VLOOKUP(E740,'[26]IS ADJ 3'!$E$16:$O$314,11,FALSE),0)</f>
        <v>1.1677994256624338</v>
      </c>
      <c r="V740" s="380"/>
      <c r="W740" s="291">
        <f>IFERROR(VLOOKUP(E740,'[27]IS ADJ 4'!$E:$Q,13,FALSE),0)</f>
        <v>0.52227267932434462</v>
      </c>
      <c r="X740" s="380"/>
      <c r="Y740" s="290">
        <f>IFERROR(VLOOKUP(E740,'[28]WP IS ADJ 5'!$E$17:$U$315,17,FALSE),0)</f>
        <v>0.65668050683821377</v>
      </c>
      <c r="Z740" s="380"/>
      <c r="AA740" s="394"/>
      <c r="AB740" s="380"/>
      <c r="AC740" s="394"/>
      <c r="AD740" s="380"/>
      <c r="AE740" s="394"/>
      <c r="AF740" s="380"/>
      <c r="AG740" s="397">
        <f>IFERROR(VLOOKUP(E740,'[16]nVision Input'!$E:$Q,13,FALSE),0)</f>
        <v>0</v>
      </c>
      <c r="AH740" s="380"/>
      <c r="AI740" s="394"/>
      <c r="AJ740" s="380"/>
      <c r="AK740" s="394"/>
      <c r="AL740" s="394"/>
      <c r="AM740" s="394"/>
      <c r="AN740" s="380"/>
      <c r="AO740" s="394"/>
      <c r="AP740" s="380"/>
      <c r="AQ740" s="394"/>
      <c r="AR740" s="380"/>
      <c r="AS740" s="394"/>
      <c r="AT740" s="380"/>
      <c r="AU740" s="394"/>
      <c r="AV740" s="217"/>
      <c r="AW740" s="394"/>
      <c r="AX740" s="217"/>
      <c r="AY740" s="394"/>
      <c r="AZ740" s="380"/>
      <c r="BA740" s="394"/>
      <c r="BB740" s="380"/>
      <c r="BC740" s="394"/>
      <c r="BD740" s="394"/>
      <c r="BE740" s="394"/>
      <c r="BF740" s="394"/>
      <c r="BG740" s="394"/>
      <c r="BH740" s="380"/>
      <c r="BI740" s="252">
        <f t="shared" si="61"/>
        <v>2.346752611824992</v>
      </c>
    </row>
    <row r="741" spans="1:61" ht="15" customHeight="1" x14ac:dyDescent="0.25">
      <c r="A741" s="83">
        <f t="shared" si="63"/>
        <v>672</v>
      </c>
      <c r="C741" s="83">
        <v>922</v>
      </c>
      <c r="E741" s="120">
        <v>922802</v>
      </c>
      <c r="F741" s="109"/>
      <c r="G741" s="58" t="s">
        <v>833</v>
      </c>
      <c r="K741" s="252">
        <f>'[15]WP - Expenses'!$K$740</f>
        <v>2827.3700000000003</v>
      </c>
      <c r="M741" s="168">
        <v>0.85411208828047303</v>
      </c>
      <c r="O741" s="394">
        <f t="shared" si="62"/>
        <v>2414.8908950415612</v>
      </c>
      <c r="P741" s="217"/>
      <c r="Q741" s="394"/>
      <c r="R741" s="380"/>
      <c r="S741" s="394"/>
      <c r="T741" s="380"/>
      <c r="U741" s="290">
        <f>IFERROR(VLOOKUP(E741,'[26]IS ADJ 3'!$E$16:$O$314,11,FALSE),0)</f>
        <v>1072.976115281027</v>
      </c>
      <c r="V741" s="380"/>
      <c r="W741" s="291">
        <f>IFERROR(VLOOKUP(E741,'[27]IS ADJ 4'!$E:$Q,13,FALSE),0)</f>
        <v>479.86503355314642</v>
      </c>
      <c r="X741" s="380"/>
      <c r="Y741" s="290">
        <f>IFERROR(VLOOKUP(E741,'[28]WP IS ADJ 5'!$E$17:$U$315,17,FALSE),0)</f>
        <v>603.35917600606626</v>
      </c>
      <c r="Z741" s="380"/>
      <c r="AA741" s="394"/>
      <c r="AB741" s="380"/>
      <c r="AC741" s="394"/>
      <c r="AD741" s="380"/>
      <c r="AE741" s="394"/>
      <c r="AF741" s="380"/>
      <c r="AG741" s="397">
        <f>IFERROR(VLOOKUP(E741,'[16]nVision Input'!$E:$Q,13,FALSE),0)</f>
        <v>0</v>
      </c>
      <c r="AH741" s="380"/>
      <c r="AI741" s="394"/>
      <c r="AJ741" s="380"/>
      <c r="AK741" s="394"/>
      <c r="AL741" s="394"/>
      <c r="AM741" s="394"/>
      <c r="AN741" s="380"/>
      <c r="AO741" s="394"/>
      <c r="AP741" s="380"/>
      <c r="AQ741" s="394"/>
      <c r="AR741" s="380"/>
      <c r="AS741" s="394"/>
      <c r="AT741" s="380"/>
      <c r="AU741" s="394"/>
      <c r="AV741" s="217"/>
      <c r="AW741" s="394"/>
      <c r="AX741" s="217"/>
      <c r="AY741" s="394"/>
      <c r="AZ741" s="380"/>
      <c r="BA741" s="394"/>
      <c r="BB741" s="380"/>
      <c r="BC741" s="394"/>
      <c r="BD741" s="394"/>
      <c r="BE741" s="394"/>
      <c r="BF741" s="394"/>
      <c r="BG741" s="394"/>
      <c r="BH741" s="380"/>
      <c r="BI741" s="252">
        <f t="shared" si="61"/>
        <v>4571.0912198818005</v>
      </c>
    </row>
    <row r="742" spans="1:61" ht="15" customHeight="1" x14ac:dyDescent="0.25">
      <c r="A742" s="83">
        <f t="shared" si="63"/>
        <v>673</v>
      </c>
      <c r="C742" s="83">
        <v>922</v>
      </c>
      <c r="E742" s="120">
        <v>922803</v>
      </c>
      <c r="F742" s="109"/>
      <c r="G742" s="58" t="s">
        <v>834</v>
      </c>
      <c r="K742" s="252">
        <f>'[15]WP - Expenses'!$K$741</f>
        <v>-2110.19</v>
      </c>
      <c r="M742" s="168">
        <v>0.85411208828047303</v>
      </c>
      <c r="O742" s="394">
        <f t="shared" si="62"/>
        <v>-1802.3387875685714</v>
      </c>
      <c r="P742" s="217"/>
      <c r="Q742" s="394"/>
      <c r="R742" s="380"/>
      <c r="S742" s="394"/>
      <c r="T742" s="380"/>
      <c r="U742" s="290">
        <f>IFERROR(VLOOKUP(E742,'[26]IS ADJ 3'!$E$16:$O$314,11,FALSE),0)</f>
        <v>1.3684011461309549</v>
      </c>
      <c r="V742" s="380"/>
      <c r="W742" s="291">
        <f>IFERROR(VLOOKUP(E742,'[27]IS ADJ 4'!$E:$Q,13,FALSE),0)</f>
        <v>0.611987398927617</v>
      </c>
      <c r="X742" s="380"/>
      <c r="Y742" s="290">
        <f>IFERROR(VLOOKUP(E742,'[28]WP IS ADJ 5'!$E$17:$U$315,17,FALSE),0)</f>
        <v>0.76948347331952505</v>
      </c>
      <c r="Z742" s="380"/>
      <c r="AA742" s="394"/>
      <c r="AB742" s="380"/>
      <c r="AC742" s="394"/>
      <c r="AD742" s="380"/>
      <c r="AE742" s="394"/>
      <c r="AF742" s="380"/>
      <c r="AG742" s="397">
        <f>IFERROR(VLOOKUP(E742,'[16]nVision Input'!$E:$Q,13,FALSE),0)</f>
        <v>0</v>
      </c>
      <c r="AH742" s="380"/>
      <c r="AI742" s="394"/>
      <c r="AJ742" s="380"/>
      <c r="AK742" s="394"/>
      <c r="AL742" s="394"/>
      <c r="AM742" s="394"/>
      <c r="AN742" s="380"/>
      <c r="AO742" s="394"/>
      <c r="AP742" s="380"/>
      <c r="AQ742" s="394"/>
      <c r="AR742" s="380"/>
      <c r="AS742" s="394"/>
      <c r="AT742" s="380"/>
      <c r="AU742" s="394"/>
      <c r="AV742" s="217"/>
      <c r="AW742" s="394"/>
      <c r="AX742" s="217"/>
      <c r="AY742" s="394"/>
      <c r="AZ742" s="380"/>
      <c r="BA742" s="394"/>
      <c r="BB742" s="380"/>
      <c r="BC742" s="394"/>
      <c r="BD742" s="394"/>
      <c r="BE742" s="394"/>
      <c r="BF742" s="394"/>
      <c r="BG742" s="394"/>
      <c r="BH742" s="380"/>
      <c r="BI742" s="252">
        <f t="shared" si="61"/>
        <v>-1799.5889155501934</v>
      </c>
    </row>
    <row r="743" spans="1:61" ht="15" customHeight="1" x14ac:dyDescent="0.25">
      <c r="A743" s="83">
        <f t="shared" si="63"/>
        <v>674</v>
      </c>
      <c r="C743" s="83">
        <v>922</v>
      </c>
      <c r="E743" s="120">
        <v>922899</v>
      </c>
      <c r="F743" s="109"/>
      <c r="G743" s="58" t="s">
        <v>835</v>
      </c>
      <c r="K743" s="252">
        <f>'[15]WP - Expenses'!$K$742</f>
        <v>-1398845.81</v>
      </c>
      <c r="M743" s="168">
        <v>0.85411208828047303</v>
      </c>
      <c r="O743" s="394">
        <f t="shared" si="62"/>
        <v>-1194771.1159614897</v>
      </c>
      <c r="P743" s="217"/>
      <c r="Q743" s="394"/>
      <c r="R743" s="380"/>
      <c r="S743" s="394"/>
      <c r="T743" s="380"/>
      <c r="U743" s="290">
        <f>IFERROR(VLOOKUP(E743,'[26]IS ADJ 3'!$E$16:$O$314,11,FALSE),0)</f>
        <v>0</v>
      </c>
      <c r="V743" s="380"/>
      <c r="W743" s="291">
        <f>IFERROR(VLOOKUP(E743,'[27]IS ADJ 4'!$E:$Q,13,FALSE),0)</f>
        <v>0</v>
      </c>
      <c r="X743" s="380"/>
      <c r="Y743" s="290">
        <f>IFERROR(VLOOKUP(E743,'[28]WP IS ADJ 5'!$E$17:$U$315,17,FALSE),0)</f>
        <v>0</v>
      </c>
      <c r="Z743" s="380"/>
      <c r="AA743" s="394"/>
      <c r="AB743" s="380"/>
      <c r="AC743" s="394"/>
      <c r="AD743" s="380"/>
      <c r="AE743" s="394"/>
      <c r="AF743" s="380"/>
      <c r="AG743" s="397">
        <f>IFERROR(VLOOKUP(E743,'[16]nVision Input'!$E:$Q,13,FALSE),0)</f>
        <v>0</v>
      </c>
      <c r="AH743" s="380"/>
      <c r="AI743" s="394"/>
      <c r="AJ743" s="380"/>
      <c r="AK743" s="394"/>
      <c r="AL743" s="394"/>
      <c r="AM743" s="394"/>
      <c r="AN743" s="380"/>
      <c r="AO743" s="394"/>
      <c r="AP743" s="380"/>
      <c r="AQ743" s="394"/>
      <c r="AR743" s="380"/>
      <c r="AS743" s="394"/>
      <c r="AT743" s="380"/>
      <c r="AU743" s="394"/>
      <c r="AV743" s="217"/>
      <c r="AW743" s="394"/>
      <c r="AX743" s="217"/>
      <c r="AY743" s="394"/>
      <c r="AZ743" s="380"/>
      <c r="BA743" s="394"/>
      <c r="BB743" s="380"/>
      <c r="BC743" s="394"/>
      <c r="BD743" s="394"/>
      <c r="BE743" s="394"/>
      <c r="BF743" s="394"/>
      <c r="BG743" s="394"/>
      <c r="BH743" s="380"/>
      <c r="BI743" s="252">
        <f t="shared" si="61"/>
        <v>-1194771.1159614897</v>
      </c>
    </row>
    <row r="744" spans="1:61" ht="15" customHeight="1" x14ac:dyDescent="0.25">
      <c r="A744" s="83">
        <f t="shared" si="63"/>
        <v>675</v>
      </c>
      <c r="C744" s="83">
        <v>922</v>
      </c>
      <c r="E744" s="120">
        <v>922900</v>
      </c>
      <c r="F744" s="109"/>
      <c r="G744" s="58" t="s">
        <v>836</v>
      </c>
      <c r="K744" s="252">
        <f>'[15]WP - Expenses'!$K$743</f>
        <v>593.21</v>
      </c>
      <c r="M744" s="168">
        <v>0.85411208828047303</v>
      </c>
      <c r="O744" s="394">
        <f t="shared" si="62"/>
        <v>506.66783188885944</v>
      </c>
      <c r="P744" s="217"/>
      <c r="Q744" s="394"/>
      <c r="R744" s="380"/>
      <c r="S744" s="394"/>
      <c r="T744" s="380"/>
      <c r="U744" s="290">
        <f>IFERROR(VLOOKUP(E744,'[26]IS ADJ 3'!$E$16:$O$314,11,FALSE),0)</f>
        <v>54.733011023445926</v>
      </c>
      <c r="V744" s="380"/>
      <c r="W744" s="291">
        <f>IFERROR(VLOOKUP(E744,'[27]IS ADJ 4'!$E:$Q,13,FALSE),0)</f>
        <v>24.478138699622026</v>
      </c>
      <c r="X744" s="380"/>
      <c r="Y744" s="290">
        <f>IFERROR(VLOOKUP(E744,'[28]WP IS ADJ 5'!$E$17:$U$315,17,FALSE),0)</f>
        <v>30.77763238260718</v>
      </c>
      <c r="Z744" s="380"/>
      <c r="AA744" s="394"/>
      <c r="AB744" s="380"/>
      <c r="AC744" s="394"/>
      <c r="AD744" s="380"/>
      <c r="AE744" s="394"/>
      <c r="AF744" s="380"/>
      <c r="AG744" s="397">
        <f>IFERROR(VLOOKUP(E744,'[16]nVision Input'!$E:$Q,13,FALSE),0)</f>
        <v>0</v>
      </c>
      <c r="AH744" s="380"/>
      <c r="AI744" s="394"/>
      <c r="AJ744" s="380"/>
      <c r="AK744" s="394"/>
      <c r="AL744" s="394"/>
      <c r="AM744" s="394">
        <f>+'[42]IS ADJ 17 Non Deductible'!$M$17</f>
        <v>-11624.564010990956</v>
      </c>
      <c r="AN744" s="380"/>
      <c r="AO744" s="394"/>
      <c r="AP744" s="380"/>
      <c r="AQ744" s="394"/>
      <c r="AR744" s="380"/>
      <c r="AS744" s="394"/>
      <c r="AT744" s="380"/>
      <c r="AU744" s="394"/>
      <c r="AV744" s="217"/>
      <c r="AW744" s="394"/>
      <c r="AX744" s="217"/>
      <c r="AY744" s="394"/>
      <c r="AZ744" s="380"/>
      <c r="BA744" s="394"/>
      <c r="BB744" s="380"/>
      <c r="BC744" s="394"/>
      <c r="BD744" s="394"/>
      <c r="BE744" s="394"/>
      <c r="BF744" s="394"/>
      <c r="BG744" s="394"/>
      <c r="BH744" s="380"/>
      <c r="BI744" s="252">
        <f t="shared" si="61"/>
        <v>-11007.907396996421</v>
      </c>
    </row>
    <row r="745" spans="1:61" ht="15" customHeight="1" x14ac:dyDescent="0.25">
      <c r="A745" s="83">
        <f t="shared" si="63"/>
        <v>676</v>
      </c>
      <c r="C745" s="83">
        <v>922</v>
      </c>
      <c r="E745" s="120">
        <v>922950</v>
      </c>
      <c r="F745" s="109"/>
      <c r="G745" s="58" t="s">
        <v>837</v>
      </c>
      <c r="K745" s="252">
        <f>'[15]WP - Expenses'!$K$744</f>
        <v>960.95</v>
      </c>
      <c r="M745" s="168">
        <v>0.85411208828047303</v>
      </c>
      <c r="O745" s="394">
        <f t="shared" si="62"/>
        <v>820.75901123312065</v>
      </c>
      <c r="P745" s="217"/>
      <c r="Q745" s="394"/>
      <c r="R745" s="380"/>
      <c r="S745" s="394"/>
      <c r="T745" s="380"/>
      <c r="U745" s="290">
        <f>IFERROR(VLOOKUP(E745,'[26]IS ADJ 3'!$E$16:$O$314,11,FALSE),0)</f>
        <v>0</v>
      </c>
      <c r="V745" s="380"/>
      <c r="W745" s="291">
        <f>IFERROR(VLOOKUP(E745,'[27]IS ADJ 4'!$E:$Q,13,FALSE),0)</f>
        <v>0</v>
      </c>
      <c r="X745" s="380"/>
      <c r="Y745" s="290">
        <f>IFERROR(VLOOKUP(E745,'[28]WP IS ADJ 5'!$E$17:$U$315,17,FALSE),0)</f>
        <v>0</v>
      </c>
      <c r="Z745" s="380"/>
      <c r="AA745" s="394"/>
      <c r="AB745" s="380"/>
      <c r="AC745" s="394"/>
      <c r="AD745" s="380"/>
      <c r="AE745" s="394"/>
      <c r="AF745" s="380"/>
      <c r="AG745" s="397">
        <f>IFERROR(VLOOKUP(E745,'[16]nVision Input'!$E:$Q,13,FALSE),0)</f>
        <v>0</v>
      </c>
      <c r="AH745" s="380"/>
      <c r="AI745" s="394"/>
      <c r="AJ745" s="380"/>
      <c r="AK745" s="394"/>
      <c r="AL745" s="394"/>
      <c r="AM745" s="394"/>
      <c r="AN745" s="380"/>
      <c r="AO745" s="394"/>
      <c r="AP745" s="380"/>
      <c r="AQ745" s="394"/>
      <c r="AR745" s="380"/>
      <c r="AS745" s="394"/>
      <c r="AT745" s="380"/>
      <c r="AU745" s="394"/>
      <c r="AV745" s="217"/>
      <c r="AW745" s="394"/>
      <c r="AX745" s="217"/>
      <c r="AY745" s="394"/>
      <c r="AZ745" s="380"/>
      <c r="BA745" s="394"/>
      <c r="BB745" s="380"/>
      <c r="BC745" s="394"/>
      <c r="BD745" s="394"/>
      <c r="BE745" s="394"/>
      <c r="BF745" s="394"/>
      <c r="BG745" s="394"/>
      <c r="BH745" s="380"/>
      <c r="BI745" s="252">
        <f t="shared" si="61"/>
        <v>820.75901123312065</v>
      </c>
    </row>
    <row r="746" spans="1:61" ht="15" customHeight="1" x14ac:dyDescent="0.25">
      <c r="A746" s="83">
        <f t="shared" si="63"/>
        <v>677</v>
      </c>
      <c r="C746" s="83">
        <v>922</v>
      </c>
      <c r="E746" s="120">
        <v>922998</v>
      </c>
      <c r="F746" s="109"/>
      <c r="G746" s="58" t="s">
        <v>838</v>
      </c>
      <c r="K746" s="252">
        <f>'[15]WP - Expenses'!$K$745</f>
        <v>-4339.16</v>
      </c>
      <c r="M746" s="168">
        <v>0.85411208828047303</v>
      </c>
      <c r="O746" s="394">
        <f t="shared" si="62"/>
        <v>-3706.1290089830973</v>
      </c>
      <c r="P746" s="217"/>
      <c r="Q746" s="394"/>
      <c r="R746" s="380"/>
      <c r="S746" s="394"/>
      <c r="T746" s="380"/>
      <c r="U746" s="290">
        <f>IFERROR(VLOOKUP(E746,'[26]IS ADJ 3'!$E$16:$O$314,11,FALSE),0)</f>
        <v>0</v>
      </c>
      <c r="V746" s="380"/>
      <c r="W746" s="291">
        <f>IFERROR(VLOOKUP(E746,'[27]IS ADJ 4'!$E:$Q,13,FALSE),0)</f>
        <v>0</v>
      </c>
      <c r="X746" s="380"/>
      <c r="Y746" s="290">
        <f>IFERROR(VLOOKUP(E746,'[28]WP IS ADJ 5'!$E$17:$U$315,17,FALSE),0)</f>
        <v>0</v>
      </c>
      <c r="Z746" s="380"/>
      <c r="AA746" s="394"/>
      <c r="AB746" s="380"/>
      <c r="AC746" s="394"/>
      <c r="AD746" s="380"/>
      <c r="AE746" s="394"/>
      <c r="AF746" s="380"/>
      <c r="AG746" s="397">
        <f>IFERROR(VLOOKUP(E746,'[16]nVision Input'!$E:$Q,13,FALSE),0)</f>
        <v>0</v>
      </c>
      <c r="AH746" s="380"/>
      <c r="AI746" s="394"/>
      <c r="AJ746" s="380"/>
      <c r="AK746" s="394"/>
      <c r="AL746" s="394"/>
      <c r="AM746" s="394"/>
      <c r="AN746" s="380"/>
      <c r="AO746" s="394"/>
      <c r="AP746" s="380"/>
      <c r="AQ746" s="394"/>
      <c r="AR746" s="380"/>
      <c r="AS746" s="394"/>
      <c r="AT746" s="380"/>
      <c r="AU746" s="394"/>
      <c r="AV746" s="217"/>
      <c r="AW746" s="394"/>
      <c r="AX746" s="217"/>
      <c r="AY746" s="394"/>
      <c r="AZ746" s="380"/>
      <c r="BA746" s="394"/>
      <c r="BB746" s="380"/>
      <c r="BC746" s="394"/>
      <c r="BD746" s="394"/>
      <c r="BE746" s="394"/>
      <c r="BF746" s="394"/>
      <c r="BG746" s="394"/>
      <c r="BH746" s="380"/>
      <c r="BI746" s="252">
        <f t="shared" si="61"/>
        <v>-3706.1290089830973</v>
      </c>
    </row>
    <row r="747" spans="1:61" ht="15" customHeight="1" x14ac:dyDescent="0.25">
      <c r="A747" s="83">
        <f t="shared" si="63"/>
        <v>678</v>
      </c>
      <c r="C747" s="83">
        <v>922</v>
      </c>
      <c r="E747" s="120">
        <v>922999</v>
      </c>
      <c r="F747" s="109"/>
      <c r="G747" s="58" t="s">
        <v>839</v>
      </c>
      <c r="K747" s="252">
        <f>'[15]WP - Expenses'!$K$746</f>
        <v>-394825.10000000003</v>
      </c>
      <c r="M747" s="168">
        <v>0.85411208828047303</v>
      </c>
      <c r="O747" s="394">
        <f t="shared" si="62"/>
        <v>-337224.89066654659</v>
      </c>
      <c r="P747" s="217"/>
      <c r="Q747" s="394"/>
      <c r="R747" s="380"/>
      <c r="S747" s="394"/>
      <c r="T747" s="380"/>
      <c r="U747" s="290">
        <f>IFERROR(VLOOKUP(E747,'[26]IS ADJ 3'!$E$16:$O$314,11,FALSE),0)</f>
        <v>0</v>
      </c>
      <c r="V747" s="380"/>
      <c r="W747" s="291">
        <f>IFERROR(VLOOKUP(E747,'[27]IS ADJ 4'!$E:$Q,13,FALSE),0)</f>
        <v>0</v>
      </c>
      <c r="X747" s="380"/>
      <c r="Y747" s="290">
        <f>IFERROR(VLOOKUP(E747,'[28]WP IS ADJ 5'!$E$17:$U$315,17,FALSE),0)</f>
        <v>0</v>
      </c>
      <c r="Z747" s="380"/>
      <c r="AA747" s="394"/>
      <c r="AB747" s="380"/>
      <c r="AC747" s="394"/>
      <c r="AD747" s="380"/>
      <c r="AE747" s="394"/>
      <c r="AF747" s="380"/>
      <c r="AG747" s="397">
        <f>IFERROR(VLOOKUP(E747,'[16]nVision Input'!$E:$Q,13,FALSE),0)</f>
        <v>0</v>
      </c>
      <c r="AH747" s="380"/>
      <c r="AI747" s="394"/>
      <c r="AJ747" s="380"/>
      <c r="AK747" s="394"/>
      <c r="AL747" s="394"/>
      <c r="AM747" s="394"/>
      <c r="AN747" s="380"/>
      <c r="AO747" s="394"/>
      <c r="AP747" s="380"/>
      <c r="AQ747" s="394"/>
      <c r="AR747" s="380"/>
      <c r="AS747" s="394"/>
      <c r="AT747" s="380"/>
      <c r="AU747" s="394"/>
      <c r="AV747" s="217"/>
      <c r="AW747" s="394"/>
      <c r="AX747" s="217"/>
      <c r="AY747" s="394"/>
      <c r="AZ747" s="380"/>
      <c r="BA747" s="394"/>
      <c r="BB747" s="380"/>
      <c r="BC747" s="394"/>
      <c r="BD747" s="394"/>
      <c r="BE747" s="394"/>
      <c r="BF747" s="394"/>
      <c r="BG747" s="394"/>
      <c r="BH747" s="380"/>
      <c r="BI747" s="252">
        <f t="shared" si="61"/>
        <v>-337224.89066654659</v>
      </c>
    </row>
    <row r="748" spans="1:61" ht="15" customHeight="1" x14ac:dyDescent="0.25">
      <c r="A748" s="83">
        <f t="shared" si="63"/>
        <v>679</v>
      </c>
      <c r="C748" s="83">
        <v>923</v>
      </c>
      <c r="E748" s="120">
        <v>923045</v>
      </c>
      <c r="F748" s="109"/>
      <c r="G748" s="106" t="s">
        <v>840</v>
      </c>
      <c r="K748" s="252">
        <f>'[15]WP - Expenses'!$K$747</f>
        <v>930927.26</v>
      </c>
      <c r="M748" s="168">
        <v>0.85411208828047303</v>
      </c>
      <c r="O748" s="394">
        <f t="shared" si="62"/>
        <v>795116.22607581888</v>
      </c>
      <c r="P748" s="217"/>
      <c r="Q748" s="394"/>
      <c r="R748" s="380"/>
      <c r="S748" s="394"/>
      <c r="T748" s="380"/>
      <c r="U748" s="290">
        <f>IFERROR(VLOOKUP(E748,'[26]IS ADJ 3'!$E$16:$O$314,11,FALSE),0)</f>
        <v>0</v>
      </c>
      <c r="V748" s="380"/>
      <c r="W748" s="291">
        <f>IFERROR(VLOOKUP(E748,'[27]IS ADJ 4'!$E:$Q,13,FALSE),0)</f>
        <v>0</v>
      </c>
      <c r="X748" s="380"/>
      <c r="Y748" s="290">
        <f>IFERROR(VLOOKUP(E748,'[28]WP IS ADJ 5'!$E$17:$U$315,17,FALSE),0)</f>
        <v>0</v>
      </c>
      <c r="Z748" s="380"/>
      <c r="AA748" s="394"/>
      <c r="AB748" s="380"/>
      <c r="AC748" s="394"/>
      <c r="AD748" s="380"/>
      <c r="AE748" s="394"/>
      <c r="AF748" s="380"/>
      <c r="AG748" s="397">
        <f>IFERROR(VLOOKUP(E748,'[16]nVision Input'!$E:$Q,13,FALSE),0)</f>
        <v>0</v>
      </c>
      <c r="AH748" s="380"/>
      <c r="AI748" s="394"/>
      <c r="AJ748" s="380"/>
      <c r="AK748" s="394"/>
      <c r="AL748" s="394"/>
      <c r="AM748" s="394"/>
      <c r="AN748" s="380"/>
      <c r="AO748" s="394"/>
      <c r="AP748" s="380"/>
      <c r="AQ748" s="394"/>
      <c r="AR748" s="380"/>
      <c r="AS748" s="394"/>
      <c r="AT748" s="380"/>
      <c r="AU748" s="394"/>
      <c r="AV748" s="217"/>
      <c r="AW748" s="394"/>
      <c r="AX748" s="217"/>
      <c r="AY748" s="394"/>
      <c r="AZ748" s="380"/>
      <c r="BA748" s="394"/>
      <c r="BB748" s="380"/>
      <c r="BC748" s="394"/>
      <c r="BD748" s="394"/>
      <c r="BE748" s="394"/>
      <c r="BF748" s="394"/>
      <c r="BG748" s="394"/>
      <c r="BH748" s="380"/>
      <c r="BI748" s="252">
        <f t="shared" si="61"/>
        <v>795116.22607581888</v>
      </c>
    </row>
    <row r="749" spans="1:61" s="101" customFormat="1" ht="15" customHeight="1" x14ac:dyDescent="0.25">
      <c r="A749" s="122">
        <f t="shared" si="63"/>
        <v>680</v>
      </c>
      <c r="C749" s="122">
        <v>923</v>
      </c>
      <c r="E749" s="120">
        <v>923046</v>
      </c>
      <c r="F749" s="109"/>
      <c r="G749" s="106" t="s">
        <v>841</v>
      </c>
      <c r="K749" s="216">
        <f>'[15]WP - Expenses'!$K$748</f>
        <v>2483.89</v>
      </c>
      <c r="M749" s="168">
        <v>0.85411208828047303</v>
      </c>
      <c r="O749" s="394">
        <f t="shared" si="62"/>
        <v>2121.5204749589839</v>
      </c>
      <c r="P749" s="217"/>
      <c r="Q749" s="394"/>
      <c r="R749" s="380"/>
      <c r="S749" s="394"/>
      <c r="T749" s="380"/>
      <c r="U749" s="290">
        <f>IFERROR(VLOOKUP(E749,'[26]IS ADJ 3'!$E$16:$O$314,11,FALSE),0)</f>
        <v>0</v>
      </c>
      <c r="V749" s="380"/>
      <c r="W749" s="291">
        <f>IFERROR(VLOOKUP(E749,'[27]IS ADJ 4'!$E:$Q,13,FALSE),0)</f>
        <v>0</v>
      </c>
      <c r="X749" s="380"/>
      <c r="Y749" s="290">
        <f>IFERROR(VLOOKUP(E749,'[28]WP IS ADJ 5'!$E$17:$U$315,17,FALSE),0)</f>
        <v>0</v>
      </c>
      <c r="Z749" s="380"/>
      <c r="AA749" s="394"/>
      <c r="AB749" s="380"/>
      <c r="AC749" s="394"/>
      <c r="AD749" s="380"/>
      <c r="AE749" s="394"/>
      <c r="AF749" s="380"/>
      <c r="AG749" s="397">
        <f>IFERROR(VLOOKUP(E749,'[16]nVision Input'!$E:$Q,13,FALSE),0)</f>
        <v>0</v>
      </c>
      <c r="AH749" s="380"/>
      <c r="AI749" s="394"/>
      <c r="AJ749" s="380"/>
      <c r="AK749" s="394"/>
      <c r="AL749" s="394"/>
      <c r="AM749" s="394"/>
      <c r="AN749" s="380"/>
      <c r="AO749" s="394"/>
      <c r="AP749" s="380"/>
      <c r="AQ749" s="394"/>
      <c r="AR749" s="380"/>
      <c r="AS749" s="394"/>
      <c r="AT749" s="380"/>
      <c r="AU749" s="394"/>
      <c r="AV749" s="217"/>
      <c r="AW749" s="394"/>
      <c r="AX749" s="217"/>
      <c r="AY749" s="394"/>
      <c r="AZ749" s="380"/>
      <c r="BA749" s="394"/>
      <c r="BB749" s="380"/>
      <c r="BC749" s="394"/>
      <c r="BD749" s="394"/>
      <c r="BE749" s="394"/>
      <c r="BF749" s="394"/>
      <c r="BG749" s="394"/>
      <c r="BH749" s="380"/>
      <c r="BI749" s="252">
        <f t="shared" si="61"/>
        <v>2121.5204749589839</v>
      </c>
    </row>
    <row r="750" spans="1:61" ht="15" customHeight="1" x14ac:dyDescent="0.25">
      <c r="A750" s="83">
        <f t="shared" si="63"/>
        <v>681</v>
      </c>
      <c r="C750" s="83">
        <v>923</v>
      </c>
      <c r="E750" s="120">
        <v>923047</v>
      </c>
      <c r="F750" s="109"/>
      <c r="G750" s="106" t="s">
        <v>842</v>
      </c>
      <c r="K750" s="252">
        <f>'[15]WP - Expenses'!$K$749</f>
        <v>1604367.33</v>
      </c>
      <c r="M750" s="168">
        <v>0.85411208828047303</v>
      </c>
      <c r="O750" s="394">
        <f t="shared" si="62"/>
        <v>1370309.530595267</v>
      </c>
      <c r="P750" s="217"/>
      <c r="Q750" s="394"/>
      <c r="R750" s="380"/>
      <c r="S750" s="394"/>
      <c r="T750" s="380"/>
      <c r="U750" s="290">
        <f>IFERROR(VLOOKUP(E750,'[26]IS ADJ 3'!$E$16:$O$314,11,FALSE),0)</f>
        <v>0</v>
      </c>
      <c r="V750" s="380"/>
      <c r="W750" s="291">
        <f>IFERROR(VLOOKUP(E750,'[27]IS ADJ 4'!$E:$Q,13,FALSE),0)</f>
        <v>0</v>
      </c>
      <c r="X750" s="380"/>
      <c r="Y750" s="290">
        <f>IFERROR(VLOOKUP(E750,'[28]WP IS ADJ 5'!$E$17:$U$315,17,FALSE),0)</f>
        <v>0</v>
      </c>
      <c r="Z750" s="380"/>
      <c r="AA750" s="394"/>
      <c r="AB750" s="380"/>
      <c r="AC750" s="394"/>
      <c r="AD750" s="380"/>
      <c r="AE750" s="394"/>
      <c r="AF750" s="380"/>
      <c r="AG750" s="397">
        <f>IFERROR(VLOOKUP(E750,'[16]nVision Input'!$E:$Q,13,FALSE),0)</f>
        <v>0</v>
      </c>
      <c r="AH750" s="380"/>
      <c r="AI750" s="394"/>
      <c r="AJ750" s="380"/>
      <c r="AK750" s="394"/>
      <c r="AL750" s="394"/>
      <c r="AM750" s="394"/>
      <c r="AN750" s="380"/>
      <c r="AO750" s="394"/>
      <c r="AP750" s="380"/>
      <c r="AQ750" s="394"/>
      <c r="AR750" s="380"/>
      <c r="AS750" s="394"/>
      <c r="AT750" s="380"/>
      <c r="AU750" s="394"/>
      <c r="AV750" s="217"/>
      <c r="AW750" s="394"/>
      <c r="AX750" s="217"/>
      <c r="AY750" s="394"/>
      <c r="AZ750" s="380"/>
      <c r="BA750" s="394"/>
      <c r="BB750" s="380"/>
      <c r="BC750" s="394"/>
      <c r="BD750" s="394"/>
      <c r="BE750" s="394"/>
      <c r="BF750" s="394"/>
      <c r="BG750" s="394"/>
      <c r="BH750" s="380"/>
      <c r="BI750" s="252">
        <f t="shared" si="61"/>
        <v>1370309.530595267</v>
      </c>
    </row>
    <row r="751" spans="1:61" ht="15" customHeight="1" x14ac:dyDescent="0.25">
      <c r="A751" s="83">
        <f t="shared" si="63"/>
        <v>682</v>
      </c>
      <c r="C751" s="83">
        <v>923</v>
      </c>
      <c r="E751" s="120">
        <v>923050</v>
      </c>
      <c r="F751" s="109"/>
      <c r="G751" s="106" t="s">
        <v>843</v>
      </c>
      <c r="K751" s="252">
        <f>'[15]WP - Expenses'!$K$750</f>
        <v>202900.56</v>
      </c>
      <c r="M751" s="168">
        <v>0.85411208828047303</v>
      </c>
      <c r="O751" s="394">
        <f t="shared" si="62"/>
        <v>173299.82101487741</v>
      </c>
      <c r="P751" s="217"/>
      <c r="Q751" s="394"/>
      <c r="R751" s="380"/>
      <c r="S751" s="394"/>
      <c r="T751" s="380"/>
      <c r="U751" s="290">
        <f>IFERROR(VLOOKUP(E751,'[26]IS ADJ 3'!$E$16:$O$314,11,FALSE),0)</f>
        <v>0</v>
      </c>
      <c r="V751" s="380"/>
      <c r="W751" s="291">
        <f>IFERROR(VLOOKUP(E751,'[27]IS ADJ 4'!$E:$Q,13,FALSE),0)</f>
        <v>0</v>
      </c>
      <c r="X751" s="380"/>
      <c r="Y751" s="290">
        <f>IFERROR(VLOOKUP(E751,'[28]WP IS ADJ 5'!$E$17:$U$315,17,FALSE),0)</f>
        <v>0</v>
      </c>
      <c r="Z751" s="380"/>
      <c r="AA751" s="394"/>
      <c r="AB751" s="380"/>
      <c r="AC751" s="394"/>
      <c r="AD751" s="380"/>
      <c r="AE751" s="394"/>
      <c r="AF751" s="380"/>
      <c r="AG751" s="397">
        <f>IFERROR(VLOOKUP(E751,'[16]nVision Input'!$E:$Q,13,FALSE),0)</f>
        <v>0</v>
      </c>
      <c r="AH751" s="380"/>
      <c r="AI751" s="394"/>
      <c r="AJ751" s="380"/>
      <c r="AK751" s="394"/>
      <c r="AL751" s="394"/>
      <c r="AM751" s="394"/>
      <c r="AN751" s="380"/>
      <c r="AO751" s="394"/>
      <c r="AP751" s="380"/>
      <c r="AQ751" s="394"/>
      <c r="AR751" s="380"/>
      <c r="AS751" s="394"/>
      <c r="AT751" s="380"/>
      <c r="AU751" s="394"/>
      <c r="AV751" s="217"/>
      <c r="AW751" s="394"/>
      <c r="AX751" s="217"/>
      <c r="AY751" s="394"/>
      <c r="AZ751" s="380"/>
      <c r="BA751" s="394"/>
      <c r="BB751" s="380"/>
      <c r="BC751" s="394"/>
      <c r="BD751" s="394"/>
      <c r="BE751" s="394"/>
      <c r="BF751" s="394"/>
      <c r="BG751" s="394"/>
      <c r="BH751" s="380"/>
      <c r="BI751" s="252">
        <f t="shared" si="61"/>
        <v>173299.82101487741</v>
      </c>
    </row>
    <row r="752" spans="1:61" ht="15" customHeight="1" x14ac:dyDescent="0.25">
      <c r="A752" s="83">
        <f t="shared" si="63"/>
        <v>683</v>
      </c>
      <c r="C752" s="83">
        <v>923</v>
      </c>
      <c r="E752" s="120">
        <v>923051</v>
      </c>
      <c r="F752" s="109"/>
      <c r="G752" s="106" t="s">
        <v>844</v>
      </c>
      <c r="K752" s="252">
        <f>'[15]WP - Expenses'!$K$751</f>
        <v>49442.89</v>
      </c>
      <c r="M752" s="168">
        <v>0.85411208828047303</v>
      </c>
      <c r="O752" s="394">
        <f t="shared" si="62"/>
        <v>42229.770028521714</v>
      </c>
      <c r="P752" s="217"/>
      <c r="Q752" s="394"/>
      <c r="R752" s="380"/>
      <c r="S752" s="394"/>
      <c r="T752" s="380"/>
      <c r="U752" s="290">
        <f>IFERROR(VLOOKUP(E752,'[26]IS ADJ 3'!$E$16:$O$314,11,FALSE),0)</f>
        <v>0</v>
      </c>
      <c r="V752" s="380"/>
      <c r="W752" s="291">
        <f>IFERROR(VLOOKUP(E752,'[27]IS ADJ 4'!$E:$Q,13,FALSE),0)</f>
        <v>0</v>
      </c>
      <c r="X752" s="380"/>
      <c r="Y752" s="290">
        <f>IFERROR(VLOOKUP(E752,'[28]WP IS ADJ 5'!$E$17:$U$315,17,FALSE),0)</f>
        <v>0</v>
      </c>
      <c r="Z752" s="380"/>
      <c r="AA752" s="394"/>
      <c r="AB752" s="380"/>
      <c r="AC752" s="394"/>
      <c r="AD752" s="380"/>
      <c r="AE752" s="394"/>
      <c r="AF752" s="380"/>
      <c r="AG752" s="397">
        <f>IFERROR(VLOOKUP(E752,'[16]nVision Input'!$E:$Q,13,FALSE),0)</f>
        <v>0</v>
      </c>
      <c r="AH752" s="380"/>
      <c r="AI752" s="394"/>
      <c r="AJ752" s="380"/>
      <c r="AK752" s="394"/>
      <c r="AL752" s="394"/>
      <c r="AM752" s="394"/>
      <c r="AN752" s="380"/>
      <c r="AO752" s="394"/>
      <c r="AP752" s="380"/>
      <c r="AQ752" s="394"/>
      <c r="AR752" s="380"/>
      <c r="AS752" s="394"/>
      <c r="AT752" s="380"/>
      <c r="AU752" s="394"/>
      <c r="AV752" s="217"/>
      <c r="AW752" s="394"/>
      <c r="AX752" s="217"/>
      <c r="AY752" s="394"/>
      <c r="AZ752" s="380"/>
      <c r="BA752" s="394"/>
      <c r="BB752" s="380"/>
      <c r="BC752" s="394"/>
      <c r="BD752" s="394"/>
      <c r="BE752" s="394"/>
      <c r="BF752" s="394"/>
      <c r="BG752" s="394"/>
      <c r="BH752" s="380"/>
      <c r="BI752" s="252">
        <f t="shared" si="61"/>
        <v>42229.770028521714</v>
      </c>
    </row>
    <row r="753" spans="1:61" ht="15" customHeight="1" x14ac:dyDescent="0.25">
      <c r="A753" s="83">
        <f t="shared" si="63"/>
        <v>684</v>
      </c>
      <c r="C753" s="83">
        <v>923</v>
      </c>
      <c r="E753" s="120">
        <v>923110</v>
      </c>
      <c r="F753" s="109"/>
      <c r="G753" s="106" t="s">
        <v>845</v>
      </c>
      <c r="K753" s="252">
        <f>'[15]WP - Expenses'!$K$752</f>
        <v>2277726.1800000002</v>
      </c>
      <c r="M753" s="168">
        <v>0.85411208828047303</v>
      </c>
      <c r="O753" s="394">
        <f t="shared" si="62"/>
        <v>1945433.4641309048</v>
      </c>
      <c r="P753" s="217"/>
      <c r="Q753" s="394"/>
      <c r="R753" s="380"/>
      <c r="S753" s="394"/>
      <c r="T753" s="380"/>
      <c r="U753" s="290">
        <f>IFERROR(VLOOKUP(E753,'[26]IS ADJ 3'!$E$16:$O$314,11,FALSE),0)</f>
        <v>0</v>
      </c>
      <c r="V753" s="380"/>
      <c r="W753" s="291">
        <f>IFERROR(VLOOKUP(E753,'[27]IS ADJ 4'!$E:$Q,13,FALSE),0)</f>
        <v>0</v>
      </c>
      <c r="X753" s="380"/>
      <c r="Y753" s="290">
        <f>IFERROR(VLOOKUP(E753,'[28]WP IS ADJ 5'!$E$17:$U$315,17,FALSE),0)</f>
        <v>0</v>
      </c>
      <c r="Z753" s="380"/>
      <c r="AA753" s="394"/>
      <c r="AB753" s="380"/>
      <c r="AC753" s="394"/>
      <c r="AD753" s="380"/>
      <c r="AE753" s="394"/>
      <c r="AF753" s="380"/>
      <c r="AG753" s="397">
        <f>IFERROR(VLOOKUP(E753,'[16]nVision Input'!$E:$Q,13,FALSE),0)</f>
        <v>0</v>
      </c>
      <c r="AH753" s="380"/>
      <c r="AI753" s="394"/>
      <c r="AJ753" s="380"/>
      <c r="AK753" s="394"/>
      <c r="AL753" s="394"/>
      <c r="AM753" s="394"/>
      <c r="AN753" s="380"/>
      <c r="AO753" s="394"/>
      <c r="AP753" s="380"/>
      <c r="AQ753" s="394"/>
      <c r="AR753" s="380"/>
      <c r="AS753" s="394"/>
      <c r="AT753" s="380"/>
      <c r="AU753" s="394"/>
      <c r="AV753" s="217"/>
      <c r="AW753" s="394"/>
      <c r="AX753" s="217"/>
      <c r="AY753" s="394"/>
      <c r="AZ753" s="380"/>
      <c r="BA753" s="394"/>
      <c r="BB753" s="380"/>
      <c r="BC753" s="394"/>
      <c r="BD753" s="394"/>
      <c r="BE753" s="394"/>
      <c r="BF753" s="394"/>
      <c r="BG753" s="394"/>
      <c r="BH753" s="380"/>
      <c r="BI753" s="252">
        <f t="shared" si="61"/>
        <v>1945433.4641309048</v>
      </c>
    </row>
    <row r="754" spans="1:61" ht="15" customHeight="1" x14ac:dyDescent="0.25">
      <c r="A754" s="83">
        <f t="shared" si="63"/>
        <v>685</v>
      </c>
      <c r="C754" s="83">
        <v>923</v>
      </c>
      <c r="E754" s="120">
        <v>923145</v>
      </c>
      <c r="F754" s="109"/>
      <c r="G754" s="106" t="s">
        <v>846</v>
      </c>
      <c r="K754" s="252">
        <f>'[15]WP - Expenses'!$K$753</f>
        <v>208864.08000000002</v>
      </c>
      <c r="M754" s="168">
        <v>0.85411208828047303</v>
      </c>
      <c r="O754" s="394">
        <f t="shared" si="62"/>
        <v>178393.3355355798</v>
      </c>
      <c r="P754" s="217"/>
      <c r="Q754" s="394"/>
      <c r="R754" s="380"/>
      <c r="S754" s="394"/>
      <c r="T754" s="380"/>
      <c r="U754" s="290">
        <f>IFERROR(VLOOKUP(E754,'[26]IS ADJ 3'!$E$16:$O$314,11,FALSE),0)</f>
        <v>0</v>
      </c>
      <c r="V754" s="380"/>
      <c r="W754" s="291">
        <f>IFERROR(VLOOKUP(E754,'[27]IS ADJ 4'!$E:$Q,13,FALSE),0)</f>
        <v>0</v>
      </c>
      <c r="X754" s="380"/>
      <c r="Y754" s="290">
        <f>IFERROR(VLOOKUP(E754,'[28]WP IS ADJ 5'!$E$17:$U$315,17,FALSE),0)</f>
        <v>0</v>
      </c>
      <c r="Z754" s="380"/>
      <c r="AA754" s="394"/>
      <c r="AB754" s="380"/>
      <c r="AC754" s="394"/>
      <c r="AD754" s="380"/>
      <c r="AE754" s="394"/>
      <c r="AF754" s="380"/>
      <c r="AG754" s="397">
        <f>IFERROR(VLOOKUP(E754,'[16]nVision Input'!$E:$Q,13,FALSE),0)</f>
        <v>0</v>
      </c>
      <c r="AH754" s="380"/>
      <c r="AI754" s="394"/>
      <c r="AJ754" s="380"/>
      <c r="AK754" s="394"/>
      <c r="AL754" s="394"/>
      <c r="AM754" s="394"/>
      <c r="AN754" s="380"/>
      <c r="AO754" s="394"/>
      <c r="AP754" s="380"/>
      <c r="AQ754" s="394"/>
      <c r="AR754" s="380"/>
      <c r="AS754" s="394"/>
      <c r="AT754" s="380"/>
      <c r="AU754" s="394"/>
      <c r="AV754" s="217"/>
      <c r="AW754" s="394"/>
      <c r="AX754" s="217"/>
      <c r="AY754" s="394"/>
      <c r="AZ754" s="380"/>
      <c r="BA754" s="394"/>
      <c r="BB754" s="380"/>
      <c r="BC754" s="394"/>
      <c r="BD754" s="394"/>
      <c r="BE754" s="394"/>
      <c r="BF754" s="394"/>
      <c r="BG754" s="394"/>
      <c r="BH754" s="380"/>
      <c r="BI754" s="252">
        <f t="shared" si="61"/>
        <v>178393.3355355798</v>
      </c>
    </row>
    <row r="755" spans="1:61" ht="15" customHeight="1" x14ac:dyDescent="0.25">
      <c r="A755" s="83">
        <f t="shared" si="63"/>
        <v>686</v>
      </c>
      <c r="C755" s="83">
        <v>923</v>
      </c>
      <c r="E755" s="120">
        <v>923182</v>
      </c>
      <c r="F755" s="109"/>
      <c r="G755" s="106" t="s">
        <v>847</v>
      </c>
      <c r="K755" s="252">
        <f>'[15]WP - Expenses'!$K$754</f>
        <v>0</v>
      </c>
      <c r="M755" s="168">
        <v>0.85411208828047303</v>
      </c>
      <c r="O755" s="394">
        <f t="shared" si="62"/>
        <v>0</v>
      </c>
      <c r="P755" s="217"/>
      <c r="Q755" s="394"/>
      <c r="R755" s="380"/>
      <c r="S755" s="394"/>
      <c r="T755" s="380"/>
      <c r="U755" s="290">
        <f>IFERROR(VLOOKUP(E755,'[26]IS ADJ 3'!$E$16:$O$314,11,FALSE),0)</f>
        <v>0</v>
      </c>
      <c r="V755" s="380"/>
      <c r="W755" s="291">
        <f>IFERROR(VLOOKUP(E755,'[27]IS ADJ 4'!$E:$Q,13,FALSE),0)</f>
        <v>0</v>
      </c>
      <c r="X755" s="380"/>
      <c r="Y755" s="290">
        <f>IFERROR(VLOOKUP(E755,'[28]WP IS ADJ 5'!$E$17:$U$315,17,FALSE),0)</f>
        <v>0</v>
      </c>
      <c r="Z755" s="380"/>
      <c r="AA755" s="394"/>
      <c r="AB755" s="380"/>
      <c r="AC755" s="394"/>
      <c r="AD755" s="380"/>
      <c r="AE755" s="394"/>
      <c r="AF755" s="380"/>
      <c r="AG755" s="397">
        <f>IFERROR(VLOOKUP(E755,'[16]nVision Input'!$E:$Q,13,FALSE),0)</f>
        <v>0</v>
      </c>
      <c r="AH755" s="380"/>
      <c r="AI755" s="394"/>
      <c r="AJ755" s="380"/>
      <c r="AK755" s="394"/>
      <c r="AL755" s="394"/>
      <c r="AM755" s="394"/>
      <c r="AN755" s="380"/>
      <c r="AO755" s="394"/>
      <c r="AP755" s="380"/>
      <c r="AQ755" s="394"/>
      <c r="AR755" s="380"/>
      <c r="AS755" s="394"/>
      <c r="AT755" s="380"/>
      <c r="AU755" s="394"/>
      <c r="AV755" s="217"/>
      <c r="AW755" s="394"/>
      <c r="AX755" s="217"/>
      <c r="AY755" s="394"/>
      <c r="AZ755" s="380"/>
      <c r="BA755" s="394"/>
      <c r="BB755" s="380"/>
      <c r="BC755" s="394"/>
      <c r="BD755" s="394"/>
      <c r="BE755" s="394"/>
      <c r="BF755" s="394"/>
      <c r="BG755" s="394"/>
      <c r="BH755" s="380"/>
      <c r="BI755" s="252">
        <f t="shared" si="61"/>
        <v>0</v>
      </c>
    </row>
    <row r="756" spans="1:61" ht="15" customHeight="1" x14ac:dyDescent="0.25">
      <c r="A756" s="83">
        <f t="shared" si="63"/>
        <v>687</v>
      </c>
      <c r="C756" s="83">
        <v>923</v>
      </c>
      <c r="E756" s="120">
        <v>923210</v>
      </c>
      <c r="F756" s="109"/>
      <c r="G756" s="106" t="s">
        <v>848</v>
      </c>
      <c r="K756" s="252">
        <f>'[15]WP - Expenses'!$K$755</f>
        <v>3275145.29</v>
      </c>
      <c r="M756" s="168">
        <v>0.85411208828047303</v>
      </c>
      <c r="O756" s="394">
        <f t="shared" si="62"/>
        <v>2797341.1830638554</v>
      </c>
      <c r="P756" s="217"/>
      <c r="Q756" s="394"/>
      <c r="R756" s="380"/>
      <c r="S756" s="394"/>
      <c r="T756" s="380"/>
      <c r="U756" s="290">
        <f>IFERROR(VLOOKUP(E756,'[26]IS ADJ 3'!$E$16:$O$314,11,FALSE),0)</f>
        <v>0</v>
      </c>
      <c r="V756" s="380"/>
      <c r="W756" s="291">
        <f>IFERROR(VLOOKUP(E756,'[27]IS ADJ 4'!$E:$Q,13,FALSE),0)</f>
        <v>0</v>
      </c>
      <c r="X756" s="380"/>
      <c r="Y756" s="290">
        <f>IFERROR(VLOOKUP(E756,'[28]WP IS ADJ 5'!$E$17:$U$315,17,FALSE),0)</f>
        <v>0</v>
      </c>
      <c r="Z756" s="380"/>
      <c r="AA756" s="394"/>
      <c r="AB756" s="380"/>
      <c r="AC756" s="394"/>
      <c r="AD756" s="380"/>
      <c r="AE756" s="394"/>
      <c r="AF756" s="380"/>
      <c r="AG756" s="397">
        <f>IFERROR(VLOOKUP(E756,'[16]nVision Input'!$E:$Q,13,FALSE),0)</f>
        <v>0</v>
      </c>
      <c r="AH756" s="380"/>
      <c r="AI756" s="394"/>
      <c r="AJ756" s="380"/>
      <c r="AK756" s="394"/>
      <c r="AL756" s="394"/>
      <c r="AM756" s="394"/>
      <c r="AN756" s="380"/>
      <c r="AO756" s="394"/>
      <c r="AP756" s="380"/>
      <c r="AQ756" s="394"/>
      <c r="AR756" s="380"/>
      <c r="AS756" s="394"/>
      <c r="AT756" s="380"/>
      <c r="AU756" s="394"/>
      <c r="AV756" s="217"/>
      <c r="AW756" s="394"/>
      <c r="AX756" s="217"/>
      <c r="AY756" s="394"/>
      <c r="AZ756" s="380"/>
      <c r="BA756" s="394"/>
      <c r="BB756" s="380"/>
      <c r="BC756" s="394"/>
      <c r="BD756" s="394"/>
      <c r="BE756" s="394"/>
      <c r="BF756" s="394"/>
      <c r="BG756" s="394"/>
      <c r="BH756" s="380"/>
      <c r="BI756" s="252">
        <f t="shared" si="61"/>
        <v>2797341.1830638554</v>
      </c>
    </row>
    <row r="757" spans="1:61" ht="15" customHeight="1" x14ac:dyDescent="0.25">
      <c r="A757" s="83">
        <f t="shared" si="63"/>
        <v>688</v>
      </c>
      <c r="C757" s="83">
        <v>923</v>
      </c>
      <c r="E757" s="120">
        <v>923005</v>
      </c>
      <c r="F757" s="109"/>
      <c r="G757" s="106" t="s">
        <v>849</v>
      </c>
      <c r="K757" s="252">
        <f>'[15]WP - Expenses'!$K$756</f>
        <v>35205.839999999997</v>
      </c>
      <c r="M757" s="168">
        <v>0.85411208828047303</v>
      </c>
      <c r="O757" s="394">
        <f t="shared" si="62"/>
        <v>30069.733522068207</v>
      </c>
      <c r="P757" s="217"/>
      <c r="Q757" s="394"/>
      <c r="R757" s="380"/>
      <c r="S757" s="394"/>
      <c r="T757" s="380"/>
      <c r="U757" s="290">
        <f>IFERROR(VLOOKUP(E757,'[26]IS ADJ 3'!$E$16:$O$314,11,FALSE),0)</f>
        <v>0</v>
      </c>
      <c r="V757" s="380"/>
      <c r="W757" s="291">
        <f>IFERROR(VLOOKUP(E757,'[27]IS ADJ 4'!$E:$Q,13,FALSE),0)</f>
        <v>0</v>
      </c>
      <c r="X757" s="380"/>
      <c r="Y757" s="290">
        <f>IFERROR(VLOOKUP(E757,'[28]WP IS ADJ 5'!$E$17:$U$315,17,FALSE),0)</f>
        <v>0</v>
      </c>
      <c r="Z757" s="380"/>
      <c r="AA757" s="394"/>
      <c r="AB757" s="380"/>
      <c r="AC757" s="394"/>
      <c r="AD757" s="380"/>
      <c r="AE757" s="394"/>
      <c r="AF757" s="380"/>
      <c r="AG757" s="397">
        <f>IFERROR(VLOOKUP(E757,'[16]nVision Input'!$E:$Q,13,FALSE),0)</f>
        <v>0</v>
      </c>
      <c r="AH757" s="380"/>
      <c r="AI757" s="394"/>
      <c r="AJ757" s="380"/>
      <c r="AK757" s="394"/>
      <c r="AL757" s="394"/>
      <c r="AM757" s="394"/>
      <c r="AN757" s="380"/>
      <c r="AO757" s="394"/>
      <c r="AP757" s="380"/>
      <c r="AQ757" s="394"/>
      <c r="AR757" s="380"/>
      <c r="AS757" s="394"/>
      <c r="AT757" s="380"/>
      <c r="AU757" s="394"/>
      <c r="AV757" s="217"/>
      <c r="AW757" s="394"/>
      <c r="AX757" s="217"/>
      <c r="AY757" s="394"/>
      <c r="AZ757" s="380"/>
      <c r="BA757" s="394"/>
      <c r="BB757" s="380"/>
      <c r="BC757" s="394"/>
      <c r="BD757" s="394"/>
      <c r="BE757" s="394"/>
      <c r="BF757" s="394"/>
      <c r="BG757" s="394"/>
      <c r="BH757" s="380"/>
      <c r="BI757" s="252">
        <f t="shared" si="61"/>
        <v>30069.733522068207</v>
      </c>
    </row>
    <row r="758" spans="1:61" ht="15" customHeight="1" x14ac:dyDescent="0.25">
      <c r="A758" s="83">
        <f t="shared" si="63"/>
        <v>689</v>
      </c>
      <c r="C758" s="83">
        <v>923</v>
      </c>
      <c r="E758" s="120">
        <v>923509</v>
      </c>
      <c r="F758" s="109"/>
      <c r="G758" s="106" t="s">
        <v>850</v>
      </c>
      <c r="K758" s="252">
        <f>'[15]WP - Expenses'!$K$757</f>
        <v>7716.72</v>
      </c>
      <c r="M758" s="168">
        <v>0.85411208828047303</v>
      </c>
      <c r="O758" s="394">
        <f t="shared" si="62"/>
        <v>6590.9438338756918</v>
      </c>
      <c r="P758" s="217"/>
      <c r="Q758" s="394"/>
      <c r="R758" s="380"/>
      <c r="S758" s="394"/>
      <c r="T758" s="380"/>
      <c r="U758" s="290">
        <f>IFERROR(VLOOKUP(E758,'[26]IS ADJ 3'!$E$16:$O$314,11,FALSE),0)</f>
        <v>0</v>
      </c>
      <c r="V758" s="380"/>
      <c r="W758" s="291">
        <f>IFERROR(VLOOKUP(E758,'[27]IS ADJ 4'!$E:$Q,13,FALSE),0)</f>
        <v>0</v>
      </c>
      <c r="X758" s="380"/>
      <c r="Y758" s="290">
        <f>IFERROR(VLOOKUP(E758,'[28]WP IS ADJ 5'!$E$17:$U$315,17,FALSE),0)</f>
        <v>0</v>
      </c>
      <c r="Z758" s="380"/>
      <c r="AA758" s="394"/>
      <c r="AB758" s="380"/>
      <c r="AC758" s="394"/>
      <c r="AD758" s="380"/>
      <c r="AE758" s="394"/>
      <c r="AF758" s="380"/>
      <c r="AG758" s="397">
        <f>IFERROR(VLOOKUP(E758,'[16]nVision Input'!$E:$Q,13,FALSE),0)</f>
        <v>0</v>
      </c>
      <c r="AH758" s="380"/>
      <c r="AI758" s="394"/>
      <c r="AJ758" s="380"/>
      <c r="AK758" s="394"/>
      <c r="AL758" s="394"/>
      <c r="AM758" s="394"/>
      <c r="AN758" s="380"/>
      <c r="AO758" s="394"/>
      <c r="AP758" s="380"/>
      <c r="AQ758" s="394"/>
      <c r="AR758" s="380"/>
      <c r="AS758" s="394"/>
      <c r="AT758" s="380"/>
      <c r="AU758" s="394"/>
      <c r="AV758" s="217"/>
      <c r="AW758" s="394"/>
      <c r="AX758" s="217"/>
      <c r="AY758" s="394"/>
      <c r="AZ758" s="380"/>
      <c r="BA758" s="394"/>
      <c r="BB758" s="380"/>
      <c r="BC758" s="394"/>
      <c r="BD758" s="394"/>
      <c r="BE758" s="394"/>
      <c r="BF758" s="394"/>
      <c r="BG758" s="394"/>
      <c r="BH758" s="380"/>
      <c r="BI758" s="252">
        <f t="shared" si="61"/>
        <v>6590.9438338756918</v>
      </c>
    </row>
    <row r="759" spans="1:61" ht="15" customHeight="1" x14ac:dyDescent="0.25">
      <c r="A759" s="83">
        <f t="shared" si="63"/>
        <v>690</v>
      </c>
      <c r="C759" s="83">
        <v>923</v>
      </c>
      <c r="E759" s="120">
        <v>923510</v>
      </c>
      <c r="F759" s="109"/>
      <c r="G759" s="106" t="s">
        <v>851</v>
      </c>
      <c r="K759" s="252">
        <f>'[15]WP - Expenses'!$K$758</f>
        <v>4858759.17</v>
      </c>
      <c r="M759" s="168">
        <v>0.85411208828047303</v>
      </c>
      <c r="O759" s="394">
        <f t="shared" si="62"/>
        <v>4149924.9411405977</v>
      </c>
      <c r="P759" s="217"/>
      <c r="Q759" s="394"/>
      <c r="R759" s="380"/>
      <c r="S759" s="394"/>
      <c r="T759" s="380"/>
      <c r="U759" s="290">
        <f>IFERROR(VLOOKUP(E759,'[26]IS ADJ 3'!$E$16:$O$314,11,FALSE),0)</f>
        <v>0</v>
      </c>
      <c r="V759" s="380"/>
      <c r="W759" s="291">
        <f>IFERROR(VLOOKUP(E759,'[27]IS ADJ 4'!$E:$Q,13,FALSE),0)</f>
        <v>0</v>
      </c>
      <c r="X759" s="380"/>
      <c r="Y759" s="290">
        <f>IFERROR(VLOOKUP(E759,'[28]WP IS ADJ 5'!$E$17:$U$315,17,FALSE),0)</f>
        <v>0</v>
      </c>
      <c r="Z759" s="380"/>
      <c r="AA759" s="394"/>
      <c r="AB759" s="380"/>
      <c r="AC759" s="394"/>
      <c r="AD759" s="380"/>
      <c r="AE759" s="394"/>
      <c r="AF759" s="380"/>
      <c r="AG759" s="397">
        <f>IFERROR(VLOOKUP(E759,'[16]nVision Input'!$E:$Q,13,FALSE),0)</f>
        <v>0</v>
      </c>
      <c r="AH759" s="380"/>
      <c r="AI759" s="394"/>
      <c r="AJ759" s="380"/>
      <c r="AK759" s="394"/>
      <c r="AL759" s="394"/>
      <c r="AM759" s="394"/>
      <c r="AN759" s="380"/>
      <c r="AO759" s="394"/>
      <c r="AP759" s="380"/>
      <c r="AQ759" s="394"/>
      <c r="AR759" s="380"/>
      <c r="AS759" s="394"/>
      <c r="AT759" s="380"/>
      <c r="AU759" s="394"/>
      <c r="AV759" s="217"/>
      <c r="AW759" s="394"/>
      <c r="AX759" s="217"/>
      <c r="AY759" s="394"/>
      <c r="AZ759" s="380"/>
      <c r="BA759" s="394"/>
      <c r="BB759" s="380"/>
      <c r="BC759" s="394"/>
      <c r="BD759" s="394"/>
      <c r="BE759" s="394"/>
      <c r="BF759" s="394"/>
      <c r="BG759" s="394"/>
      <c r="BH759" s="380"/>
      <c r="BI759" s="252">
        <f t="shared" si="61"/>
        <v>4149924.9411405977</v>
      </c>
    </row>
    <row r="760" spans="1:61" ht="15" customHeight="1" x14ac:dyDescent="0.25">
      <c r="A760" s="83">
        <f t="shared" si="63"/>
        <v>691</v>
      </c>
      <c r="C760" s="83">
        <v>923</v>
      </c>
      <c r="E760" s="120">
        <v>923514</v>
      </c>
      <c r="F760" s="109"/>
      <c r="G760" s="106" t="s">
        <v>852</v>
      </c>
      <c r="K760" s="252">
        <f>'[15]WP - Expenses'!$K$759</f>
        <v>60357.14</v>
      </c>
      <c r="M760" s="168">
        <v>0.85411208828047303</v>
      </c>
      <c r="O760" s="394">
        <f t="shared" si="62"/>
        <v>51551.762888036872</v>
      </c>
      <c r="P760" s="217"/>
      <c r="Q760" s="394"/>
      <c r="R760" s="380"/>
      <c r="S760" s="394"/>
      <c r="T760" s="380"/>
      <c r="U760" s="290">
        <f>IFERROR(VLOOKUP(E760,'[26]IS ADJ 3'!$E$16:$O$314,11,FALSE),0)</f>
        <v>0</v>
      </c>
      <c r="V760" s="380"/>
      <c r="W760" s="291">
        <f>IFERROR(VLOOKUP(E760,'[27]IS ADJ 4'!$E:$Q,13,FALSE),0)</f>
        <v>0</v>
      </c>
      <c r="X760" s="380"/>
      <c r="Y760" s="290">
        <f>IFERROR(VLOOKUP(E760,'[28]WP IS ADJ 5'!$E$17:$U$315,17,FALSE),0)</f>
        <v>0</v>
      </c>
      <c r="Z760" s="380"/>
      <c r="AA760" s="394"/>
      <c r="AB760" s="380"/>
      <c r="AC760" s="394"/>
      <c r="AD760" s="380"/>
      <c r="AE760" s="394"/>
      <c r="AF760" s="380"/>
      <c r="AG760" s="397">
        <f>IFERROR(VLOOKUP(E760,'[16]nVision Input'!$E:$Q,13,FALSE),0)</f>
        <v>0</v>
      </c>
      <c r="AH760" s="380"/>
      <c r="AI760" s="394"/>
      <c r="AJ760" s="380"/>
      <c r="AK760" s="394"/>
      <c r="AL760" s="394"/>
      <c r="AM760" s="394"/>
      <c r="AN760" s="380"/>
      <c r="AO760" s="394"/>
      <c r="AP760" s="380"/>
      <c r="AQ760" s="394"/>
      <c r="AR760" s="380"/>
      <c r="AS760" s="394"/>
      <c r="AT760" s="380"/>
      <c r="AU760" s="394"/>
      <c r="AV760" s="217"/>
      <c r="AW760" s="394"/>
      <c r="AX760" s="217"/>
      <c r="AY760" s="394"/>
      <c r="AZ760" s="380"/>
      <c r="BA760" s="394"/>
      <c r="BB760" s="380"/>
      <c r="BC760" s="394"/>
      <c r="BD760" s="394"/>
      <c r="BE760" s="394"/>
      <c r="BF760" s="394"/>
      <c r="BG760" s="394"/>
      <c r="BH760" s="380"/>
      <c r="BI760" s="252">
        <f t="shared" si="61"/>
        <v>51551.762888036872</v>
      </c>
    </row>
    <row r="761" spans="1:61" ht="15" customHeight="1" x14ac:dyDescent="0.25">
      <c r="A761" s="83">
        <f t="shared" si="63"/>
        <v>692</v>
      </c>
      <c r="C761" s="83">
        <v>923</v>
      </c>
      <c r="E761" s="120">
        <v>923610</v>
      </c>
      <c r="F761" s="109"/>
      <c r="G761" s="106" t="s">
        <v>853</v>
      </c>
      <c r="K761" s="252">
        <f>'[15]WP - Expenses'!$K$760</f>
        <v>3469682.57</v>
      </c>
      <c r="M761" s="168">
        <v>0.85411208828047303</v>
      </c>
      <c r="O761" s="394">
        <f t="shared" si="62"/>
        <v>2963497.8255330585</v>
      </c>
      <c r="P761" s="217"/>
      <c r="Q761" s="394"/>
      <c r="R761" s="380"/>
      <c r="S761" s="394"/>
      <c r="T761" s="380"/>
      <c r="U761" s="290">
        <f>IFERROR(VLOOKUP(E761,'[26]IS ADJ 3'!$E$16:$O$314,11,FALSE),0)</f>
        <v>0</v>
      </c>
      <c r="V761" s="380"/>
      <c r="W761" s="291">
        <f>IFERROR(VLOOKUP(E761,'[27]IS ADJ 4'!$E:$Q,13,FALSE),0)</f>
        <v>0</v>
      </c>
      <c r="X761" s="380"/>
      <c r="Y761" s="290">
        <f>IFERROR(VLOOKUP(E761,'[28]WP IS ADJ 5'!$E$17:$U$315,17,FALSE),0)</f>
        <v>0</v>
      </c>
      <c r="Z761" s="380"/>
      <c r="AA761" s="394"/>
      <c r="AB761" s="380"/>
      <c r="AC761" s="394"/>
      <c r="AD761" s="380"/>
      <c r="AE761" s="394"/>
      <c r="AF761" s="380"/>
      <c r="AG761" s="397">
        <f>IFERROR(VLOOKUP(E761,'[16]nVision Input'!$E:$Q,13,FALSE),0)</f>
        <v>0</v>
      </c>
      <c r="AH761" s="380"/>
      <c r="AI761" s="394"/>
      <c r="AJ761" s="380"/>
      <c r="AK761" s="394"/>
      <c r="AL761" s="394"/>
      <c r="AM761" s="394"/>
      <c r="AN761" s="380"/>
      <c r="AO761" s="394"/>
      <c r="AP761" s="380"/>
      <c r="AQ761" s="394"/>
      <c r="AR761" s="380"/>
      <c r="AS761" s="394"/>
      <c r="AT761" s="380"/>
      <c r="AU761" s="394"/>
      <c r="AV761" s="217"/>
      <c r="AW761" s="394"/>
      <c r="AX761" s="217"/>
      <c r="AY761" s="394"/>
      <c r="AZ761" s="380"/>
      <c r="BA761" s="394"/>
      <c r="BB761" s="380"/>
      <c r="BC761" s="394"/>
      <c r="BD761" s="394"/>
      <c r="BE761" s="394"/>
      <c r="BF761" s="394"/>
      <c r="BG761" s="394"/>
      <c r="BH761" s="380"/>
      <c r="BI761" s="252">
        <f t="shared" si="61"/>
        <v>2963497.8255330585</v>
      </c>
    </row>
    <row r="762" spans="1:61" ht="15" customHeight="1" x14ac:dyDescent="0.25">
      <c r="A762" s="83">
        <f t="shared" si="63"/>
        <v>693</v>
      </c>
      <c r="C762" s="83">
        <v>923</v>
      </c>
      <c r="E762" s="120">
        <v>923710</v>
      </c>
      <c r="F762" s="109"/>
      <c r="G762" s="106" t="s">
        <v>854</v>
      </c>
      <c r="K762" s="252">
        <f>'[15]WP - Expenses'!$K$761</f>
        <v>0</v>
      </c>
      <c r="M762" s="168">
        <v>0.85411208828047303</v>
      </c>
      <c r="O762" s="394">
        <f t="shared" si="62"/>
        <v>0</v>
      </c>
      <c r="P762" s="217"/>
      <c r="Q762" s="394"/>
      <c r="R762" s="380"/>
      <c r="S762" s="394"/>
      <c r="T762" s="380"/>
      <c r="U762" s="290">
        <f>IFERROR(VLOOKUP(E762,'[26]IS ADJ 3'!$E$16:$O$314,11,FALSE),0)</f>
        <v>0</v>
      </c>
      <c r="V762" s="380"/>
      <c r="W762" s="291">
        <f>IFERROR(VLOOKUP(E762,'[27]IS ADJ 4'!$E:$Q,13,FALSE),0)</f>
        <v>0</v>
      </c>
      <c r="X762" s="380"/>
      <c r="Y762" s="290">
        <f>IFERROR(VLOOKUP(E762,'[28]WP IS ADJ 5'!$E$17:$U$315,17,FALSE),0)</f>
        <v>0</v>
      </c>
      <c r="Z762" s="380"/>
      <c r="AA762" s="394"/>
      <c r="AB762" s="380"/>
      <c r="AC762" s="394"/>
      <c r="AD762" s="380"/>
      <c r="AE762" s="394"/>
      <c r="AF762" s="380"/>
      <c r="AG762" s="397">
        <f>IFERROR(VLOOKUP(E762,'[16]nVision Input'!$E:$Q,13,FALSE),0)</f>
        <v>0</v>
      </c>
      <c r="AH762" s="380"/>
      <c r="AI762" s="394"/>
      <c r="AJ762" s="380"/>
      <c r="AK762" s="394"/>
      <c r="AL762" s="394"/>
      <c r="AM762" s="394"/>
      <c r="AN762" s="380"/>
      <c r="AO762" s="394"/>
      <c r="AP762" s="380"/>
      <c r="AQ762" s="394"/>
      <c r="AR762" s="380"/>
      <c r="AS762" s="394"/>
      <c r="AT762" s="380"/>
      <c r="AU762" s="394"/>
      <c r="AV762" s="217"/>
      <c r="AW762" s="394"/>
      <c r="AX762" s="217"/>
      <c r="AY762" s="394"/>
      <c r="AZ762" s="380"/>
      <c r="BA762" s="394"/>
      <c r="BB762" s="380"/>
      <c r="BC762" s="394"/>
      <c r="BD762" s="394"/>
      <c r="BE762" s="394"/>
      <c r="BF762" s="394"/>
      <c r="BG762" s="394"/>
      <c r="BH762" s="380"/>
      <c r="BI762" s="252">
        <f t="shared" si="61"/>
        <v>0</v>
      </c>
    </row>
    <row r="763" spans="1:61" ht="15" customHeight="1" x14ac:dyDescent="0.25">
      <c r="A763" s="83">
        <f t="shared" si="63"/>
        <v>694</v>
      </c>
      <c r="C763" s="83">
        <v>923</v>
      </c>
      <c r="E763" s="120">
        <v>923810</v>
      </c>
      <c r="F763" s="109"/>
      <c r="G763" s="106" t="s">
        <v>855</v>
      </c>
      <c r="K763" s="252">
        <f>'[15]WP - Expenses'!$K$762</f>
        <v>3948490.7300000004</v>
      </c>
      <c r="M763" s="168">
        <v>0.85411208828047303</v>
      </c>
      <c r="O763" s="394">
        <f t="shared" si="62"/>
        <v>3372453.6629563896</v>
      </c>
      <c r="P763" s="217"/>
      <c r="Q763" s="394"/>
      <c r="R763" s="380"/>
      <c r="S763" s="394"/>
      <c r="T763" s="380"/>
      <c r="U763" s="290">
        <f>IFERROR(VLOOKUP(E763,'[26]IS ADJ 3'!$E$16:$O$314,11,FALSE),0)</f>
        <v>0</v>
      </c>
      <c r="V763" s="380"/>
      <c r="W763" s="291">
        <f>IFERROR(VLOOKUP(E763,'[27]IS ADJ 4'!$E:$Q,13,FALSE),0)</f>
        <v>0</v>
      </c>
      <c r="X763" s="380"/>
      <c r="Y763" s="290">
        <f>IFERROR(VLOOKUP(E763,'[28]WP IS ADJ 5'!$E$17:$U$315,17,FALSE),0)</f>
        <v>0</v>
      </c>
      <c r="Z763" s="380"/>
      <c r="AA763" s="394"/>
      <c r="AB763" s="380"/>
      <c r="AC763" s="394"/>
      <c r="AD763" s="380"/>
      <c r="AE763" s="394"/>
      <c r="AF763" s="380"/>
      <c r="AG763" s="397">
        <f>IFERROR(VLOOKUP(E763,'[16]nVision Input'!$E:$Q,13,FALSE),0)</f>
        <v>0</v>
      </c>
      <c r="AH763" s="380"/>
      <c r="AI763" s="394"/>
      <c r="AJ763" s="380"/>
      <c r="AK763" s="394"/>
      <c r="AL763" s="394"/>
      <c r="AM763" s="394"/>
      <c r="AN763" s="380"/>
      <c r="AO763" s="394"/>
      <c r="AP763" s="380"/>
      <c r="AQ763" s="394"/>
      <c r="AR763" s="380"/>
      <c r="AS763" s="394"/>
      <c r="AT763" s="380"/>
      <c r="AU763" s="394"/>
      <c r="AV763" s="217"/>
      <c r="AW763" s="394"/>
      <c r="AX763" s="217"/>
      <c r="AY763" s="394"/>
      <c r="AZ763" s="380"/>
      <c r="BA763" s="394"/>
      <c r="BB763" s="380"/>
      <c r="BC763" s="394"/>
      <c r="BD763" s="394"/>
      <c r="BE763" s="394"/>
      <c r="BF763" s="394"/>
      <c r="BG763" s="394"/>
      <c r="BH763" s="380"/>
      <c r="BI763" s="252">
        <f t="shared" si="61"/>
        <v>3372453.6629563896</v>
      </c>
    </row>
    <row r="764" spans="1:61" ht="15" customHeight="1" x14ac:dyDescent="0.25">
      <c r="A764" s="83">
        <f t="shared" si="63"/>
        <v>695</v>
      </c>
      <c r="C764" s="83">
        <v>923</v>
      </c>
      <c r="E764" s="120">
        <v>923910</v>
      </c>
      <c r="F764" s="109"/>
      <c r="G764" s="106" t="s">
        <v>856</v>
      </c>
      <c r="K764" s="252">
        <f>'[15]WP - Expenses'!$K$763</f>
        <v>926330.25</v>
      </c>
      <c r="M764" s="168">
        <v>0.85411208828047303</v>
      </c>
      <c r="O764" s="394">
        <f t="shared" si="62"/>
        <v>791189.86426487262</v>
      </c>
      <c r="P764" s="217"/>
      <c r="Q764" s="394"/>
      <c r="R764" s="380"/>
      <c r="S764" s="394"/>
      <c r="T764" s="380"/>
      <c r="U764" s="290">
        <f>IFERROR(VLOOKUP(E764,'[26]IS ADJ 3'!$E$16:$O$314,11,FALSE),0)</f>
        <v>0</v>
      </c>
      <c r="V764" s="380"/>
      <c r="W764" s="291">
        <f>IFERROR(VLOOKUP(E764,'[27]IS ADJ 4'!$E:$Q,13,FALSE),0)</f>
        <v>0</v>
      </c>
      <c r="X764" s="380"/>
      <c r="Y764" s="290">
        <f>IFERROR(VLOOKUP(E764,'[28]WP IS ADJ 5'!$E$17:$U$315,17,FALSE),0)</f>
        <v>0</v>
      </c>
      <c r="Z764" s="380"/>
      <c r="AA764" s="394"/>
      <c r="AB764" s="380"/>
      <c r="AC764" s="394"/>
      <c r="AD764" s="380"/>
      <c r="AE764" s="394"/>
      <c r="AF764" s="380"/>
      <c r="AG764" s="397">
        <f>IFERROR(VLOOKUP(E764,'[16]nVision Input'!$E:$Q,13,FALSE),0)</f>
        <v>0</v>
      </c>
      <c r="AH764" s="380"/>
      <c r="AI764" s="394"/>
      <c r="AJ764" s="380"/>
      <c r="AK764" s="394"/>
      <c r="AL764" s="394"/>
      <c r="AM764" s="394"/>
      <c r="AN764" s="380"/>
      <c r="AO764" s="394"/>
      <c r="AP764" s="380"/>
      <c r="AQ764" s="394"/>
      <c r="AR764" s="380"/>
      <c r="AS764" s="394"/>
      <c r="AT764" s="380"/>
      <c r="AU764" s="394"/>
      <c r="AV764" s="217"/>
      <c r="AW764" s="394"/>
      <c r="AX764" s="217"/>
      <c r="AY764" s="394"/>
      <c r="AZ764" s="380"/>
      <c r="BA764" s="394"/>
      <c r="BB764" s="380"/>
      <c r="BC764" s="394"/>
      <c r="BD764" s="394"/>
      <c r="BE764" s="394"/>
      <c r="BF764" s="394"/>
      <c r="BG764" s="394"/>
      <c r="BH764" s="380"/>
      <c r="BI764" s="252">
        <f t="shared" si="61"/>
        <v>791189.86426487262</v>
      </c>
    </row>
    <row r="765" spans="1:61" ht="15" customHeight="1" x14ac:dyDescent="0.25">
      <c r="A765" s="83">
        <f t="shared" si="63"/>
        <v>696</v>
      </c>
      <c r="C765" s="83">
        <v>924</v>
      </c>
      <c r="E765" s="120">
        <v>924000</v>
      </c>
      <c r="F765" s="109"/>
      <c r="G765" s="98" t="s">
        <v>857</v>
      </c>
      <c r="K765" s="252">
        <f>'[15]WP - Expenses'!$K$764</f>
        <v>1994539.69</v>
      </c>
      <c r="M765" s="168">
        <v>0.85411208828047303</v>
      </c>
      <c r="O765" s="394">
        <f t="shared" si="62"/>
        <v>1703560.4597841871</v>
      </c>
      <c r="P765" s="217"/>
      <c r="Q765" s="394"/>
      <c r="R765" s="380"/>
      <c r="S765" s="394"/>
      <c r="T765" s="380"/>
      <c r="U765" s="290">
        <f>IFERROR(VLOOKUP(E765,'[26]IS ADJ 3'!$E$16:$O$314,11,FALSE),0)</f>
        <v>0</v>
      </c>
      <c r="V765" s="380"/>
      <c r="W765" s="291">
        <f>IFERROR(VLOOKUP(E765,'[27]IS ADJ 4'!$E:$Q,13,FALSE),0)</f>
        <v>0</v>
      </c>
      <c r="X765" s="380"/>
      <c r="Y765" s="290">
        <f>IFERROR(VLOOKUP(E765,'[28]WP IS ADJ 5'!$E$17:$U$315,17,FALSE),0)</f>
        <v>0</v>
      </c>
      <c r="Z765" s="380"/>
      <c r="AA765" s="394"/>
      <c r="AB765" s="380"/>
      <c r="AC765" s="394"/>
      <c r="AD765" s="380"/>
      <c r="AE765" s="394"/>
      <c r="AF765" s="380"/>
      <c r="AG765" s="397">
        <f>IFERROR(VLOOKUP(E765,'[16]nVision Input'!$E:$Q,13,FALSE),0)</f>
        <v>0</v>
      </c>
      <c r="AH765" s="380"/>
      <c r="AI765" s="394"/>
      <c r="AJ765" s="380"/>
      <c r="AK765" s="394">
        <f>+'[43]IS ADJ 16'!$W$16</f>
        <v>340712.09195683757</v>
      </c>
      <c r="AL765" s="394"/>
      <c r="AM765" s="394"/>
      <c r="AN765" s="380"/>
      <c r="AO765" s="394"/>
      <c r="AP765" s="380"/>
      <c r="AQ765" s="394"/>
      <c r="AR765" s="380"/>
      <c r="AS765" s="394"/>
      <c r="AT765" s="380"/>
      <c r="AU765" s="394"/>
      <c r="AV765" s="217"/>
      <c r="AW765" s="394"/>
      <c r="AX765" s="217"/>
      <c r="AY765" s="394"/>
      <c r="AZ765" s="380"/>
      <c r="BA765" s="394"/>
      <c r="BB765" s="380"/>
      <c r="BC765" s="394"/>
      <c r="BD765" s="394"/>
      <c r="BE765" s="394"/>
      <c r="BF765" s="394"/>
      <c r="BG765" s="394"/>
      <c r="BH765" s="380"/>
      <c r="BI765" s="252">
        <f t="shared" si="61"/>
        <v>2044272.5517410247</v>
      </c>
    </row>
    <row r="766" spans="1:61" s="101" customFormat="1" ht="15" customHeight="1" x14ac:dyDescent="0.25">
      <c r="A766" s="122">
        <f t="shared" si="63"/>
        <v>697</v>
      </c>
      <c r="C766" s="122">
        <v>924</v>
      </c>
      <c r="E766" s="120">
        <v>924001</v>
      </c>
      <c r="F766" s="109"/>
      <c r="G766" s="98" t="s">
        <v>858</v>
      </c>
      <c r="K766" s="216">
        <f>'[15]WP - Expenses'!$K$765</f>
        <v>64.099999999999994</v>
      </c>
      <c r="M766" s="168">
        <v>0.85411208828047303</v>
      </c>
      <c r="O766" s="394">
        <f t="shared" si="62"/>
        <v>54.748584858778315</v>
      </c>
      <c r="P766" s="217"/>
      <c r="Q766" s="394"/>
      <c r="R766" s="380"/>
      <c r="S766" s="394"/>
      <c r="T766" s="380"/>
      <c r="U766" s="290">
        <f>IFERROR(VLOOKUP(E766,'[26]IS ADJ 3'!$E$16:$O$314,11,FALSE),0)</f>
        <v>0</v>
      </c>
      <c r="V766" s="380"/>
      <c r="W766" s="291">
        <f>IFERROR(VLOOKUP(E766,'[27]IS ADJ 4'!$E:$Q,13,FALSE),0)</f>
        <v>0</v>
      </c>
      <c r="X766" s="380"/>
      <c r="Y766" s="290">
        <f>IFERROR(VLOOKUP(E766,'[28]WP IS ADJ 5'!$E$17:$U$315,17,FALSE),0)</f>
        <v>0</v>
      </c>
      <c r="Z766" s="380"/>
      <c r="AA766" s="394"/>
      <c r="AB766" s="380"/>
      <c r="AC766" s="394"/>
      <c r="AD766" s="380"/>
      <c r="AE766" s="394"/>
      <c r="AF766" s="380"/>
      <c r="AG766" s="397">
        <f>IFERROR(VLOOKUP(E766,'[16]nVision Input'!$E:$Q,13,FALSE),0)</f>
        <v>0</v>
      </c>
      <c r="AH766" s="380"/>
      <c r="AI766" s="394"/>
      <c r="AJ766" s="380"/>
      <c r="AK766" s="394"/>
      <c r="AL766" s="394"/>
      <c r="AM766" s="394"/>
      <c r="AN766" s="380"/>
      <c r="AO766" s="394"/>
      <c r="AP766" s="380"/>
      <c r="AQ766" s="394"/>
      <c r="AR766" s="380"/>
      <c r="AS766" s="394"/>
      <c r="AT766" s="380"/>
      <c r="AU766" s="394"/>
      <c r="AV766" s="217"/>
      <c r="AW766" s="394"/>
      <c r="AX766" s="217"/>
      <c r="AY766" s="394"/>
      <c r="AZ766" s="380"/>
      <c r="BA766" s="394"/>
      <c r="BB766" s="380"/>
      <c r="BC766" s="394"/>
      <c r="BD766" s="394"/>
      <c r="BE766" s="394"/>
      <c r="BF766" s="394"/>
      <c r="BG766" s="394"/>
      <c r="BH766" s="380"/>
      <c r="BI766" s="252">
        <f t="shared" si="61"/>
        <v>54.748584858778315</v>
      </c>
    </row>
    <row r="767" spans="1:61" s="101" customFormat="1" ht="15" customHeight="1" x14ac:dyDescent="0.25">
      <c r="A767" s="122">
        <f t="shared" si="63"/>
        <v>698</v>
      </c>
      <c r="C767" s="122">
        <v>925</v>
      </c>
      <c r="E767" s="120">
        <v>925000</v>
      </c>
      <c r="F767" s="109"/>
      <c r="G767" s="98" t="s">
        <v>859</v>
      </c>
      <c r="K767" s="216">
        <f>'[15]WP - Expenses'!$K$766</f>
        <v>3532855.83</v>
      </c>
      <c r="M767" s="168">
        <v>0.85411208828047303</v>
      </c>
      <c r="O767" s="394">
        <f t="shared" si="62"/>
        <v>3017454.8705551438</v>
      </c>
      <c r="P767" s="217"/>
      <c r="Q767" s="394"/>
      <c r="R767" s="380"/>
      <c r="S767" s="394"/>
      <c r="T767" s="380"/>
      <c r="U767" s="290">
        <f>IFERROR(VLOOKUP(E767,'[26]IS ADJ 3'!$E$16:$O$314,11,FALSE),0)</f>
        <v>23.201516084022536</v>
      </c>
      <c r="V767" s="380"/>
      <c r="W767" s="291">
        <f>IFERROR(VLOOKUP(E767,'[27]IS ADJ 4'!$E:$Q,13,FALSE),0)</f>
        <v>10.376369180619923</v>
      </c>
      <c r="X767" s="380"/>
      <c r="Y767" s="290">
        <f>IFERROR(VLOOKUP(E767,'[28]WP IS ADJ 5'!$E$17:$U$315,17,FALSE),0)</f>
        <v>13.046746732923225</v>
      </c>
      <c r="Z767" s="380"/>
      <c r="AA767" s="394"/>
      <c r="AB767" s="380"/>
      <c r="AC767" s="394"/>
      <c r="AD767" s="380"/>
      <c r="AE767" s="394"/>
      <c r="AF767" s="380"/>
      <c r="AG767" s="397">
        <f>IFERROR(VLOOKUP(E767,'[16]nVision Input'!$E:$Q,13,FALSE),0)</f>
        <v>0</v>
      </c>
      <c r="AH767" s="380"/>
      <c r="AI767" s="394"/>
      <c r="AJ767" s="380"/>
      <c r="AK767" s="394">
        <f>+'[43]IS ADJ 16'!$W$17</f>
        <v>536503.47598470468</v>
      </c>
      <c r="AL767" s="394"/>
      <c r="AM767" s="394"/>
      <c r="AN767" s="380"/>
      <c r="AO767" s="394"/>
      <c r="AP767" s="380"/>
      <c r="AQ767" s="394"/>
      <c r="AR767" s="380"/>
      <c r="AS767" s="394"/>
      <c r="AT767" s="380"/>
      <c r="AU767" s="394"/>
      <c r="AV767" s="217"/>
      <c r="AW767" s="394"/>
      <c r="AX767" s="217"/>
      <c r="AY767" s="394"/>
      <c r="AZ767" s="380"/>
      <c r="BA767" s="394"/>
      <c r="BB767" s="380"/>
      <c r="BC767" s="394"/>
      <c r="BD767" s="394"/>
      <c r="BE767" s="394"/>
      <c r="BF767" s="394"/>
      <c r="BG767" s="394"/>
      <c r="BH767" s="380"/>
      <c r="BI767" s="252">
        <f t="shared" si="61"/>
        <v>3554004.9711718461</v>
      </c>
    </row>
    <row r="768" spans="1:61" s="101" customFormat="1" ht="15" customHeight="1" x14ac:dyDescent="0.25">
      <c r="A768" s="122">
        <f t="shared" si="63"/>
        <v>699</v>
      </c>
      <c r="C768" s="122">
        <v>926</v>
      </c>
      <c r="E768" s="120">
        <v>926000</v>
      </c>
      <c r="F768" s="109"/>
      <c r="G768" s="98" t="s">
        <v>860</v>
      </c>
      <c r="K768" s="216">
        <f>'[15]WP - Expenses'!$K$767</f>
        <v>-165539.12</v>
      </c>
      <c r="M768" s="168">
        <v>0.85411208828047303</v>
      </c>
      <c r="O768" s="394">
        <f t="shared" si="62"/>
        <v>-141388.96347531182</v>
      </c>
      <c r="P768" s="217"/>
      <c r="Q768" s="394"/>
      <c r="R768" s="380"/>
      <c r="S768" s="394"/>
      <c r="T768" s="380"/>
      <c r="U768" s="290">
        <f>IFERROR(VLOOKUP(E768,'[26]IS ADJ 3'!$E$16:$O$314,11,FALSE),0)</f>
        <v>0</v>
      </c>
      <c r="V768" s="380"/>
      <c r="W768" s="291">
        <f>IFERROR(VLOOKUP(E768,'[27]IS ADJ 4'!$E:$Q,13,FALSE),0)</f>
        <v>0</v>
      </c>
      <c r="X768" s="380"/>
      <c r="Y768" s="290">
        <f>IFERROR(VLOOKUP(E768,'[28]WP IS ADJ 5'!$E$17:$U$315,17,FALSE),0)</f>
        <v>0</v>
      </c>
      <c r="Z768" s="380"/>
      <c r="AA768" s="394"/>
      <c r="AB768" s="380"/>
      <c r="AC768" s="394"/>
      <c r="AD768" s="380"/>
      <c r="AE768" s="394"/>
      <c r="AF768" s="380"/>
      <c r="AG768" s="397">
        <f>IFERROR(VLOOKUP(E768,'[16]nVision Input'!$E:$Q,13,FALSE),0)</f>
        <v>0</v>
      </c>
      <c r="AH768" s="380"/>
      <c r="AI768" s="394"/>
      <c r="AJ768" s="380"/>
      <c r="AK768" s="394"/>
      <c r="AL768" s="394"/>
      <c r="AM768" s="394"/>
      <c r="AN768" s="380"/>
      <c r="AO768" s="394"/>
      <c r="AP768" s="380"/>
      <c r="AQ768" s="394"/>
      <c r="AR768" s="380"/>
      <c r="AS768" s="394"/>
      <c r="AT768" s="380"/>
      <c r="AU768" s="394"/>
      <c r="AV768" s="217"/>
      <c r="AW768" s="394"/>
      <c r="AX768" s="217"/>
      <c r="AY768" s="394"/>
      <c r="AZ768" s="380"/>
      <c r="BA768" s="394"/>
      <c r="BB768" s="380"/>
      <c r="BC768" s="394"/>
      <c r="BD768" s="394"/>
      <c r="BE768" s="394"/>
      <c r="BF768" s="394"/>
      <c r="BG768" s="394"/>
      <c r="BH768" s="380"/>
      <c r="BI768" s="252">
        <f t="shared" si="61"/>
        <v>-141388.96347531182</v>
      </c>
    </row>
    <row r="769" spans="1:61" s="101" customFormat="1" ht="15" customHeight="1" x14ac:dyDescent="0.25">
      <c r="A769" s="122">
        <f t="shared" si="63"/>
        <v>700</v>
      </c>
      <c r="C769" s="122">
        <v>926</v>
      </c>
      <c r="E769" s="120">
        <v>926145</v>
      </c>
      <c r="F769" s="109"/>
      <c r="G769" s="98" t="s">
        <v>861</v>
      </c>
      <c r="K769" s="216">
        <f>'[15]WP - Expenses'!$K$768</f>
        <v>4090.72</v>
      </c>
      <c r="M769" s="165">
        <v>1</v>
      </c>
      <c r="O769" s="403">
        <f t="shared" si="62"/>
        <v>4090.72</v>
      </c>
      <c r="P769" s="217"/>
      <c r="Q769" s="394"/>
      <c r="R769" s="380"/>
      <c r="S769" s="394"/>
      <c r="T769" s="380"/>
      <c r="U769" s="290">
        <f>IFERROR(VLOOKUP(E769,'[26]IS ADJ 3'!$E$16:$O$314,11,FALSE),0)</f>
        <v>0</v>
      </c>
      <c r="V769" s="380"/>
      <c r="W769" s="291">
        <f>IFERROR(VLOOKUP(E769,'[27]IS ADJ 4'!$E:$Q,13,FALSE),0)</f>
        <v>0</v>
      </c>
      <c r="X769" s="380"/>
      <c r="Y769" s="290">
        <f>IFERROR(VLOOKUP(E769,'[28]WP IS ADJ 5'!$E$17:$U$315,17,FALSE),0)</f>
        <v>0</v>
      </c>
      <c r="Z769" s="380"/>
      <c r="AA769" s="394"/>
      <c r="AB769" s="380"/>
      <c r="AC769" s="394"/>
      <c r="AD769" s="380"/>
      <c r="AE769" s="394">
        <f>+'[41]WP IS ADJ 11'!$K$17</f>
        <v>-92699.399999999907</v>
      </c>
      <c r="AF769" s="380"/>
      <c r="AG769" s="397">
        <f>IFERROR(VLOOKUP(E769,'[16]nVision Input'!$E:$Q,13,FALSE),0)</f>
        <v>0</v>
      </c>
      <c r="AH769" s="380"/>
      <c r="AI769" s="394"/>
      <c r="AJ769" s="380"/>
      <c r="AK769" s="394"/>
      <c r="AL769" s="394"/>
      <c r="AM769" s="394"/>
      <c r="AN769" s="380"/>
      <c r="AO769" s="394"/>
      <c r="AP769" s="380"/>
      <c r="AQ769" s="394"/>
      <c r="AR769" s="380"/>
      <c r="AS769" s="394"/>
      <c r="AT769" s="380"/>
      <c r="AU769" s="394"/>
      <c r="AV769" s="217"/>
      <c r="AW769" s="394"/>
      <c r="AX769" s="217"/>
      <c r="AY769" s="394"/>
      <c r="AZ769" s="380"/>
      <c r="BA769" s="394"/>
      <c r="BB769" s="380"/>
      <c r="BC769" s="394"/>
      <c r="BD769" s="394"/>
      <c r="BE769" s="394"/>
      <c r="BF769" s="394"/>
      <c r="BG769" s="394"/>
      <c r="BH769" s="380"/>
      <c r="BI769" s="252">
        <f t="shared" si="61"/>
        <v>-88608.679999999906</v>
      </c>
    </row>
    <row r="770" spans="1:61" s="101" customFormat="1" ht="15" customHeight="1" x14ac:dyDescent="0.25">
      <c r="A770" s="122">
        <f t="shared" si="63"/>
        <v>701</v>
      </c>
      <c r="C770" s="122">
        <v>926</v>
      </c>
      <c r="E770" s="120">
        <v>926146</v>
      </c>
      <c r="F770" s="109"/>
      <c r="G770" s="98" t="s">
        <v>862</v>
      </c>
      <c r="K770" s="216">
        <f>'[15]WP - Expenses'!$K$769</f>
        <v>11.420000000000002</v>
      </c>
      <c r="M770" s="165">
        <v>0.85411208828047303</v>
      </c>
      <c r="O770" s="403">
        <f t="shared" si="62"/>
        <v>9.7539600481630035</v>
      </c>
      <c r="P770" s="217"/>
      <c r="Q770" s="394"/>
      <c r="R770" s="380"/>
      <c r="S770" s="394"/>
      <c r="T770" s="380"/>
      <c r="U770" s="290">
        <f>IFERROR(VLOOKUP(E770,'[26]IS ADJ 3'!$E$16:$O$314,11,FALSE),0)</f>
        <v>0</v>
      </c>
      <c r="V770" s="380"/>
      <c r="W770" s="291">
        <f>IFERROR(VLOOKUP(E770,'[27]IS ADJ 4'!$E:$Q,13,FALSE),0)</f>
        <v>0</v>
      </c>
      <c r="X770" s="380"/>
      <c r="Y770" s="290">
        <f>IFERROR(VLOOKUP(E770,'[28]WP IS ADJ 5'!$E$17:$U$315,17,FALSE),0)</f>
        <v>0</v>
      </c>
      <c r="Z770" s="380"/>
      <c r="AA770" s="394"/>
      <c r="AB770" s="380"/>
      <c r="AC770" s="394"/>
      <c r="AD770" s="380"/>
      <c r="AE770" s="394"/>
      <c r="AF770" s="380"/>
      <c r="AG770" s="397">
        <f>IFERROR(VLOOKUP(E770,'[16]nVision Input'!$E:$Q,13,FALSE),0)</f>
        <v>0</v>
      </c>
      <c r="AH770" s="380"/>
      <c r="AI770" s="394"/>
      <c r="AJ770" s="380"/>
      <c r="AK770" s="394"/>
      <c r="AL770" s="394"/>
      <c r="AM770" s="394"/>
      <c r="AN770" s="380"/>
      <c r="AO770" s="394"/>
      <c r="AP770" s="380"/>
      <c r="AQ770" s="394"/>
      <c r="AR770" s="380"/>
      <c r="AS770" s="394"/>
      <c r="AT770" s="380"/>
      <c r="AU770" s="394"/>
      <c r="AV770" s="217"/>
      <c r="AW770" s="394"/>
      <c r="AX770" s="217"/>
      <c r="AY770" s="394"/>
      <c r="AZ770" s="380"/>
      <c r="BA770" s="394"/>
      <c r="BB770" s="380"/>
      <c r="BC770" s="394"/>
      <c r="BD770" s="394"/>
      <c r="BE770" s="394"/>
      <c r="BF770" s="394"/>
      <c r="BG770" s="394"/>
      <c r="BH770" s="380"/>
      <c r="BI770" s="252">
        <f t="shared" si="61"/>
        <v>9.7539600481630035</v>
      </c>
    </row>
    <row r="771" spans="1:61" s="101" customFormat="1" ht="15" customHeight="1" x14ac:dyDescent="0.25">
      <c r="A771" s="122">
        <f t="shared" si="63"/>
        <v>702</v>
      </c>
      <c r="C771" s="122">
        <v>926</v>
      </c>
      <c r="E771" s="120">
        <v>926147</v>
      </c>
      <c r="F771" s="109"/>
      <c r="G771" s="98" t="s">
        <v>863</v>
      </c>
      <c r="K771" s="216">
        <f>'[15]WP - Expenses'!$K$770</f>
        <v>-1911536.0899999999</v>
      </c>
      <c r="M771" s="165" t="s">
        <v>954</v>
      </c>
      <c r="O771" s="216">
        <v>-1545492.44</v>
      </c>
      <c r="P771" s="217"/>
      <c r="Q771" s="394"/>
      <c r="R771" s="380"/>
      <c r="S771" s="394"/>
      <c r="T771" s="380"/>
      <c r="U771" s="290">
        <f>'[26]IS ADJ 3.3'!$S$21</f>
        <v>-58476.376195632365</v>
      </c>
      <c r="V771" s="380"/>
      <c r="W771" s="291">
        <f>IFERROR(VLOOKUP(E771,'[27]IS ADJ 4'!$E:$Q,13,FALSE),0)</f>
        <v>0</v>
      </c>
      <c r="X771" s="380"/>
      <c r="Y771" s="290">
        <f>IFERROR(VLOOKUP(E771,'[28]WP IS ADJ 5'!$E$17:$U$315,17,FALSE),0)</f>
        <v>0</v>
      </c>
      <c r="Z771" s="380"/>
      <c r="AA771" s="394"/>
      <c r="AB771" s="380"/>
      <c r="AC771" s="394"/>
      <c r="AD771" s="380"/>
      <c r="AE771" s="394">
        <f>+'[41]WP IS ADJ 11'!$K$18</f>
        <v>4023703.44</v>
      </c>
      <c r="AF771" s="380"/>
      <c r="AG771" s="397">
        <f>IFERROR(VLOOKUP(E771,'[16]nVision Input'!$E:$Q,13,FALSE),0)</f>
        <v>0</v>
      </c>
      <c r="AH771" s="380"/>
      <c r="AI771" s="394"/>
      <c r="AJ771" s="380"/>
      <c r="AK771" s="394"/>
      <c r="AL771" s="394"/>
      <c r="AM771" s="394"/>
      <c r="AN771" s="380"/>
      <c r="AO771" s="394"/>
      <c r="AP771" s="380"/>
      <c r="AQ771" s="394"/>
      <c r="AR771" s="380"/>
      <c r="AS771" s="394"/>
      <c r="AT771" s="380"/>
      <c r="AU771" s="394"/>
      <c r="AV771" s="217"/>
      <c r="AW771" s="394"/>
      <c r="AX771" s="217"/>
      <c r="AY771" s="394"/>
      <c r="AZ771" s="380"/>
      <c r="BA771" s="394"/>
      <c r="BB771" s="380"/>
      <c r="BC771" s="394"/>
      <c r="BD771" s="394"/>
      <c r="BE771" s="394"/>
      <c r="BF771" s="394"/>
      <c r="BG771" s="394"/>
      <c r="BH771" s="380"/>
      <c r="BI771" s="252">
        <f t="shared" si="61"/>
        <v>2419734.6238043676</v>
      </c>
    </row>
    <row r="772" spans="1:61" s="101" customFormat="1" ht="15" customHeight="1" x14ac:dyDescent="0.25">
      <c r="A772" s="122">
        <f t="shared" si="63"/>
        <v>703</v>
      </c>
      <c r="C772" s="122">
        <v>926</v>
      </c>
      <c r="E772" s="120">
        <v>926148</v>
      </c>
      <c r="F772" s="109"/>
      <c r="G772" s="98" t="s">
        <v>864</v>
      </c>
      <c r="K772" s="216">
        <f>'[15]WP - Expenses'!$K$771</f>
        <v>5334533.16</v>
      </c>
      <c r="M772" s="165" t="s">
        <v>954</v>
      </c>
      <c r="O772" s="216">
        <v>4448358.16</v>
      </c>
      <c r="P772" s="217"/>
      <c r="Q772" s="394"/>
      <c r="R772" s="380"/>
      <c r="S772" s="394"/>
      <c r="T772" s="380"/>
      <c r="U772" s="290">
        <f>'[26]IS ADJ 3.3'!$S$22</f>
        <v>168311.31520583242</v>
      </c>
      <c r="V772" s="380"/>
      <c r="W772" s="291">
        <f>IFERROR(VLOOKUP(E772,'[27]IS ADJ 4'!$E:$Q,13,FALSE),0)</f>
        <v>0</v>
      </c>
      <c r="X772" s="380"/>
      <c r="Y772" s="290">
        <f>IFERROR(VLOOKUP(E772,'[28]WP IS ADJ 5'!$E$17:$U$315,17,FALSE),0)</f>
        <v>0</v>
      </c>
      <c r="Z772" s="380"/>
      <c r="AA772" s="394"/>
      <c r="AB772" s="380"/>
      <c r="AC772" s="394"/>
      <c r="AD772" s="380"/>
      <c r="AE772" s="394">
        <f>+'[41]WP IS ADJ 11'!$K$19</f>
        <v>4710935.2624049988</v>
      </c>
      <c r="AF772" s="380"/>
      <c r="AG772" s="397">
        <f>IFERROR(VLOOKUP(E772,'[16]nVision Input'!$E:$Q,13,FALSE),0)</f>
        <v>0</v>
      </c>
      <c r="AH772" s="380"/>
      <c r="AI772" s="394"/>
      <c r="AJ772" s="380"/>
      <c r="AK772" s="394"/>
      <c r="AL772" s="394"/>
      <c r="AM772" s="394"/>
      <c r="AN772" s="380"/>
      <c r="AO772" s="394"/>
      <c r="AP772" s="380"/>
      <c r="AQ772" s="394"/>
      <c r="AR772" s="380"/>
      <c r="AS772" s="394"/>
      <c r="AT772" s="380"/>
      <c r="AU772" s="394"/>
      <c r="AV772" s="217"/>
      <c r="AW772" s="394"/>
      <c r="AX772" s="217"/>
      <c r="AY772" s="394"/>
      <c r="AZ772" s="380"/>
      <c r="BA772" s="394"/>
      <c r="BB772" s="380"/>
      <c r="BC772" s="394"/>
      <c r="BD772" s="394"/>
      <c r="BE772" s="394"/>
      <c r="BF772" s="394"/>
      <c r="BG772" s="394"/>
      <c r="BH772" s="380"/>
      <c r="BI772" s="252">
        <f t="shared" si="61"/>
        <v>9327604.7376108319</v>
      </c>
    </row>
    <row r="773" spans="1:61" s="101" customFormat="1" ht="15" customHeight="1" x14ac:dyDescent="0.25">
      <c r="A773" s="122">
        <f t="shared" si="63"/>
        <v>704</v>
      </c>
      <c r="C773" s="122">
        <v>926</v>
      </c>
      <c r="E773" s="120">
        <v>926149</v>
      </c>
      <c r="F773" s="109"/>
      <c r="G773" s="98" t="s">
        <v>865</v>
      </c>
      <c r="K773" s="216">
        <f>'[15]WP - Expenses'!$K$772</f>
        <v>899809.21</v>
      </c>
      <c r="M773" s="165">
        <v>1</v>
      </c>
      <c r="O773" s="403">
        <f t="shared" ref="O773:O791" si="64">K773*M773</f>
        <v>899809.21</v>
      </c>
      <c r="P773" s="217"/>
      <c r="Q773" s="394"/>
      <c r="R773" s="380"/>
      <c r="S773" s="394"/>
      <c r="T773" s="380"/>
      <c r="U773" s="290">
        <f>IFERROR(VLOOKUP(E773,'[26]IS ADJ 3'!$E$16:$O$314,11,FALSE),0)</f>
        <v>0</v>
      </c>
      <c r="V773" s="380"/>
      <c r="W773" s="291">
        <f>IFERROR(VLOOKUP(E773,'[27]IS ADJ 4'!$E:$Q,13,FALSE),0)</f>
        <v>0</v>
      </c>
      <c r="X773" s="380"/>
      <c r="Y773" s="290">
        <f>IFERROR(VLOOKUP(E773,'[28]WP IS ADJ 5'!$E$17:$U$315,17,FALSE),0)</f>
        <v>0</v>
      </c>
      <c r="Z773" s="380"/>
      <c r="AA773" s="394"/>
      <c r="AB773" s="380"/>
      <c r="AC773" s="394"/>
      <c r="AD773" s="380"/>
      <c r="AE773" s="394"/>
      <c r="AF773" s="380"/>
      <c r="AG773" s="397">
        <f>IFERROR(VLOOKUP(E773,'[16]nVision Input'!$E:$Q,13,FALSE),0)</f>
        <v>0</v>
      </c>
      <c r="AH773" s="380"/>
      <c r="AI773" s="394"/>
      <c r="AJ773" s="380"/>
      <c r="AK773" s="394"/>
      <c r="AL773" s="394"/>
      <c r="AM773" s="394"/>
      <c r="AN773" s="380"/>
      <c r="AO773" s="394"/>
      <c r="AP773" s="380"/>
      <c r="AQ773" s="394"/>
      <c r="AR773" s="380"/>
      <c r="AS773" s="394"/>
      <c r="AT773" s="380"/>
      <c r="AU773" s="394"/>
      <c r="AV773" s="217"/>
      <c r="AW773" s="394"/>
      <c r="AX773" s="217"/>
      <c r="AY773" s="394"/>
      <c r="AZ773" s="380"/>
      <c r="BA773" s="394"/>
      <c r="BB773" s="380"/>
      <c r="BC773" s="394"/>
      <c r="BD773" s="394"/>
      <c r="BE773" s="394"/>
      <c r="BF773" s="394"/>
      <c r="BG773" s="394"/>
      <c r="BH773" s="380"/>
      <c r="BI773" s="252">
        <f t="shared" si="61"/>
        <v>899809.21</v>
      </c>
    </row>
    <row r="774" spans="1:61" s="101" customFormat="1" ht="15" customHeight="1" x14ac:dyDescent="0.25">
      <c r="A774" s="122">
        <f t="shared" si="63"/>
        <v>705</v>
      </c>
      <c r="C774" s="122">
        <v>926</v>
      </c>
      <c r="E774" s="120">
        <v>926197</v>
      </c>
      <c r="F774" s="109"/>
      <c r="G774" s="98" t="s">
        <v>866</v>
      </c>
      <c r="K774" s="216">
        <f>'[15]WP - Expenses'!$K$773</f>
        <v>1314033.83</v>
      </c>
      <c r="M774" s="168">
        <v>0.85411208828047303</v>
      </c>
      <c r="O774" s="394">
        <f t="shared" si="64"/>
        <v>1122332.1786124881</v>
      </c>
      <c r="P774" s="217"/>
      <c r="Q774" s="394"/>
      <c r="R774" s="380"/>
      <c r="S774" s="394"/>
      <c r="T774" s="380"/>
      <c r="U774" s="290">
        <f>IFERROR(VLOOKUP(E774,'[26]IS ADJ 3'!$E$16:$O$314,11,FALSE),0)</f>
        <v>0</v>
      </c>
      <c r="V774" s="380"/>
      <c r="W774" s="291">
        <f>IFERROR(VLOOKUP(E774,'[27]IS ADJ 4'!$E:$Q,13,FALSE),0)</f>
        <v>0</v>
      </c>
      <c r="X774" s="380"/>
      <c r="Y774" s="290">
        <f>IFERROR(VLOOKUP(E774,'[28]WP IS ADJ 5'!$E$17:$U$315,17,FALSE),0)</f>
        <v>0</v>
      </c>
      <c r="Z774" s="380"/>
      <c r="AA774" s="394"/>
      <c r="AB774" s="380"/>
      <c r="AC774" s="394"/>
      <c r="AD774" s="380"/>
      <c r="AE774" s="394"/>
      <c r="AF774" s="380"/>
      <c r="AG774" s="397">
        <f>IFERROR(VLOOKUP(E774,'[16]nVision Input'!$E:$Q,13,FALSE),0)</f>
        <v>0</v>
      </c>
      <c r="AH774" s="380"/>
      <c r="AI774" s="394"/>
      <c r="AJ774" s="380"/>
      <c r="AK774" s="394"/>
      <c r="AL774" s="394"/>
      <c r="AM774" s="394"/>
      <c r="AN774" s="380"/>
      <c r="AO774" s="394"/>
      <c r="AP774" s="380"/>
      <c r="AQ774" s="394"/>
      <c r="AR774" s="380"/>
      <c r="AS774" s="394"/>
      <c r="AT774" s="380"/>
      <c r="AU774" s="394"/>
      <c r="AV774" s="217"/>
      <c r="AW774" s="394"/>
      <c r="AX774" s="217"/>
      <c r="AY774" s="394"/>
      <c r="AZ774" s="380"/>
      <c r="BA774" s="394"/>
      <c r="BB774" s="380"/>
      <c r="BC774" s="394"/>
      <c r="BD774" s="394"/>
      <c r="BE774" s="394"/>
      <c r="BF774" s="394"/>
      <c r="BG774" s="394"/>
      <c r="BH774" s="380"/>
      <c r="BI774" s="252">
        <f t="shared" ref="BI774:BI821" si="65">SUM(O774:BC774)</f>
        <v>1122332.1786124881</v>
      </c>
    </row>
    <row r="775" spans="1:61" s="101" customFormat="1" ht="15" customHeight="1" x14ac:dyDescent="0.25">
      <c r="A775" s="122">
        <f t="shared" si="63"/>
        <v>706</v>
      </c>
      <c r="C775" s="122">
        <v>926</v>
      </c>
      <c r="E775" s="120">
        <v>926201</v>
      </c>
      <c r="F775" s="109"/>
      <c r="G775" s="98" t="s">
        <v>867</v>
      </c>
      <c r="K775" s="216">
        <f>'[15]WP - Expenses'!$K$774</f>
        <v>137723.31</v>
      </c>
      <c r="M775" s="168">
        <v>0.85411208828047303</v>
      </c>
      <c r="O775" s="394">
        <f t="shared" si="64"/>
        <v>117631.14390899896</v>
      </c>
      <c r="P775" s="217"/>
      <c r="Q775" s="394"/>
      <c r="R775" s="380"/>
      <c r="S775" s="394"/>
      <c r="T775" s="380"/>
      <c r="U775" s="290">
        <f>'[26]IS ADJ 3.3'!$S$16</f>
        <v>2038.2961964261087</v>
      </c>
      <c r="V775" s="380"/>
      <c r="W775" s="291">
        <f>IFERROR(VLOOKUP(E775,'[27]IS ADJ 4'!$E:$Q,13,FALSE),0)</f>
        <v>0</v>
      </c>
      <c r="X775" s="380"/>
      <c r="Y775" s="290">
        <f>IFERROR(VLOOKUP(E775,'[28]WP IS ADJ 5'!$E$17:$U$315,17,FALSE),0)</f>
        <v>0</v>
      </c>
      <c r="Z775" s="380"/>
      <c r="AA775" s="394">
        <f>'[44]IS ADJ 6'!$S$15</f>
        <v>10245.989214587942</v>
      </c>
      <c r="AB775" s="380"/>
      <c r="AC775" s="394"/>
      <c r="AD775" s="380"/>
      <c r="AE775" s="394"/>
      <c r="AF775" s="380"/>
      <c r="AG775" s="397">
        <f>IFERROR(VLOOKUP(E775,'[16]nVision Input'!$E:$Q,13,FALSE),0)</f>
        <v>0</v>
      </c>
      <c r="AH775" s="380"/>
      <c r="AI775" s="394"/>
      <c r="AJ775" s="380"/>
      <c r="AK775" s="394"/>
      <c r="AL775" s="394"/>
      <c r="AM775" s="394"/>
      <c r="AN775" s="380"/>
      <c r="AO775" s="394"/>
      <c r="AP775" s="380"/>
      <c r="AQ775" s="394"/>
      <c r="AR775" s="380"/>
      <c r="AS775" s="394"/>
      <c r="AT775" s="380"/>
      <c r="AU775" s="394"/>
      <c r="AV775" s="217"/>
      <c r="AW775" s="394"/>
      <c r="AX775" s="217"/>
      <c r="AY775" s="394"/>
      <c r="AZ775" s="380"/>
      <c r="BA775" s="394"/>
      <c r="BB775" s="380"/>
      <c r="BC775" s="394"/>
      <c r="BD775" s="394"/>
      <c r="BE775" s="394"/>
      <c r="BF775" s="394"/>
      <c r="BG775" s="394"/>
      <c r="BH775" s="380"/>
      <c r="BI775" s="252">
        <f t="shared" si="65"/>
        <v>129915.42932001301</v>
      </c>
    </row>
    <row r="776" spans="1:61" s="101" customFormat="1" ht="15" customHeight="1" x14ac:dyDescent="0.25">
      <c r="A776" s="122">
        <f t="shared" si="63"/>
        <v>707</v>
      </c>
      <c r="C776" s="122">
        <v>926</v>
      </c>
      <c r="E776" s="120">
        <v>926202</v>
      </c>
      <c r="F776" s="109"/>
      <c r="G776" s="98" t="s">
        <v>868</v>
      </c>
      <c r="K776" s="216">
        <f>'[15]WP - Expenses'!$K$775</f>
        <v>45892.79</v>
      </c>
      <c r="M776" s="168">
        <v>0.85411208828047303</v>
      </c>
      <c r="O776" s="394">
        <f t="shared" si="64"/>
        <v>39197.586703917208</v>
      </c>
      <c r="P776" s="217"/>
      <c r="Q776" s="394"/>
      <c r="R776" s="380"/>
      <c r="S776" s="394"/>
      <c r="T776" s="380"/>
      <c r="U776" s="290">
        <f>'[26]IS ADJ 3.3'!$S$17</f>
        <v>679.21036243161859</v>
      </c>
      <c r="V776" s="380"/>
      <c r="W776" s="291">
        <f>IFERROR(VLOOKUP(E776,'[27]IS ADJ 4'!$E:$Q,13,FALSE),0)</f>
        <v>0</v>
      </c>
      <c r="X776" s="380"/>
      <c r="Y776" s="290">
        <f>IFERROR(VLOOKUP(E776,'[28]WP IS ADJ 5'!$E$17:$U$315,17,FALSE),0)</f>
        <v>0</v>
      </c>
      <c r="Z776" s="380"/>
      <c r="AA776" s="394">
        <f>'[44]IS ADJ 6'!$S$16</f>
        <v>3012.742677891838</v>
      </c>
      <c r="AB776" s="380"/>
      <c r="AC776" s="394"/>
      <c r="AD776" s="380"/>
      <c r="AE776" s="394"/>
      <c r="AF776" s="380"/>
      <c r="AG776" s="397">
        <f>IFERROR(VLOOKUP(E776,'[16]nVision Input'!$E:$Q,13,FALSE),0)</f>
        <v>0</v>
      </c>
      <c r="AH776" s="380"/>
      <c r="AI776" s="394"/>
      <c r="AJ776" s="380"/>
      <c r="AK776" s="394"/>
      <c r="AL776" s="394"/>
      <c r="AM776" s="394"/>
      <c r="AN776" s="380"/>
      <c r="AO776" s="394"/>
      <c r="AP776" s="380"/>
      <c r="AQ776" s="394"/>
      <c r="AR776" s="380"/>
      <c r="AS776" s="394"/>
      <c r="AT776" s="380"/>
      <c r="AU776" s="394"/>
      <c r="AV776" s="217"/>
      <c r="AW776" s="394"/>
      <c r="AX776" s="217"/>
      <c r="AY776" s="394"/>
      <c r="AZ776" s="380"/>
      <c r="BA776" s="394"/>
      <c r="BB776" s="380"/>
      <c r="BC776" s="394"/>
      <c r="BD776" s="394"/>
      <c r="BE776" s="394"/>
      <c r="BF776" s="394"/>
      <c r="BG776" s="394"/>
      <c r="BH776" s="380"/>
      <c r="BI776" s="252">
        <f t="shared" si="65"/>
        <v>42889.539744240661</v>
      </c>
    </row>
    <row r="777" spans="1:61" s="101" customFormat="1" ht="15" customHeight="1" x14ac:dyDescent="0.25">
      <c r="A777" s="122">
        <f t="shared" si="63"/>
        <v>708</v>
      </c>
      <c r="C777" s="122">
        <v>926</v>
      </c>
      <c r="E777" s="120">
        <v>926212</v>
      </c>
      <c r="F777" s="109"/>
      <c r="G777" s="58" t="s">
        <v>869</v>
      </c>
      <c r="K777" s="216">
        <f>'[15]WP - Expenses'!$K$776</f>
        <v>524.66999999999996</v>
      </c>
      <c r="M777" s="168">
        <v>0.85411208828047303</v>
      </c>
      <c r="O777" s="394">
        <f t="shared" si="64"/>
        <v>448.12698935811574</v>
      </c>
      <c r="P777" s="217"/>
      <c r="Q777" s="394"/>
      <c r="R777" s="380"/>
      <c r="S777" s="394"/>
      <c r="T777" s="380"/>
      <c r="U777" s="290">
        <f>IFERROR(VLOOKUP(E777,'[26]IS ADJ 3'!$E$16:$O$314,11,FALSE),0)</f>
        <v>0</v>
      </c>
      <c r="V777" s="380"/>
      <c r="W777" s="291">
        <f>IFERROR(VLOOKUP(E777,'[27]IS ADJ 4'!$E:$Q,13,FALSE),0)</f>
        <v>0</v>
      </c>
      <c r="X777" s="380"/>
      <c r="Y777" s="290">
        <f>IFERROR(VLOOKUP(E777,'[28]WP IS ADJ 5'!$E$17:$U$315,17,FALSE),0)</f>
        <v>0</v>
      </c>
      <c r="Z777" s="380"/>
      <c r="AA777" s="394"/>
      <c r="AB777" s="380"/>
      <c r="AC777" s="394"/>
      <c r="AD777" s="380"/>
      <c r="AE777" s="394"/>
      <c r="AF777" s="380"/>
      <c r="AG777" s="397">
        <f>IFERROR(VLOOKUP(E777,'[16]nVision Input'!$E:$Q,13,FALSE),0)</f>
        <v>0</v>
      </c>
      <c r="AH777" s="380"/>
      <c r="AI777" s="394"/>
      <c r="AJ777" s="380"/>
      <c r="AK777" s="394"/>
      <c r="AL777" s="394"/>
      <c r="AM777" s="394"/>
      <c r="AN777" s="380"/>
      <c r="AO777" s="394"/>
      <c r="AP777" s="380"/>
      <c r="AQ777" s="394"/>
      <c r="AR777" s="380"/>
      <c r="AS777" s="394"/>
      <c r="AT777" s="380"/>
      <c r="AU777" s="394"/>
      <c r="AV777" s="217"/>
      <c r="AW777" s="394"/>
      <c r="AX777" s="217"/>
      <c r="AY777" s="394"/>
      <c r="AZ777" s="380"/>
      <c r="BA777" s="394"/>
      <c r="BB777" s="380"/>
      <c r="BC777" s="394"/>
      <c r="BD777" s="394"/>
      <c r="BE777" s="394"/>
      <c r="BF777" s="394"/>
      <c r="BG777" s="394"/>
      <c r="BH777" s="380"/>
      <c r="BI777" s="252">
        <f t="shared" si="65"/>
        <v>448.12698935811574</v>
      </c>
    </row>
    <row r="778" spans="1:61" s="101" customFormat="1" ht="15" customHeight="1" x14ac:dyDescent="0.25">
      <c r="A778" s="122">
        <f t="shared" si="63"/>
        <v>709</v>
      </c>
      <c r="C778" s="122">
        <v>926</v>
      </c>
      <c r="E778" s="120">
        <v>926214</v>
      </c>
      <c r="F778" s="109"/>
      <c r="G778" s="98" t="s">
        <v>870</v>
      </c>
      <c r="K778" s="216">
        <f>'[15]WP - Expenses'!$K$777</f>
        <v>88557.4</v>
      </c>
      <c r="M778" s="168">
        <v>0.85411208828047303</v>
      </c>
      <c r="O778" s="394">
        <f t="shared" si="64"/>
        <v>75637.945846689152</v>
      </c>
      <c r="P778" s="217"/>
      <c r="Q778" s="394"/>
      <c r="R778" s="380"/>
      <c r="S778" s="394"/>
      <c r="T778" s="380"/>
      <c r="U778" s="290">
        <f>IFERROR(VLOOKUP(E778,'[26]IS ADJ 3'!$E$16:$O$314,11,FALSE),0)</f>
        <v>0</v>
      </c>
      <c r="V778" s="380"/>
      <c r="W778" s="291">
        <f>IFERROR(VLOOKUP(E778,'[27]IS ADJ 4'!$E:$Q,13,FALSE),0)</f>
        <v>0</v>
      </c>
      <c r="X778" s="380"/>
      <c r="Y778" s="290">
        <f>IFERROR(VLOOKUP(E778,'[28]WP IS ADJ 5'!$E$17:$U$315,17,FALSE),0)</f>
        <v>0</v>
      </c>
      <c r="Z778" s="380"/>
      <c r="AA778" s="394"/>
      <c r="AB778" s="380"/>
      <c r="AC778" s="394"/>
      <c r="AD778" s="380"/>
      <c r="AE778" s="394"/>
      <c r="AF778" s="380"/>
      <c r="AG778" s="397">
        <f>IFERROR(VLOOKUP(E778,'[16]nVision Input'!$E:$Q,13,FALSE),0)</f>
        <v>0</v>
      </c>
      <c r="AH778" s="380"/>
      <c r="AI778" s="394"/>
      <c r="AJ778" s="380"/>
      <c r="AK778" s="394"/>
      <c r="AL778" s="394"/>
      <c r="AM778" s="394"/>
      <c r="AN778" s="380"/>
      <c r="AO778" s="394"/>
      <c r="AP778" s="380"/>
      <c r="AQ778" s="394"/>
      <c r="AR778" s="380"/>
      <c r="AS778" s="394"/>
      <c r="AT778" s="380"/>
      <c r="AU778" s="394"/>
      <c r="AV778" s="217"/>
      <c r="AW778" s="394"/>
      <c r="AX778" s="217"/>
      <c r="AY778" s="394"/>
      <c r="AZ778" s="380"/>
      <c r="BA778" s="394"/>
      <c r="BB778" s="380"/>
      <c r="BC778" s="394"/>
      <c r="BD778" s="394"/>
      <c r="BE778" s="394"/>
      <c r="BF778" s="394"/>
      <c r="BG778" s="394"/>
      <c r="BH778" s="380"/>
      <c r="BI778" s="252">
        <f t="shared" si="65"/>
        <v>75637.945846689152</v>
      </c>
    </row>
    <row r="779" spans="1:61" s="101" customFormat="1" x14ac:dyDescent="0.25">
      <c r="A779" s="122">
        <f t="shared" si="63"/>
        <v>710</v>
      </c>
      <c r="C779" s="122">
        <v>926</v>
      </c>
      <c r="E779" s="120">
        <v>926215</v>
      </c>
      <c r="F779" s="109"/>
      <c r="G779" s="98" t="s">
        <v>871</v>
      </c>
      <c r="K779" s="216">
        <f>'[15]WP - Expenses'!$K$778</f>
        <v>49882.95</v>
      </c>
      <c r="M779" s="168">
        <v>0.85411208828047303</v>
      </c>
      <c r="O779" s="394">
        <f t="shared" si="64"/>
        <v>42605.63059409042</v>
      </c>
      <c r="P779" s="217"/>
      <c r="Q779" s="394"/>
      <c r="R779" s="380"/>
      <c r="S779" s="394"/>
      <c r="T779" s="380"/>
      <c r="U779" s="290">
        <f>IFERROR(VLOOKUP(E779,'[26]IS ADJ 3'!$E$16:$O$314,11,FALSE),0)</f>
        <v>0</v>
      </c>
      <c r="V779" s="380"/>
      <c r="W779" s="291">
        <f>IFERROR(VLOOKUP(E779,'[27]IS ADJ 4'!$E:$Q,13,FALSE),0)</f>
        <v>0</v>
      </c>
      <c r="X779" s="380"/>
      <c r="Y779" s="290">
        <f>IFERROR(VLOOKUP(E779,'[28]WP IS ADJ 5'!$E$17:$U$315,17,FALSE),0)</f>
        <v>0</v>
      </c>
      <c r="Z779" s="380"/>
      <c r="AA779" s="394"/>
      <c r="AB779" s="380"/>
      <c r="AC779" s="394"/>
      <c r="AD779" s="380"/>
      <c r="AE779" s="394"/>
      <c r="AF779" s="380"/>
      <c r="AG779" s="397">
        <f>IFERROR(VLOOKUP(E779,'[16]nVision Input'!$E:$Q,13,FALSE),0)</f>
        <v>0</v>
      </c>
      <c r="AH779" s="380"/>
      <c r="AI779" s="394"/>
      <c r="AJ779" s="380"/>
      <c r="AK779" s="394"/>
      <c r="AL779" s="394"/>
      <c r="AM779" s="394"/>
      <c r="AN779" s="380"/>
      <c r="AO779" s="394"/>
      <c r="AP779" s="380"/>
      <c r="AQ779" s="394"/>
      <c r="AR779" s="380"/>
      <c r="AS779" s="394"/>
      <c r="AT779" s="380"/>
      <c r="AU779" s="394"/>
      <c r="AV779" s="217"/>
      <c r="AW779" s="394"/>
      <c r="AX779" s="217"/>
      <c r="AY779" s="394"/>
      <c r="AZ779" s="380"/>
      <c r="BA779" s="394"/>
      <c r="BB779" s="380"/>
      <c r="BC779" s="394"/>
      <c r="BD779" s="394"/>
      <c r="BE779" s="394"/>
      <c r="BF779" s="394"/>
      <c r="BG779" s="394"/>
      <c r="BH779" s="380"/>
      <c r="BI779" s="252">
        <f t="shared" si="65"/>
        <v>42605.63059409042</v>
      </c>
    </row>
    <row r="780" spans="1:61" s="101" customFormat="1" x14ac:dyDescent="0.25">
      <c r="A780" s="122">
        <f t="shared" si="63"/>
        <v>711</v>
      </c>
      <c r="C780" s="122">
        <v>926</v>
      </c>
      <c r="E780" s="120">
        <v>926216</v>
      </c>
      <c r="F780" s="109"/>
      <c r="G780" s="98" t="s">
        <v>872</v>
      </c>
      <c r="K780" s="216">
        <f>'[15]WP - Expenses'!$K$779</f>
        <v>11838.619999999999</v>
      </c>
      <c r="M780" s="168">
        <v>0.85411208828047303</v>
      </c>
      <c r="O780" s="394">
        <f t="shared" si="64"/>
        <v>10111.508450558973</v>
      </c>
      <c r="P780" s="217"/>
      <c r="Q780" s="394"/>
      <c r="R780" s="380"/>
      <c r="S780" s="394"/>
      <c r="T780" s="380"/>
      <c r="U780" s="290">
        <f>IFERROR(VLOOKUP(E780,'[26]IS ADJ 3'!$E$16:$O$314,11,FALSE),0)</f>
        <v>0</v>
      </c>
      <c r="V780" s="380"/>
      <c r="W780" s="291">
        <f>IFERROR(VLOOKUP(E780,'[27]IS ADJ 4'!$E:$Q,13,FALSE),0)</f>
        <v>0</v>
      </c>
      <c r="X780" s="380"/>
      <c r="Y780" s="290">
        <f>IFERROR(VLOOKUP(E780,'[28]WP IS ADJ 5'!$E$17:$U$315,17,FALSE),0)</f>
        <v>0</v>
      </c>
      <c r="Z780" s="380"/>
      <c r="AA780" s="394"/>
      <c r="AB780" s="380"/>
      <c r="AC780" s="394"/>
      <c r="AD780" s="380"/>
      <c r="AE780" s="394"/>
      <c r="AF780" s="380"/>
      <c r="AG780" s="397">
        <f>IFERROR(VLOOKUP(E780,'[16]nVision Input'!$E:$Q,13,FALSE),0)</f>
        <v>0</v>
      </c>
      <c r="AH780" s="380"/>
      <c r="AI780" s="394"/>
      <c r="AJ780" s="380"/>
      <c r="AK780" s="394"/>
      <c r="AL780" s="394"/>
      <c r="AM780" s="394"/>
      <c r="AN780" s="380"/>
      <c r="AO780" s="394"/>
      <c r="AP780" s="380"/>
      <c r="AQ780" s="394"/>
      <c r="AR780" s="380"/>
      <c r="AS780" s="394"/>
      <c r="AT780" s="380"/>
      <c r="AU780" s="394"/>
      <c r="AV780" s="217"/>
      <c r="AW780" s="394"/>
      <c r="AX780" s="217"/>
      <c r="AY780" s="394"/>
      <c r="AZ780" s="380"/>
      <c r="BA780" s="394"/>
      <c r="BB780" s="380"/>
      <c r="BC780" s="394"/>
      <c r="BD780" s="394"/>
      <c r="BE780" s="394"/>
      <c r="BF780" s="394"/>
      <c r="BG780" s="394"/>
      <c r="BH780" s="380"/>
      <c r="BI780" s="252">
        <f t="shared" si="65"/>
        <v>10111.508450558973</v>
      </c>
    </row>
    <row r="781" spans="1:61" s="101" customFormat="1" x14ac:dyDescent="0.25">
      <c r="A781" s="122">
        <f t="shared" ref="A781:A822" si="66">+A780+1</f>
        <v>712</v>
      </c>
      <c r="C781" s="122">
        <v>926</v>
      </c>
      <c r="E781" s="120">
        <v>926217</v>
      </c>
      <c r="F781" s="109"/>
      <c r="G781" s="98" t="s">
        <v>873</v>
      </c>
      <c r="K781" s="216">
        <f>'[15]WP - Expenses'!$K$780</f>
        <v>1473.08</v>
      </c>
      <c r="M781" s="168">
        <v>0.85411208828047303</v>
      </c>
      <c r="O781" s="394">
        <f t="shared" si="64"/>
        <v>1258.1754350041992</v>
      </c>
      <c r="P781" s="217"/>
      <c r="Q781" s="394"/>
      <c r="R781" s="380"/>
      <c r="S781" s="394"/>
      <c r="T781" s="380"/>
      <c r="U781" s="290">
        <f>IFERROR(VLOOKUP(E781,'[26]IS ADJ 3'!$E$16:$O$314,11,FALSE),0)</f>
        <v>0</v>
      </c>
      <c r="V781" s="380"/>
      <c r="W781" s="291">
        <f>IFERROR(VLOOKUP(E781,'[27]IS ADJ 4'!$E:$Q,13,FALSE),0)</f>
        <v>0</v>
      </c>
      <c r="X781" s="380"/>
      <c r="Y781" s="290">
        <f>IFERROR(VLOOKUP(E781,'[28]WP IS ADJ 5'!$E$17:$U$315,17,FALSE),0)</f>
        <v>0</v>
      </c>
      <c r="Z781" s="380"/>
      <c r="AA781" s="394"/>
      <c r="AB781" s="380"/>
      <c r="AC781" s="394"/>
      <c r="AD781" s="380"/>
      <c r="AE781" s="394"/>
      <c r="AF781" s="380"/>
      <c r="AG781" s="397">
        <f>IFERROR(VLOOKUP(E781,'[16]nVision Input'!$E:$Q,13,FALSE),0)</f>
        <v>0</v>
      </c>
      <c r="AH781" s="380"/>
      <c r="AI781" s="394"/>
      <c r="AJ781" s="380"/>
      <c r="AK781" s="394"/>
      <c r="AL781" s="394"/>
      <c r="AM781" s="394"/>
      <c r="AN781" s="380"/>
      <c r="AO781" s="394"/>
      <c r="AP781" s="380"/>
      <c r="AQ781" s="394"/>
      <c r="AR781" s="380"/>
      <c r="AS781" s="394"/>
      <c r="AT781" s="380"/>
      <c r="AU781" s="394"/>
      <c r="AV781" s="217"/>
      <c r="AW781" s="394"/>
      <c r="AX781" s="217"/>
      <c r="AY781" s="394"/>
      <c r="AZ781" s="380"/>
      <c r="BA781" s="394"/>
      <c r="BB781" s="380"/>
      <c r="BC781" s="394"/>
      <c r="BD781" s="394"/>
      <c r="BE781" s="394"/>
      <c r="BF781" s="394"/>
      <c r="BG781" s="394"/>
      <c r="BH781" s="380"/>
      <c r="BI781" s="252">
        <f t="shared" si="65"/>
        <v>1258.1754350041992</v>
      </c>
    </row>
    <row r="782" spans="1:61" s="101" customFormat="1" x14ac:dyDescent="0.25">
      <c r="A782" s="122">
        <f t="shared" si="66"/>
        <v>713</v>
      </c>
      <c r="C782" s="122">
        <v>926</v>
      </c>
      <c r="E782" s="120">
        <v>926218</v>
      </c>
      <c r="F782" s="109"/>
      <c r="G782" s="98" t="s">
        <v>874</v>
      </c>
      <c r="K782" s="216">
        <f>'[15]WP - Expenses'!$K$781</f>
        <v>12978.68</v>
      </c>
      <c r="M782" s="168">
        <v>0.85411208828047303</v>
      </c>
      <c r="O782" s="394">
        <f t="shared" si="64"/>
        <v>11085.247477924009</v>
      </c>
      <c r="P782" s="217"/>
      <c r="Q782" s="394"/>
      <c r="R782" s="380"/>
      <c r="S782" s="394"/>
      <c r="T782" s="380"/>
      <c r="U782" s="290">
        <f>IFERROR(VLOOKUP(E782,'[26]IS ADJ 3'!$E$16:$O$314,11,FALSE),0)</f>
        <v>0</v>
      </c>
      <c r="V782" s="380"/>
      <c r="W782" s="291">
        <f>IFERROR(VLOOKUP(E782,'[27]IS ADJ 4'!$E:$Q,13,FALSE),0)</f>
        <v>0</v>
      </c>
      <c r="X782" s="380"/>
      <c r="Y782" s="290">
        <f>IFERROR(VLOOKUP(E782,'[28]WP IS ADJ 5'!$E$17:$U$315,17,FALSE),0)</f>
        <v>0</v>
      </c>
      <c r="Z782" s="380"/>
      <c r="AA782" s="394"/>
      <c r="AB782" s="380"/>
      <c r="AC782" s="394"/>
      <c r="AD782" s="380"/>
      <c r="AE782" s="394"/>
      <c r="AF782" s="380"/>
      <c r="AG782" s="397">
        <f>IFERROR(VLOOKUP(E782,'[16]nVision Input'!$E:$Q,13,FALSE),0)</f>
        <v>0</v>
      </c>
      <c r="AH782" s="380"/>
      <c r="AI782" s="394"/>
      <c r="AJ782" s="380"/>
      <c r="AK782" s="394"/>
      <c r="AL782" s="394"/>
      <c r="AM782" s="394"/>
      <c r="AN782" s="380"/>
      <c r="AO782" s="394"/>
      <c r="AP782" s="380"/>
      <c r="AQ782" s="394"/>
      <c r="AR782" s="380"/>
      <c r="AS782" s="394"/>
      <c r="AT782" s="380"/>
      <c r="AU782" s="394"/>
      <c r="AV782" s="217"/>
      <c r="AW782" s="394"/>
      <c r="AX782" s="217"/>
      <c r="AY782" s="394"/>
      <c r="AZ782" s="380"/>
      <c r="BA782" s="394"/>
      <c r="BB782" s="380"/>
      <c r="BC782" s="394"/>
      <c r="BD782" s="394"/>
      <c r="BE782" s="394"/>
      <c r="BF782" s="394"/>
      <c r="BG782" s="394"/>
      <c r="BH782" s="380"/>
      <c r="BI782" s="252">
        <f t="shared" si="65"/>
        <v>11085.247477924009</v>
      </c>
    </row>
    <row r="783" spans="1:61" s="101" customFormat="1" x14ac:dyDescent="0.25">
      <c r="A783" s="122">
        <f t="shared" si="66"/>
        <v>714</v>
      </c>
      <c r="C783" s="122">
        <v>926</v>
      </c>
      <c r="E783" s="120">
        <v>926219</v>
      </c>
      <c r="F783" s="109"/>
      <c r="G783" s="98" t="s">
        <v>875</v>
      </c>
      <c r="K783" s="216">
        <f>'[15]WP - Expenses'!$K$782</f>
        <v>51175.600000000006</v>
      </c>
      <c r="M783" s="168">
        <v>0.85411208828047303</v>
      </c>
      <c r="O783" s="394">
        <f t="shared" si="64"/>
        <v>43709.698585006183</v>
      </c>
      <c r="P783" s="217"/>
      <c r="Q783" s="394"/>
      <c r="R783" s="380"/>
      <c r="S783" s="394"/>
      <c r="T783" s="380"/>
      <c r="U783" s="290">
        <f>IFERROR(VLOOKUP(E783,'[26]IS ADJ 3'!$E$16:$O$314,11,FALSE),0)</f>
        <v>0</v>
      </c>
      <c r="V783" s="380"/>
      <c r="W783" s="291">
        <f>IFERROR(VLOOKUP(E783,'[27]IS ADJ 4'!$E:$Q,13,FALSE),0)</f>
        <v>0</v>
      </c>
      <c r="X783" s="380"/>
      <c r="Y783" s="290">
        <f>IFERROR(VLOOKUP(E783,'[28]WP IS ADJ 5'!$E$17:$U$315,17,FALSE),0)</f>
        <v>0</v>
      </c>
      <c r="Z783" s="380"/>
      <c r="AA783" s="394"/>
      <c r="AB783" s="380"/>
      <c r="AC783" s="394"/>
      <c r="AD783" s="380"/>
      <c r="AE783" s="394"/>
      <c r="AF783" s="380"/>
      <c r="AG783" s="397">
        <f>IFERROR(VLOOKUP(E783,'[16]nVision Input'!$E:$Q,13,FALSE),0)</f>
        <v>0</v>
      </c>
      <c r="AH783" s="380"/>
      <c r="AI783" s="394"/>
      <c r="AJ783" s="380"/>
      <c r="AK783" s="394"/>
      <c r="AL783" s="394"/>
      <c r="AM783" s="394"/>
      <c r="AN783" s="380"/>
      <c r="AO783" s="394"/>
      <c r="AP783" s="380"/>
      <c r="AQ783" s="394"/>
      <c r="AR783" s="380"/>
      <c r="AS783" s="394"/>
      <c r="AT783" s="380"/>
      <c r="AU783" s="394"/>
      <c r="AV783" s="217"/>
      <c r="AW783" s="394"/>
      <c r="AX783" s="217"/>
      <c r="AY783" s="394"/>
      <c r="AZ783" s="380"/>
      <c r="BA783" s="394"/>
      <c r="BB783" s="380"/>
      <c r="BC783" s="394"/>
      <c r="BD783" s="394"/>
      <c r="BE783" s="394"/>
      <c r="BF783" s="394"/>
      <c r="BG783" s="394"/>
      <c r="BH783" s="380"/>
      <c r="BI783" s="252">
        <f t="shared" si="65"/>
        <v>43709.698585006183</v>
      </c>
    </row>
    <row r="784" spans="1:61" s="101" customFormat="1" x14ac:dyDescent="0.25">
      <c r="A784" s="122">
        <f t="shared" si="66"/>
        <v>715</v>
      </c>
      <c r="C784" s="122">
        <v>926</v>
      </c>
      <c r="E784" s="120">
        <v>926222</v>
      </c>
      <c r="F784" s="109"/>
      <c r="G784" s="98" t="s">
        <v>876</v>
      </c>
      <c r="K784" s="216">
        <f>'[15]WP - Expenses'!$K$783</f>
        <v>312419.7</v>
      </c>
      <c r="M784" s="168">
        <v>0.85411208828047303</v>
      </c>
      <c r="O784" s="394">
        <f t="shared" si="64"/>
        <v>266841.44238695892</v>
      </c>
      <c r="P784" s="217"/>
      <c r="Q784" s="394"/>
      <c r="R784" s="380"/>
      <c r="S784" s="394"/>
      <c r="T784" s="380"/>
      <c r="U784" s="290">
        <f>'[26]IS ADJ 3.3'!$S$36</f>
        <v>4875.3439241459255</v>
      </c>
      <c r="V784" s="380"/>
      <c r="W784" s="291">
        <f>IFERROR(VLOOKUP(E784,'[27]IS ADJ 4'!$E:$Q,13,FALSE),0)</f>
        <v>0</v>
      </c>
      <c r="X784" s="380"/>
      <c r="Y784" s="290">
        <f>+'[28]WP IS ADJ 5.1'!$Q$16</f>
        <v>2752.7322726384559</v>
      </c>
      <c r="Z784" s="380"/>
      <c r="AA784" s="394"/>
      <c r="AB784" s="380"/>
      <c r="AC784" s="394"/>
      <c r="AD784" s="380"/>
      <c r="AE784" s="394"/>
      <c r="AF784" s="380"/>
      <c r="AG784" s="397">
        <f>IFERROR(VLOOKUP(E784,'[16]nVision Input'!$E:$Q,13,FALSE),0)</f>
        <v>0</v>
      </c>
      <c r="AH784" s="380"/>
      <c r="AI784" s="394"/>
      <c r="AJ784" s="380"/>
      <c r="AK784" s="394"/>
      <c r="AL784" s="394"/>
      <c r="AM784" s="394"/>
      <c r="AN784" s="380"/>
      <c r="AO784" s="394"/>
      <c r="AP784" s="380"/>
      <c r="AQ784" s="394"/>
      <c r="AR784" s="380"/>
      <c r="AS784" s="394"/>
      <c r="AT784" s="380"/>
      <c r="AU784" s="394"/>
      <c r="AV784" s="217"/>
      <c r="AW784" s="394"/>
      <c r="AX784" s="217"/>
      <c r="AY784" s="394"/>
      <c r="AZ784" s="380"/>
      <c r="BA784" s="394"/>
      <c r="BB784" s="380"/>
      <c r="BC784" s="394"/>
      <c r="BD784" s="394"/>
      <c r="BE784" s="394"/>
      <c r="BF784" s="394"/>
      <c r="BG784" s="394"/>
      <c r="BH784" s="380"/>
      <c r="BI784" s="252">
        <f t="shared" si="65"/>
        <v>274469.51858374331</v>
      </c>
    </row>
    <row r="785" spans="1:61" s="101" customFormat="1" x14ac:dyDescent="0.25">
      <c r="A785" s="122">
        <f t="shared" si="66"/>
        <v>716</v>
      </c>
      <c r="C785" s="122">
        <v>926</v>
      </c>
      <c r="E785" s="120">
        <v>926225</v>
      </c>
      <c r="F785" s="109"/>
      <c r="G785" s="98" t="s">
        <v>877</v>
      </c>
      <c r="K785" s="216">
        <f>'[15]WP - Expenses'!$K$784</f>
        <v>4.3000000000000007</v>
      </c>
      <c r="M785" s="168">
        <v>0.85411208828047303</v>
      </c>
      <c r="O785" s="394">
        <f t="shared" si="64"/>
        <v>3.6726819796060348</v>
      </c>
      <c r="P785" s="217"/>
      <c r="Q785" s="394"/>
      <c r="R785" s="380"/>
      <c r="S785" s="394"/>
      <c r="T785" s="380"/>
      <c r="U785" s="290">
        <f>IFERROR(VLOOKUP(E785,'[26]IS ADJ 3'!$E$16:$O$314,11,FALSE),0)</f>
        <v>0</v>
      </c>
      <c r="V785" s="380"/>
      <c r="W785" s="291">
        <f>IFERROR(VLOOKUP(E785,'[27]IS ADJ 4'!$E:$Q,13,FALSE),0)</f>
        <v>0</v>
      </c>
      <c r="X785" s="380"/>
      <c r="Y785" s="290">
        <f>IFERROR(VLOOKUP(E785,'[28]WP IS ADJ 5'!$E$17:$U$315,17,FALSE),0)</f>
        <v>0</v>
      </c>
      <c r="Z785" s="380"/>
      <c r="AA785" s="394"/>
      <c r="AB785" s="380"/>
      <c r="AC785" s="394"/>
      <c r="AD785" s="380"/>
      <c r="AE785" s="394"/>
      <c r="AF785" s="380"/>
      <c r="AG785" s="397">
        <f>IFERROR(VLOOKUP(E785,'[16]nVision Input'!$E:$Q,13,FALSE),0)</f>
        <v>0</v>
      </c>
      <c r="AH785" s="380"/>
      <c r="AI785" s="394"/>
      <c r="AJ785" s="380"/>
      <c r="AK785" s="394"/>
      <c r="AL785" s="394"/>
      <c r="AM785" s="394"/>
      <c r="AN785" s="380"/>
      <c r="AO785" s="394"/>
      <c r="AP785" s="380"/>
      <c r="AQ785" s="394"/>
      <c r="AR785" s="380"/>
      <c r="AS785" s="394"/>
      <c r="AT785" s="380"/>
      <c r="AU785" s="394"/>
      <c r="AV785" s="217"/>
      <c r="AW785" s="394"/>
      <c r="AX785" s="217"/>
      <c r="AY785" s="394"/>
      <c r="AZ785" s="380"/>
      <c r="BA785" s="394"/>
      <c r="BB785" s="380"/>
      <c r="BC785" s="394"/>
      <c r="BD785" s="394"/>
      <c r="BE785" s="394"/>
      <c r="BF785" s="394"/>
      <c r="BG785" s="394"/>
      <c r="BH785" s="380"/>
      <c r="BI785" s="252">
        <f t="shared" si="65"/>
        <v>3.6726819796060348</v>
      </c>
    </row>
    <row r="786" spans="1:61" s="101" customFormat="1" x14ac:dyDescent="0.25">
      <c r="A786" s="122">
        <f t="shared" si="66"/>
        <v>717</v>
      </c>
      <c r="C786" s="122">
        <v>926</v>
      </c>
      <c r="E786" s="120">
        <v>926226</v>
      </c>
      <c r="F786" s="109"/>
      <c r="G786" s="98" t="s">
        <v>878</v>
      </c>
      <c r="K786" s="216">
        <f>'[15]WP - Expenses'!$K$785</f>
        <v>16869.14</v>
      </c>
      <c r="M786" s="168">
        <v>0.85411208828047303</v>
      </c>
      <c r="O786" s="394">
        <f t="shared" si="64"/>
        <v>14408.136392895658</v>
      </c>
      <c r="P786" s="217"/>
      <c r="Q786" s="394"/>
      <c r="R786" s="380"/>
      <c r="S786" s="394"/>
      <c r="T786" s="380"/>
      <c r="U786" s="290">
        <f>IFERROR(VLOOKUP(E786,'[26]IS ADJ 3'!$E$16:$O$314,11,FALSE),0)</f>
        <v>0</v>
      </c>
      <c r="V786" s="380"/>
      <c r="W786" s="291">
        <f>IFERROR(VLOOKUP(E786,'[27]IS ADJ 4'!$E:$Q,13,FALSE),0)</f>
        <v>0</v>
      </c>
      <c r="X786" s="380"/>
      <c r="Y786" s="290">
        <f>IFERROR(VLOOKUP(E786,'[28]WP IS ADJ 5'!$E$17:$U$315,17,FALSE),0)</f>
        <v>0</v>
      </c>
      <c r="Z786" s="380"/>
      <c r="AA786" s="394"/>
      <c r="AB786" s="380"/>
      <c r="AC786" s="394"/>
      <c r="AD786" s="380"/>
      <c r="AE786" s="394"/>
      <c r="AF786" s="380"/>
      <c r="AG786" s="397">
        <f>IFERROR(VLOOKUP(E786,'[16]nVision Input'!$E:$Q,13,FALSE),0)</f>
        <v>0</v>
      </c>
      <c r="AH786" s="380"/>
      <c r="AI786" s="394"/>
      <c r="AJ786" s="380"/>
      <c r="AK786" s="394"/>
      <c r="AL786" s="394"/>
      <c r="AM786" s="394"/>
      <c r="AN786" s="380"/>
      <c r="AO786" s="394"/>
      <c r="AP786" s="380"/>
      <c r="AQ786" s="394"/>
      <c r="AR786" s="380"/>
      <c r="AS786" s="394"/>
      <c r="AT786" s="380"/>
      <c r="AU786" s="394"/>
      <c r="AV786" s="217"/>
      <c r="AW786" s="394"/>
      <c r="AX786" s="217"/>
      <c r="AY786" s="394"/>
      <c r="AZ786" s="380"/>
      <c r="BA786" s="394"/>
      <c r="BB786" s="380"/>
      <c r="BC786" s="394"/>
      <c r="BD786" s="394"/>
      <c r="BE786" s="394"/>
      <c r="BF786" s="394"/>
      <c r="BG786" s="394"/>
      <c r="BH786" s="380"/>
      <c r="BI786" s="252">
        <f t="shared" si="65"/>
        <v>14408.136392895658</v>
      </c>
    </row>
    <row r="787" spans="1:61" s="101" customFormat="1" x14ac:dyDescent="0.25">
      <c r="A787" s="122">
        <f t="shared" si="66"/>
        <v>718</v>
      </c>
      <c r="C787" s="122">
        <v>926</v>
      </c>
      <c r="E787" s="120">
        <v>926227</v>
      </c>
      <c r="F787" s="109"/>
      <c r="G787" s="98" t="s">
        <v>879</v>
      </c>
      <c r="K787" s="216">
        <f>'[15]WP - Expenses'!$K$786</f>
        <v>15899.830000000002</v>
      </c>
      <c r="M787" s="168">
        <v>0.85411208828047303</v>
      </c>
      <c r="O787" s="394">
        <f t="shared" si="64"/>
        <v>13580.237004604514</v>
      </c>
      <c r="P787" s="217"/>
      <c r="Q787" s="394"/>
      <c r="R787" s="380"/>
      <c r="S787" s="394"/>
      <c r="T787" s="380"/>
      <c r="U787" s="290">
        <f>IFERROR(VLOOKUP(E787,'[26]IS ADJ 3'!$E$16:$O$314,11,FALSE),0)</f>
        <v>0</v>
      </c>
      <c r="V787" s="380"/>
      <c r="W787" s="291">
        <f>IFERROR(VLOOKUP(E787,'[27]IS ADJ 4'!$E:$Q,13,FALSE),0)</f>
        <v>0</v>
      </c>
      <c r="X787" s="380"/>
      <c r="Y787" s="290">
        <f>IFERROR(VLOOKUP(E787,'[28]WP IS ADJ 5'!$E$17:$U$315,17,FALSE),0)</f>
        <v>0</v>
      </c>
      <c r="Z787" s="380"/>
      <c r="AA787" s="394"/>
      <c r="AB787" s="380"/>
      <c r="AC787" s="394"/>
      <c r="AD787" s="380"/>
      <c r="AE787" s="394"/>
      <c r="AF787" s="380"/>
      <c r="AG787" s="397">
        <f>IFERROR(VLOOKUP(E787,'[16]nVision Input'!$E:$Q,13,FALSE),0)</f>
        <v>0</v>
      </c>
      <c r="AH787" s="380"/>
      <c r="AI787" s="394"/>
      <c r="AJ787" s="380"/>
      <c r="AK787" s="394"/>
      <c r="AL787" s="394"/>
      <c r="AM787" s="394"/>
      <c r="AN787" s="380"/>
      <c r="AO787" s="394"/>
      <c r="AP787" s="380"/>
      <c r="AQ787" s="394"/>
      <c r="AR787" s="380"/>
      <c r="AS787" s="394"/>
      <c r="AT787" s="380"/>
      <c r="AU787" s="394"/>
      <c r="AV787" s="217"/>
      <c r="AW787" s="394"/>
      <c r="AX787" s="217"/>
      <c r="AY787" s="394"/>
      <c r="AZ787" s="380"/>
      <c r="BA787" s="394"/>
      <c r="BB787" s="380"/>
      <c r="BC787" s="394"/>
      <c r="BD787" s="394"/>
      <c r="BE787" s="394"/>
      <c r="BF787" s="394"/>
      <c r="BG787" s="394"/>
      <c r="BH787" s="380"/>
      <c r="BI787" s="252">
        <f t="shared" si="65"/>
        <v>13580.237004604514</v>
      </c>
    </row>
    <row r="788" spans="1:61" s="101" customFormat="1" x14ac:dyDescent="0.25">
      <c r="A788" s="122">
        <f t="shared" si="66"/>
        <v>719</v>
      </c>
      <c r="C788" s="122">
        <v>926</v>
      </c>
      <c r="E788" s="120">
        <v>926230</v>
      </c>
      <c r="F788" s="109"/>
      <c r="G788" s="98" t="s">
        <v>880</v>
      </c>
      <c r="K788" s="216">
        <f>'[15]WP - Expenses'!$K$787</f>
        <v>32.75</v>
      </c>
      <c r="M788" s="168">
        <v>0.85411208828047303</v>
      </c>
      <c r="O788" s="394">
        <f t="shared" si="64"/>
        <v>27.972170891185492</v>
      </c>
      <c r="P788" s="217"/>
      <c r="Q788" s="394"/>
      <c r="R788" s="380"/>
      <c r="S788" s="394"/>
      <c r="T788" s="380"/>
      <c r="U788" s="290">
        <f>IFERROR(VLOOKUP(E788,'[26]IS ADJ 3'!$E$16:$O$314,11,FALSE),0)</f>
        <v>0</v>
      </c>
      <c r="V788" s="380"/>
      <c r="W788" s="291">
        <f>IFERROR(VLOOKUP(E788,'[27]IS ADJ 4'!$E:$Q,13,FALSE),0)</f>
        <v>0</v>
      </c>
      <c r="X788" s="380"/>
      <c r="Y788" s="290">
        <f>IFERROR(VLOOKUP(E788,'[28]WP IS ADJ 5'!$E$17:$U$315,17,FALSE),0)</f>
        <v>0</v>
      </c>
      <c r="Z788" s="380"/>
      <c r="AA788" s="394"/>
      <c r="AB788" s="380"/>
      <c r="AC788" s="394"/>
      <c r="AD788" s="380"/>
      <c r="AE788" s="394"/>
      <c r="AF788" s="380"/>
      <c r="AG788" s="397">
        <f>IFERROR(VLOOKUP(E788,'[16]nVision Input'!$E:$Q,13,FALSE),0)</f>
        <v>0</v>
      </c>
      <c r="AH788" s="380"/>
      <c r="AI788" s="394"/>
      <c r="AJ788" s="380"/>
      <c r="AK788" s="394"/>
      <c r="AL788" s="394"/>
      <c r="AM788" s="394"/>
      <c r="AN788" s="380"/>
      <c r="AO788" s="394"/>
      <c r="AP788" s="380"/>
      <c r="AQ788" s="394"/>
      <c r="AR788" s="380"/>
      <c r="AS788" s="394"/>
      <c r="AT788" s="380"/>
      <c r="AU788" s="394"/>
      <c r="AV788" s="217"/>
      <c r="AW788" s="394"/>
      <c r="AX788" s="217"/>
      <c r="AY788" s="394"/>
      <c r="AZ788" s="380"/>
      <c r="BA788" s="394"/>
      <c r="BB788" s="380"/>
      <c r="BC788" s="394"/>
      <c r="BD788" s="394"/>
      <c r="BE788" s="394"/>
      <c r="BF788" s="394"/>
      <c r="BG788" s="394"/>
      <c r="BH788" s="380"/>
      <c r="BI788" s="252">
        <f t="shared" si="65"/>
        <v>27.972170891185492</v>
      </c>
    </row>
    <row r="789" spans="1:61" s="101" customFormat="1" x14ac:dyDescent="0.25">
      <c r="A789" s="122">
        <f t="shared" si="66"/>
        <v>720</v>
      </c>
      <c r="C789" s="122">
        <v>926</v>
      </c>
      <c r="E789" s="120">
        <v>926231</v>
      </c>
      <c r="F789" s="109"/>
      <c r="G789" s="98" t="s">
        <v>881</v>
      </c>
      <c r="K789" s="216">
        <f>'[15]WP - Expenses'!$K$788</f>
        <v>36156.660000000003</v>
      </c>
      <c r="M789" s="168">
        <v>0.85411208828047303</v>
      </c>
      <c r="O789" s="394">
        <f t="shared" si="64"/>
        <v>30881.840377847049</v>
      </c>
      <c r="P789" s="217"/>
      <c r="Q789" s="394"/>
      <c r="R789" s="380"/>
      <c r="S789" s="394"/>
      <c r="T789" s="380"/>
      <c r="U789" s="290">
        <f>IFERROR(VLOOKUP(E789,'[26]IS ADJ 3'!$E$16:$O$314,11,FALSE),0)</f>
        <v>0</v>
      </c>
      <c r="V789" s="380"/>
      <c r="W789" s="291">
        <f>IFERROR(VLOOKUP(E789,'[27]IS ADJ 4'!$E:$Q,13,FALSE),0)</f>
        <v>0</v>
      </c>
      <c r="X789" s="380"/>
      <c r="Y789" s="290">
        <f>IFERROR(VLOOKUP(E789,'[28]WP IS ADJ 5'!$E$17:$U$315,17,FALSE),0)</f>
        <v>0</v>
      </c>
      <c r="Z789" s="380"/>
      <c r="AA789" s="394"/>
      <c r="AB789" s="380"/>
      <c r="AC789" s="394"/>
      <c r="AD789" s="380"/>
      <c r="AE789" s="394"/>
      <c r="AF789" s="380"/>
      <c r="AG789" s="397">
        <f>IFERROR(VLOOKUP(E789,'[16]nVision Input'!$E:$Q,13,FALSE),0)</f>
        <v>0</v>
      </c>
      <c r="AH789" s="380"/>
      <c r="AI789" s="394"/>
      <c r="AJ789" s="380"/>
      <c r="AK789" s="394"/>
      <c r="AL789" s="394"/>
      <c r="AM789" s="394"/>
      <c r="AN789" s="380"/>
      <c r="AO789" s="394"/>
      <c r="AP789" s="380"/>
      <c r="AQ789" s="394"/>
      <c r="AR789" s="380"/>
      <c r="AS789" s="394"/>
      <c r="AT789" s="380"/>
      <c r="AU789" s="394"/>
      <c r="AV789" s="217"/>
      <c r="AW789" s="394"/>
      <c r="AX789" s="217"/>
      <c r="AY789" s="394"/>
      <c r="AZ789" s="380"/>
      <c r="BA789" s="394"/>
      <c r="BB789" s="380"/>
      <c r="BC789" s="394"/>
      <c r="BD789" s="394"/>
      <c r="BE789" s="394"/>
      <c r="BF789" s="394"/>
      <c r="BG789" s="394"/>
      <c r="BH789" s="380"/>
      <c r="BI789" s="252">
        <f t="shared" si="65"/>
        <v>30881.840377847049</v>
      </c>
    </row>
    <row r="790" spans="1:61" s="101" customFormat="1" x14ac:dyDescent="0.25">
      <c r="A790" s="122">
        <f t="shared" si="66"/>
        <v>721</v>
      </c>
      <c r="C790" s="122">
        <v>926</v>
      </c>
      <c r="E790" s="120">
        <v>926232</v>
      </c>
      <c r="F790" s="109"/>
      <c r="G790" s="98" t="s">
        <v>882</v>
      </c>
      <c r="K790" s="216">
        <f>'[15]WP - Expenses'!$K$789</f>
        <v>0</v>
      </c>
      <c r="M790" s="168">
        <v>0.85411208828047303</v>
      </c>
      <c r="O790" s="394">
        <f t="shared" si="64"/>
        <v>0</v>
      </c>
      <c r="P790" s="217"/>
      <c r="Q790" s="394"/>
      <c r="R790" s="380"/>
      <c r="S790" s="394"/>
      <c r="T790" s="380"/>
      <c r="U790" s="290">
        <f>IFERROR(VLOOKUP(E790,'[26]IS ADJ 3'!$E$16:$O$314,11,FALSE),0)</f>
        <v>0</v>
      </c>
      <c r="V790" s="380"/>
      <c r="W790" s="291">
        <f>IFERROR(VLOOKUP(E790,'[27]IS ADJ 4'!$E:$Q,13,FALSE),0)</f>
        <v>0</v>
      </c>
      <c r="X790" s="380"/>
      <c r="Y790" s="290">
        <f>IFERROR(VLOOKUP(E790,'[28]WP IS ADJ 5'!$E$17:$U$315,17,FALSE),0)</f>
        <v>0</v>
      </c>
      <c r="Z790" s="380"/>
      <c r="AA790" s="394"/>
      <c r="AB790" s="380"/>
      <c r="AC790" s="394"/>
      <c r="AD790" s="380"/>
      <c r="AE790" s="394"/>
      <c r="AF790" s="380"/>
      <c r="AG790" s="397">
        <f>IFERROR(VLOOKUP(E790,'[16]nVision Input'!$E:$Q,13,FALSE),0)</f>
        <v>0</v>
      </c>
      <c r="AH790" s="380"/>
      <c r="AI790" s="394"/>
      <c r="AJ790" s="380"/>
      <c r="AK790" s="394"/>
      <c r="AL790" s="394"/>
      <c r="AM790" s="394"/>
      <c r="AN790" s="380"/>
      <c r="AO790" s="394"/>
      <c r="AP790" s="380"/>
      <c r="AQ790" s="394"/>
      <c r="AR790" s="380"/>
      <c r="AS790" s="394"/>
      <c r="AT790" s="380"/>
      <c r="AU790" s="394"/>
      <c r="AV790" s="217"/>
      <c r="AW790" s="394"/>
      <c r="AX790" s="217"/>
      <c r="AY790" s="394"/>
      <c r="AZ790" s="380"/>
      <c r="BA790" s="394"/>
      <c r="BB790" s="380"/>
      <c r="BC790" s="394"/>
      <c r="BD790" s="394"/>
      <c r="BE790" s="394"/>
      <c r="BF790" s="394"/>
      <c r="BG790" s="394"/>
      <c r="BH790" s="380"/>
      <c r="BI790" s="252">
        <f t="shared" si="65"/>
        <v>0</v>
      </c>
    </row>
    <row r="791" spans="1:61" s="101" customFormat="1" x14ac:dyDescent="0.25">
      <c r="A791" s="122">
        <f t="shared" si="66"/>
        <v>722</v>
      </c>
      <c r="C791" s="122">
        <v>926</v>
      </c>
      <c r="E791" s="120">
        <v>926326</v>
      </c>
      <c r="F791" s="109"/>
      <c r="G791" s="98" t="s">
        <v>883</v>
      </c>
      <c r="K791" s="216">
        <f>'[15]WP - Expenses'!$K$790</f>
        <v>-46619.23</v>
      </c>
      <c r="M791" s="165">
        <v>1</v>
      </c>
      <c r="O791" s="394">
        <f t="shared" si="64"/>
        <v>-46619.23</v>
      </c>
      <c r="P791" s="217"/>
      <c r="Q791" s="394"/>
      <c r="R791" s="380"/>
      <c r="S791" s="394"/>
      <c r="T791" s="380"/>
      <c r="U791" s="290">
        <f>'[26]IS ADJ 3.3'!$S$29</f>
        <v>-1079.9436034627777</v>
      </c>
      <c r="V791" s="380"/>
      <c r="W791" s="291">
        <f>IFERROR(VLOOKUP(E791,'[27]IS ADJ 4'!$E:$Q,13,FALSE),0)</f>
        <v>0</v>
      </c>
      <c r="X791" s="380"/>
      <c r="Y791" s="290">
        <f>IFERROR(VLOOKUP(E791,'[28]WP IS ADJ 5'!$E$17:$U$315,17,FALSE),0)</f>
        <v>0</v>
      </c>
      <c r="Z791" s="380"/>
      <c r="AA791" s="394"/>
      <c r="AB791" s="380"/>
      <c r="AC791" s="394"/>
      <c r="AD791" s="380"/>
      <c r="AE791" s="394">
        <f>+'[41]WP IS ADJ 11'!$K$20</f>
        <v>0</v>
      </c>
      <c r="AF791" s="380"/>
      <c r="AG791" s="397">
        <f>IFERROR(VLOOKUP(E791,'[16]nVision Input'!$E:$Q,13,FALSE),0)</f>
        <v>0</v>
      </c>
      <c r="AH791" s="380"/>
      <c r="AI791" s="394"/>
      <c r="AJ791" s="380"/>
      <c r="AK791" s="394"/>
      <c r="AL791" s="394"/>
      <c r="AM791" s="394"/>
      <c r="AN791" s="380"/>
      <c r="AO791" s="394"/>
      <c r="AP791" s="380"/>
      <c r="AQ791" s="394"/>
      <c r="AR791" s="380"/>
      <c r="AS791" s="394"/>
      <c r="AT791" s="380"/>
      <c r="AU791" s="394"/>
      <c r="AV791" s="217"/>
      <c r="AW791" s="394"/>
      <c r="AX791" s="217"/>
      <c r="AY791" s="394"/>
      <c r="AZ791" s="380"/>
      <c r="BA791" s="394"/>
      <c r="BB791" s="380"/>
      <c r="BC791" s="394"/>
      <c r="BD791" s="394"/>
      <c r="BE791" s="394"/>
      <c r="BF791" s="394"/>
      <c r="BG791" s="394"/>
      <c r="BH791" s="380"/>
      <c r="BI791" s="252">
        <f t="shared" si="65"/>
        <v>-47699.173603462783</v>
      </c>
    </row>
    <row r="792" spans="1:61" s="101" customFormat="1" x14ac:dyDescent="0.25">
      <c r="A792" s="122">
        <f t="shared" si="66"/>
        <v>723</v>
      </c>
      <c r="C792" s="122">
        <v>926</v>
      </c>
      <c r="E792" s="120">
        <v>926327</v>
      </c>
      <c r="F792" s="109"/>
      <c r="G792" s="98" t="s">
        <v>884</v>
      </c>
      <c r="K792" s="216">
        <f>'[15]WP - Expenses'!$K$791</f>
        <v>924333.24</v>
      </c>
      <c r="M792" s="165" t="s">
        <v>954</v>
      </c>
      <c r="O792" s="216">
        <v>960770.24</v>
      </c>
      <c r="P792" s="217"/>
      <c r="Q792" s="394"/>
      <c r="R792" s="380"/>
      <c r="S792" s="394"/>
      <c r="T792" s="380"/>
      <c r="U792" s="290">
        <f>'[26]IS ADJ 3.3'!$S$30</f>
        <v>22256.430985355135</v>
      </c>
      <c r="V792" s="380"/>
      <c r="W792" s="291">
        <f>IFERROR(VLOOKUP(E792,'[27]IS ADJ 4'!$E:$Q,13,FALSE),0)</f>
        <v>0</v>
      </c>
      <c r="X792" s="380"/>
      <c r="Y792" s="290">
        <f>IFERROR(VLOOKUP(E792,'[28]WP IS ADJ 5'!$E$17:$U$315,17,FALSE),0)</f>
        <v>0</v>
      </c>
      <c r="Z792" s="380"/>
      <c r="AA792" s="394"/>
      <c r="AB792" s="380"/>
      <c r="AC792" s="394"/>
      <c r="AD792" s="380"/>
      <c r="AE792" s="394">
        <f>+'[41]WP IS ADJ 11'!$K$21</f>
        <v>-2007587.9819999998</v>
      </c>
      <c r="AF792" s="380"/>
      <c r="AG792" s="397">
        <f>IFERROR(VLOOKUP(E792,'[16]nVision Input'!$E:$Q,13,FALSE),0)</f>
        <v>0</v>
      </c>
      <c r="AH792" s="380"/>
      <c r="AI792" s="394"/>
      <c r="AJ792" s="380"/>
      <c r="AK792" s="394"/>
      <c r="AL792" s="394"/>
      <c r="AM792" s="394"/>
      <c r="AN792" s="380"/>
      <c r="AO792" s="394"/>
      <c r="AP792" s="380"/>
      <c r="AQ792" s="394"/>
      <c r="AR792" s="380"/>
      <c r="AS792" s="394"/>
      <c r="AT792" s="380"/>
      <c r="AU792" s="394"/>
      <c r="AV792" s="217"/>
      <c r="AW792" s="394"/>
      <c r="AX792" s="217"/>
      <c r="AY792" s="394"/>
      <c r="AZ792" s="380"/>
      <c r="BA792" s="394"/>
      <c r="BB792" s="380"/>
      <c r="BC792" s="394"/>
      <c r="BD792" s="394"/>
      <c r="BE792" s="394"/>
      <c r="BF792" s="394"/>
      <c r="BG792" s="394"/>
      <c r="BH792" s="380"/>
      <c r="BI792" s="252">
        <f t="shared" si="65"/>
        <v>-1024561.3110146447</v>
      </c>
    </row>
    <row r="793" spans="1:61" s="101" customFormat="1" x14ac:dyDescent="0.25">
      <c r="A793" s="122">
        <f t="shared" si="66"/>
        <v>724</v>
      </c>
      <c r="C793" s="122">
        <v>926</v>
      </c>
      <c r="E793" s="120">
        <v>926328</v>
      </c>
      <c r="F793" s="109"/>
      <c r="G793" s="98" t="s">
        <v>885</v>
      </c>
      <c r="K793" s="216">
        <f>'[15]WP - Expenses'!$K$792</f>
        <v>2010399.6099999999</v>
      </c>
      <c r="M793" s="165" t="s">
        <v>954</v>
      </c>
      <c r="O793" s="216">
        <v>1675630.61</v>
      </c>
      <c r="P793" s="217"/>
      <c r="Q793" s="394"/>
      <c r="R793" s="380"/>
      <c r="S793" s="394"/>
      <c r="T793" s="380"/>
      <c r="U793" s="290">
        <f>'[26]IS ADJ 3.3'!$S$31</f>
        <v>38816.311617243191</v>
      </c>
      <c r="V793" s="380"/>
      <c r="W793" s="291">
        <f>IFERROR(VLOOKUP(E793,'[27]IS ADJ 4'!$E:$Q,13,FALSE),0)</f>
        <v>0</v>
      </c>
      <c r="X793" s="380"/>
      <c r="Y793" s="290">
        <f>IFERROR(VLOOKUP(E793,'[28]WP IS ADJ 5'!$E$17:$U$315,17,FALSE),0)</f>
        <v>0</v>
      </c>
      <c r="Z793" s="380"/>
      <c r="AA793" s="394"/>
      <c r="AB793" s="380"/>
      <c r="AC793" s="394"/>
      <c r="AD793" s="380"/>
      <c r="AE793" s="394">
        <f>+'[41]WP IS ADJ 11'!$K$22</f>
        <v>-560404.28740799997</v>
      </c>
      <c r="AF793" s="380"/>
      <c r="AG793" s="397">
        <f>IFERROR(VLOOKUP(E793,'[16]nVision Input'!$E:$Q,13,FALSE),0)</f>
        <v>0</v>
      </c>
      <c r="AH793" s="380"/>
      <c r="AI793" s="394"/>
      <c r="AJ793" s="380"/>
      <c r="AK793" s="394"/>
      <c r="AL793" s="394"/>
      <c r="AM793" s="394"/>
      <c r="AN793" s="380"/>
      <c r="AO793" s="394"/>
      <c r="AP793" s="380"/>
      <c r="AQ793" s="394"/>
      <c r="AR793" s="380"/>
      <c r="AS793" s="394"/>
      <c r="AT793" s="380"/>
      <c r="AU793" s="394"/>
      <c r="AV793" s="217"/>
      <c r="AW793" s="394"/>
      <c r="AX793" s="217"/>
      <c r="AY793" s="394"/>
      <c r="AZ793" s="380"/>
      <c r="BA793" s="394"/>
      <c r="BB793" s="380"/>
      <c r="BC793" s="394"/>
      <c r="BD793" s="394"/>
      <c r="BE793" s="394"/>
      <c r="BF793" s="394"/>
      <c r="BG793" s="394"/>
      <c r="BH793" s="380"/>
      <c r="BI793" s="252">
        <f t="shared" si="65"/>
        <v>1154042.6342092431</v>
      </c>
    </row>
    <row r="794" spans="1:61" s="101" customFormat="1" x14ac:dyDescent="0.25">
      <c r="A794" s="122">
        <f t="shared" si="66"/>
        <v>725</v>
      </c>
      <c r="C794" s="122">
        <v>926</v>
      </c>
      <c r="E794" s="120">
        <v>926329</v>
      </c>
      <c r="F794" s="109"/>
      <c r="G794" s="98" t="s">
        <v>886</v>
      </c>
      <c r="K794" s="216">
        <f>'[15]WP - Expenses'!$K$793</f>
        <v>6815241.0299999993</v>
      </c>
      <c r="M794" s="168">
        <v>0.85411208828047303</v>
      </c>
      <c r="O794" s="394">
        <f t="shared" ref="O794:O821" si="67">K794*M794</f>
        <v>5820979.7482680613</v>
      </c>
      <c r="P794" s="217"/>
      <c r="Q794" s="394"/>
      <c r="R794" s="380"/>
      <c r="S794" s="394"/>
      <c r="T794" s="380"/>
      <c r="U794" s="290">
        <f>'[26]IS ADJ 3.3'!$S$18</f>
        <v>100865.13219277227</v>
      </c>
      <c r="V794" s="380"/>
      <c r="W794" s="291">
        <f>IFERROR(VLOOKUP(E794,'[27]IS ADJ 4'!$E:$Q,13,FALSE),0)</f>
        <v>0</v>
      </c>
      <c r="X794" s="380"/>
      <c r="Y794" s="290">
        <f>IFERROR(VLOOKUP(E794,'[28]WP IS ADJ 5'!$E$17:$U$315,17,FALSE),0)</f>
        <v>0</v>
      </c>
      <c r="Z794" s="380"/>
      <c r="AA794" s="394">
        <f>'[44]IS ADJ 6'!$S$17</f>
        <v>-277359.58189532813</v>
      </c>
      <c r="AB794" s="380"/>
      <c r="AC794" s="394"/>
      <c r="AD794" s="380"/>
      <c r="AE794" s="394"/>
      <c r="AF794" s="380"/>
      <c r="AG794" s="397">
        <f>IFERROR(VLOOKUP(E794,'[16]nVision Input'!$E:$Q,13,FALSE),0)</f>
        <v>0</v>
      </c>
      <c r="AH794" s="380"/>
      <c r="AI794" s="394"/>
      <c r="AJ794" s="380"/>
      <c r="AK794" s="394"/>
      <c r="AL794" s="394"/>
      <c r="AM794" s="394"/>
      <c r="AN794" s="380"/>
      <c r="AO794" s="394"/>
      <c r="AP794" s="380"/>
      <c r="AQ794" s="394"/>
      <c r="AR794" s="380"/>
      <c r="AS794" s="394"/>
      <c r="AT794" s="380"/>
      <c r="AU794" s="394"/>
      <c r="AV794" s="217"/>
      <c r="AW794" s="394"/>
      <c r="AX794" s="217"/>
      <c r="AY794" s="394"/>
      <c r="AZ794" s="380"/>
      <c r="BA794" s="394"/>
      <c r="BB794" s="380"/>
      <c r="BC794" s="394"/>
      <c r="BD794" s="394"/>
      <c r="BE794" s="394"/>
      <c r="BF794" s="394"/>
      <c r="BG794" s="394"/>
      <c r="BH794" s="380"/>
      <c r="BI794" s="252">
        <f t="shared" si="65"/>
        <v>5644485.2985655051</v>
      </c>
    </row>
    <row r="795" spans="1:61" s="101" customFormat="1" x14ac:dyDescent="0.25">
      <c r="A795" s="122">
        <f t="shared" si="66"/>
        <v>726</v>
      </c>
      <c r="C795" s="122">
        <v>926</v>
      </c>
      <c r="E795" s="120">
        <v>926437</v>
      </c>
      <c r="F795" s="109"/>
      <c r="G795" s="98" t="s">
        <v>887</v>
      </c>
      <c r="K795" s="216">
        <f>'[15]WP - Expenses'!$K$794</f>
        <v>117927.44</v>
      </c>
      <c r="M795" s="168">
        <v>0.85411208828047303</v>
      </c>
      <c r="O795" s="394">
        <f t="shared" si="67"/>
        <v>100723.25204397019</v>
      </c>
      <c r="P795" s="217"/>
      <c r="Q795" s="394"/>
      <c r="R795" s="380"/>
      <c r="S795" s="394"/>
      <c r="T795" s="380"/>
      <c r="U795" s="290">
        <f>IFERROR(VLOOKUP(E795,'[26]IS ADJ 3'!$E$16:$O$314,11,FALSE),0)</f>
        <v>5161.778466261967</v>
      </c>
      <c r="V795" s="380"/>
      <c r="W795" s="291">
        <f>IFERROR(VLOOKUP(E795,'[27]IS ADJ 4'!$E:$Q,13,FALSE),0)</f>
        <v>2308.4922037225019</v>
      </c>
      <c r="X795" s="380"/>
      <c r="Y795" s="290">
        <f>IFERROR(VLOOKUP(E795,'[28]WP IS ADJ 5'!$E$17:$U$315,17,FALSE),0)</f>
        <v>2902.586886860925</v>
      </c>
      <c r="Z795" s="380"/>
      <c r="AA795" s="394"/>
      <c r="AB795" s="380"/>
      <c r="AC795" s="394"/>
      <c r="AD795" s="380"/>
      <c r="AE795" s="394"/>
      <c r="AF795" s="380"/>
      <c r="AG795" s="397">
        <f>IFERROR(VLOOKUP(E795,'[16]nVision Input'!$E:$Q,13,FALSE),0)</f>
        <v>0</v>
      </c>
      <c r="AH795" s="380"/>
      <c r="AI795" s="394"/>
      <c r="AJ795" s="380"/>
      <c r="AK795" s="394"/>
      <c r="AL795" s="394"/>
      <c r="AM795" s="394"/>
      <c r="AN795" s="380"/>
      <c r="AO795" s="394"/>
      <c r="AP795" s="380"/>
      <c r="AQ795" s="394"/>
      <c r="AR795" s="380"/>
      <c r="AS795" s="394"/>
      <c r="AT795" s="380"/>
      <c r="AU795" s="394"/>
      <c r="AV795" s="217"/>
      <c r="AW795" s="394"/>
      <c r="AX795" s="217"/>
      <c r="AY795" s="394"/>
      <c r="AZ795" s="380"/>
      <c r="BA795" s="394"/>
      <c r="BB795" s="380"/>
      <c r="BC795" s="394"/>
      <c r="BD795" s="394"/>
      <c r="BE795" s="394"/>
      <c r="BF795" s="394"/>
      <c r="BG795" s="394"/>
      <c r="BH795" s="380"/>
      <c r="BI795" s="252">
        <f t="shared" si="65"/>
        <v>111096.10960081559</v>
      </c>
    </row>
    <row r="796" spans="1:61" s="101" customFormat="1" x14ac:dyDescent="0.25">
      <c r="A796" s="122">
        <f t="shared" si="66"/>
        <v>727</v>
      </c>
      <c r="C796" s="122">
        <v>926</v>
      </c>
      <c r="E796" s="120">
        <v>926555</v>
      </c>
      <c r="F796" s="109"/>
      <c r="G796" s="98" t="s">
        <v>888</v>
      </c>
      <c r="K796" s="216">
        <f>'[15]WP - Expenses'!$K$795</f>
        <v>1526823.6600000001</v>
      </c>
      <c r="M796" s="168">
        <v>0.85411208828047303</v>
      </c>
      <c r="O796" s="394">
        <f t="shared" si="67"/>
        <v>1304078.544678635</v>
      </c>
      <c r="P796" s="217"/>
      <c r="Q796" s="394"/>
      <c r="R796" s="380"/>
      <c r="S796" s="394"/>
      <c r="T796" s="380"/>
      <c r="U796" s="290">
        <f>'[26]IS ADJ 3.3'!$S$34</f>
        <v>20187.749518763329</v>
      </c>
      <c r="V796" s="380"/>
      <c r="W796" s="291">
        <f>IFERROR(VLOOKUP(E796,'[27]IS ADJ 4'!$E:$Q,13,FALSE),0)</f>
        <v>0</v>
      </c>
      <c r="X796" s="380"/>
      <c r="Y796" s="290">
        <f>+'[28]WP IS ADJ 5.1'!$Q$17</f>
        <v>11398.471672329541</v>
      </c>
      <c r="Z796" s="380"/>
      <c r="AA796" s="394"/>
      <c r="AB796" s="380"/>
      <c r="AC796" s="394"/>
      <c r="AD796" s="380"/>
      <c r="AE796" s="394"/>
      <c r="AF796" s="380"/>
      <c r="AG796" s="397">
        <f>IFERROR(VLOOKUP(E796,'[16]nVision Input'!$E:$Q,13,FALSE),0)</f>
        <v>0</v>
      </c>
      <c r="AH796" s="380"/>
      <c r="AI796" s="394"/>
      <c r="AJ796" s="380"/>
      <c r="AK796" s="394"/>
      <c r="AL796" s="394"/>
      <c r="AM796" s="394"/>
      <c r="AN796" s="380"/>
      <c r="AO796" s="394"/>
      <c r="AP796" s="380"/>
      <c r="AQ796" s="394"/>
      <c r="AR796" s="380"/>
      <c r="AS796" s="394"/>
      <c r="AT796" s="380"/>
      <c r="AU796" s="394"/>
      <c r="AV796" s="217"/>
      <c r="AW796" s="394"/>
      <c r="AX796" s="217"/>
      <c r="AY796" s="394"/>
      <c r="AZ796" s="380"/>
      <c r="BA796" s="394"/>
      <c r="BB796" s="380"/>
      <c r="BC796" s="394"/>
      <c r="BD796" s="394"/>
      <c r="BE796" s="394"/>
      <c r="BF796" s="394"/>
      <c r="BG796" s="394"/>
      <c r="BH796" s="380"/>
      <c r="BI796" s="252">
        <f t="shared" si="65"/>
        <v>1335664.7658697278</v>
      </c>
    </row>
    <row r="797" spans="1:61" s="101" customFormat="1" x14ac:dyDescent="0.25">
      <c r="A797" s="122">
        <f t="shared" si="66"/>
        <v>728</v>
      </c>
      <c r="C797" s="122">
        <v>929</v>
      </c>
      <c r="E797" s="120">
        <v>929000</v>
      </c>
      <c r="F797" s="109"/>
      <c r="G797" s="98" t="s">
        <v>889</v>
      </c>
      <c r="K797" s="216">
        <f>'[15]WP - Expenses'!$K$796</f>
        <v>-287295.54000000004</v>
      </c>
      <c r="M797" s="168">
        <v>0.85411208828047303</v>
      </c>
      <c r="O797" s="394">
        <f t="shared" si="67"/>
        <v>-245382.5936230662</v>
      </c>
      <c r="P797" s="217"/>
      <c r="Q797" s="394"/>
      <c r="R797" s="380"/>
      <c r="S797" s="394"/>
      <c r="T797" s="380"/>
      <c r="U797" s="290">
        <f>IFERROR(VLOOKUP(E797,'[26]IS ADJ 3'!$E$16:$O$314,11,FALSE),0)</f>
        <v>0</v>
      </c>
      <c r="V797" s="380"/>
      <c r="W797" s="291">
        <f>IFERROR(VLOOKUP(E797,'[27]IS ADJ 4'!$E:$Q,13,FALSE),0)</f>
        <v>0</v>
      </c>
      <c r="X797" s="380"/>
      <c r="Y797" s="290">
        <f>IFERROR(VLOOKUP(E797,'[28]WP IS ADJ 5'!$E$17:$U$315,17,FALSE),0)</f>
        <v>0</v>
      </c>
      <c r="Z797" s="380"/>
      <c r="AA797" s="394"/>
      <c r="AB797" s="380"/>
      <c r="AC797" s="394"/>
      <c r="AD797" s="380"/>
      <c r="AE797" s="394"/>
      <c r="AF797" s="380"/>
      <c r="AG797" s="397">
        <f>IFERROR(VLOOKUP(E797,'[16]nVision Input'!$E:$Q,13,FALSE),0)</f>
        <v>0</v>
      </c>
      <c r="AH797" s="380"/>
      <c r="AI797" s="394"/>
      <c r="AJ797" s="380"/>
      <c r="AK797" s="394"/>
      <c r="AL797" s="394"/>
      <c r="AM797" s="394"/>
      <c r="AN797" s="380"/>
      <c r="AO797" s="394"/>
      <c r="AP797" s="380"/>
      <c r="AQ797" s="394"/>
      <c r="AR797" s="380"/>
      <c r="AS797" s="394"/>
      <c r="AT797" s="380"/>
      <c r="AU797" s="394"/>
      <c r="AV797" s="217"/>
      <c r="AW797" s="394"/>
      <c r="AX797" s="217"/>
      <c r="AY797" s="394"/>
      <c r="AZ797" s="380"/>
      <c r="BA797" s="394"/>
      <c r="BB797" s="380"/>
      <c r="BC797" s="394"/>
      <c r="BD797" s="394"/>
      <c r="BE797" s="394"/>
      <c r="BF797" s="394"/>
      <c r="BG797" s="394"/>
      <c r="BH797" s="380"/>
      <c r="BI797" s="252">
        <f t="shared" si="65"/>
        <v>-245382.5936230662</v>
      </c>
    </row>
    <row r="798" spans="1:61" s="101" customFormat="1" x14ac:dyDescent="0.25">
      <c r="A798" s="122">
        <f t="shared" si="66"/>
        <v>729</v>
      </c>
      <c r="C798" s="122">
        <v>930</v>
      </c>
      <c r="E798" s="120">
        <v>930104</v>
      </c>
      <c r="F798" s="109"/>
      <c r="G798" s="98" t="s">
        <v>890</v>
      </c>
      <c r="K798" s="216">
        <f>'[15]WP - Expenses'!$K$797</f>
        <v>12277.42</v>
      </c>
      <c r="M798" s="168">
        <v>0.85411208828047303</v>
      </c>
      <c r="O798" s="394">
        <f t="shared" si="67"/>
        <v>10486.292834896445</v>
      </c>
      <c r="P798" s="217"/>
      <c r="Q798" s="394"/>
      <c r="R798" s="380"/>
      <c r="S798" s="394"/>
      <c r="T798" s="380"/>
      <c r="U798" s="290">
        <f>IFERROR(VLOOKUP(E798,'[26]IS ADJ 3'!$E$16:$O$314,11,FALSE),0)</f>
        <v>368.28048020586641</v>
      </c>
      <c r="V798" s="380"/>
      <c r="W798" s="291">
        <f>IFERROR(VLOOKUP(E798,'[27]IS ADJ 4'!$E:$Q,13,FALSE),0)</f>
        <v>164.70536713174673</v>
      </c>
      <c r="X798" s="380"/>
      <c r="Y798" s="290">
        <f>IFERROR(VLOOKUP(E798,'[28]WP IS ADJ 5'!$E$17:$U$315,17,FALSE),0)</f>
        <v>207.09259405828743</v>
      </c>
      <c r="Z798" s="380"/>
      <c r="AA798" s="394"/>
      <c r="AB798" s="380"/>
      <c r="AC798" s="394"/>
      <c r="AD798" s="380"/>
      <c r="AE798" s="394"/>
      <c r="AF798" s="380"/>
      <c r="AG798" s="397">
        <f>IFERROR(VLOOKUP(E798,'[16]nVision Input'!$E:$Q,13,FALSE),0)</f>
        <v>0</v>
      </c>
      <c r="AH798" s="380"/>
      <c r="AI798" s="394"/>
      <c r="AJ798" s="380"/>
      <c r="AK798" s="394"/>
      <c r="AL798" s="394"/>
      <c r="AM798" s="394"/>
      <c r="AN798" s="380"/>
      <c r="AO798" s="394"/>
      <c r="AP798" s="380"/>
      <c r="AQ798" s="394"/>
      <c r="AR798" s="380"/>
      <c r="AS798" s="394"/>
      <c r="AT798" s="380"/>
      <c r="AU798" s="394"/>
      <c r="AV798" s="217"/>
      <c r="AW798" s="394"/>
      <c r="AX798" s="217"/>
      <c r="AY798" s="394"/>
      <c r="AZ798" s="380"/>
      <c r="BA798" s="394"/>
      <c r="BB798" s="380"/>
      <c r="BC798" s="394"/>
      <c r="BD798" s="394"/>
      <c r="BE798" s="394"/>
      <c r="BF798" s="394"/>
      <c r="BG798" s="394"/>
      <c r="BH798" s="380"/>
      <c r="BI798" s="252">
        <f t="shared" si="65"/>
        <v>11226.371276292346</v>
      </c>
    </row>
    <row r="799" spans="1:61" s="101" customFormat="1" x14ac:dyDescent="0.25">
      <c r="A799" s="122">
        <f t="shared" si="66"/>
        <v>730</v>
      </c>
      <c r="C799" s="122">
        <v>931</v>
      </c>
      <c r="E799" s="120">
        <v>930141</v>
      </c>
      <c r="F799" s="109"/>
      <c r="G799" s="98" t="s">
        <v>891</v>
      </c>
      <c r="K799" s="216">
        <f>'[15]WP - Expenses'!$K$798</f>
        <v>0</v>
      </c>
      <c r="M799" s="168">
        <v>0.85411208828047303</v>
      </c>
      <c r="O799" s="394">
        <f t="shared" si="67"/>
        <v>0</v>
      </c>
      <c r="P799" s="217"/>
      <c r="Q799" s="394"/>
      <c r="R799" s="380"/>
      <c r="S799" s="394"/>
      <c r="T799" s="380"/>
      <c r="U799" s="290">
        <f>IFERROR(VLOOKUP(E799,'[26]IS ADJ 3'!$E$16:$O$314,11,FALSE),0)</f>
        <v>0</v>
      </c>
      <c r="V799" s="380"/>
      <c r="W799" s="291">
        <f>IFERROR(VLOOKUP(E799,'[27]IS ADJ 4'!$E:$Q,13,FALSE),0)</f>
        <v>0</v>
      </c>
      <c r="X799" s="380"/>
      <c r="Y799" s="290">
        <f>IFERROR(VLOOKUP(E799,'[28]WP IS ADJ 5'!$E$17:$U$315,17,FALSE),0)</f>
        <v>0</v>
      </c>
      <c r="Z799" s="380"/>
      <c r="AA799" s="394"/>
      <c r="AB799" s="380"/>
      <c r="AC799" s="394"/>
      <c r="AD799" s="380"/>
      <c r="AE799" s="394"/>
      <c r="AF799" s="380"/>
      <c r="AG799" s="397">
        <f>IFERROR(VLOOKUP(E799,'[16]nVision Input'!$E:$Q,13,FALSE),0)</f>
        <v>0</v>
      </c>
      <c r="AH799" s="380"/>
      <c r="AI799" s="394"/>
      <c r="AJ799" s="380"/>
      <c r="AK799" s="394"/>
      <c r="AL799" s="394"/>
      <c r="AM799" s="394"/>
      <c r="AN799" s="380"/>
      <c r="AO799" s="394"/>
      <c r="AP799" s="380"/>
      <c r="AQ799" s="394"/>
      <c r="AR799" s="380"/>
      <c r="AS799" s="394"/>
      <c r="AT799" s="380"/>
      <c r="AU799" s="394"/>
      <c r="AV799" s="217"/>
      <c r="AW799" s="394"/>
      <c r="AX799" s="217"/>
      <c r="AY799" s="394"/>
      <c r="AZ799" s="380"/>
      <c r="BA799" s="394"/>
      <c r="BB799" s="380"/>
      <c r="BC799" s="394"/>
      <c r="BD799" s="394"/>
      <c r="BE799" s="394"/>
      <c r="BF799" s="394"/>
      <c r="BG799" s="394"/>
      <c r="BH799" s="380"/>
      <c r="BI799" s="252">
        <f t="shared" si="65"/>
        <v>0</v>
      </c>
    </row>
    <row r="800" spans="1:61" s="101" customFormat="1" x14ac:dyDescent="0.25">
      <c r="A800" s="122">
        <f t="shared" si="66"/>
        <v>731</v>
      </c>
      <c r="C800" s="122">
        <v>930</v>
      </c>
      <c r="E800" s="120">
        <v>930143</v>
      </c>
      <c r="F800" s="109"/>
      <c r="G800" s="98" t="s">
        <v>892</v>
      </c>
      <c r="K800" s="216">
        <f>'[15]WP - Expenses'!$K$799</f>
        <v>972</v>
      </c>
      <c r="M800" s="168">
        <v>0.85411208828047303</v>
      </c>
      <c r="O800" s="394">
        <f t="shared" si="67"/>
        <v>830.19694980861982</v>
      </c>
      <c r="P800" s="217"/>
      <c r="Q800" s="394"/>
      <c r="R800" s="380"/>
      <c r="S800" s="394"/>
      <c r="T800" s="380"/>
      <c r="U800" s="290">
        <f>IFERROR(VLOOKUP(E800,'[26]IS ADJ 3'!$E$16:$O$314,11,FALSE),0)</f>
        <v>0</v>
      </c>
      <c r="V800" s="380"/>
      <c r="W800" s="291">
        <f>IFERROR(VLOOKUP(E800,'[27]IS ADJ 4'!$E:$Q,13,FALSE),0)</f>
        <v>0</v>
      </c>
      <c r="X800" s="380"/>
      <c r="Y800" s="290">
        <f>IFERROR(VLOOKUP(E800,'[28]WP IS ADJ 5'!$E$17:$U$315,17,FALSE),0)</f>
        <v>0</v>
      </c>
      <c r="Z800" s="380"/>
      <c r="AA800" s="394"/>
      <c r="AB800" s="380"/>
      <c r="AC800" s="394"/>
      <c r="AD800" s="380"/>
      <c r="AE800" s="394"/>
      <c r="AF800" s="380"/>
      <c r="AG800" s="397">
        <f>IFERROR(VLOOKUP(E800,'[16]nVision Input'!$E:$Q,13,FALSE),0)</f>
        <v>0</v>
      </c>
      <c r="AH800" s="380"/>
      <c r="AI800" s="394"/>
      <c r="AJ800" s="380"/>
      <c r="AK800" s="394"/>
      <c r="AL800" s="394"/>
      <c r="AM800" s="394"/>
      <c r="AN800" s="380"/>
      <c r="AO800" s="394"/>
      <c r="AP800" s="380"/>
      <c r="AQ800" s="394"/>
      <c r="AR800" s="380"/>
      <c r="AS800" s="394"/>
      <c r="AT800" s="380"/>
      <c r="AU800" s="394"/>
      <c r="AV800" s="217"/>
      <c r="AW800" s="394"/>
      <c r="AX800" s="217"/>
      <c r="AY800" s="394"/>
      <c r="AZ800" s="380"/>
      <c r="BA800" s="394"/>
      <c r="BB800" s="380"/>
      <c r="BC800" s="394"/>
      <c r="BD800" s="394"/>
      <c r="BE800" s="394"/>
      <c r="BF800" s="394"/>
      <c r="BG800" s="394"/>
      <c r="BH800" s="380"/>
      <c r="BI800" s="252">
        <f t="shared" si="65"/>
        <v>830.19694980861982</v>
      </c>
    </row>
    <row r="801" spans="1:61" s="101" customFormat="1" x14ac:dyDescent="0.25">
      <c r="A801" s="122">
        <f t="shared" si="66"/>
        <v>732</v>
      </c>
      <c r="C801" s="122">
        <v>930</v>
      </c>
      <c r="E801" s="120">
        <v>930144</v>
      </c>
      <c r="F801" s="109"/>
      <c r="G801" s="98" t="s">
        <v>893</v>
      </c>
      <c r="K801" s="216">
        <f>'[15]WP - Expenses'!$K$800</f>
        <v>1155.22</v>
      </c>
      <c r="M801" s="168">
        <v>0.85411208828047303</v>
      </c>
      <c r="O801" s="394">
        <f t="shared" si="67"/>
        <v>986.68736662336812</v>
      </c>
      <c r="P801" s="217"/>
      <c r="Q801" s="394"/>
      <c r="R801" s="380"/>
      <c r="S801" s="394"/>
      <c r="T801" s="380"/>
      <c r="U801" s="290">
        <f>IFERROR(VLOOKUP(E801,'[26]IS ADJ 3'!$E$16:$O$314,11,FALSE),0)</f>
        <v>0</v>
      </c>
      <c r="V801" s="380"/>
      <c r="W801" s="291">
        <f>IFERROR(VLOOKUP(E801,'[27]IS ADJ 4'!$E:$Q,13,FALSE),0)</f>
        <v>0</v>
      </c>
      <c r="X801" s="380"/>
      <c r="Y801" s="290">
        <f>IFERROR(VLOOKUP(E801,'[28]WP IS ADJ 5'!$E$17:$U$315,17,FALSE),0)</f>
        <v>0</v>
      </c>
      <c r="Z801" s="380"/>
      <c r="AA801" s="394"/>
      <c r="AB801" s="380"/>
      <c r="AC801" s="394"/>
      <c r="AD801" s="380"/>
      <c r="AE801" s="394"/>
      <c r="AF801" s="380"/>
      <c r="AG801" s="397">
        <f>IFERROR(VLOOKUP(E801,'[16]nVision Input'!$E:$Q,13,FALSE),0)</f>
        <v>0</v>
      </c>
      <c r="AH801" s="380"/>
      <c r="AI801" s="394"/>
      <c r="AJ801" s="380"/>
      <c r="AK801" s="394"/>
      <c r="AL801" s="394"/>
      <c r="AM801" s="394"/>
      <c r="AN801" s="380"/>
      <c r="AO801" s="394"/>
      <c r="AP801" s="380"/>
      <c r="AQ801" s="394"/>
      <c r="AR801" s="380"/>
      <c r="AS801" s="394"/>
      <c r="AT801" s="380"/>
      <c r="AU801" s="394"/>
      <c r="AV801" s="217"/>
      <c r="AW801" s="394"/>
      <c r="AX801" s="217"/>
      <c r="AY801" s="394"/>
      <c r="AZ801" s="380"/>
      <c r="BA801" s="394"/>
      <c r="BB801" s="380"/>
      <c r="BC801" s="394"/>
      <c r="BD801" s="394"/>
      <c r="BE801" s="394"/>
      <c r="BF801" s="394"/>
      <c r="BG801" s="394"/>
      <c r="BH801" s="380"/>
      <c r="BI801" s="252">
        <f t="shared" si="65"/>
        <v>986.68736662336812</v>
      </c>
    </row>
    <row r="802" spans="1:61" s="101" customFormat="1" x14ac:dyDescent="0.25">
      <c r="A802" s="122">
        <f t="shared" si="66"/>
        <v>733</v>
      </c>
      <c r="C802" s="122">
        <v>932</v>
      </c>
      <c r="E802" s="120">
        <v>930210</v>
      </c>
      <c r="F802" s="109"/>
      <c r="G802" s="98" t="s">
        <v>894</v>
      </c>
      <c r="K802" s="216">
        <f>'[15]WP - Expenses'!$K$801</f>
        <v>223282.66000000003</v>
      </c>
      <c r="M802" s="168">
        <v>0.85411208828047303</v>
      </c>
      <c r="O802" s="394">
        <f t="shared" si="67"/>
        <v>190708.41900941887</v>
      </c>
      <c r="P802" s="217"/>
      <c r="Q802" s="394"/>
      <c r="R802" s="380"/>
      <c r="S802" s="394"/>
      <c r="T802" s="380"/>
      <c r="U802" s="290">
        <f>IFERROR(VLOOKUP(E802,'[26]IS ADJ 3'!$E$16:$O$314,11,FALSE),0)</f>
        <v>0</v>
      </c>
      <c r="V802" s="380"/>
      <c r="W802" s="291">
        <f>IFERROR(VLOOKUP(E802,'[27]IS ADJ 4'!$E:$Q,13,FALSE),0)</f>
        <v>0</v>
      </c>
      <c r="X802" s="380"/>
      <c r="Y802" s="290">
        <f>IFERROR(VLOOKUP(E802,'[28]WP IS ADJ 5'!$E$17:$U$315,17,FALSE),0)</f>
        <v>0</v>
      </c>
      <c r="Z802" s="380"/>
      <c r="AA802" s="394"/>
      <c r="AB802" s="380"/>
      <c r="AC802" s="394"/>
      <c r="AD802" s="380"/>
      <c r="AE802" s="394"/>
      <c r="AF802" s="380"/>
      <c r="AG802" s="397">
        <f>IFERROR(VLOOKUP(E802,'[16]nVision Input'!$E:$Q,13,FALSE),0)</f>
        <v>0</v>
      </c>
      <c r="AH802" s="380"/>
      <c r="AI802" s="394"/>
      <c r="AJ802" s="380"/>
      <c r="AK802" s="394"/>
      <c r="AL802" s="394"/>
      <c r="AM802" s="394"/>
      <c r="AN802" s="380"/>
      <c r="AO802" s="394"/>
      <c r="AP802" s="380"/>
      <c r="AQ802" s="394"/>
      <c r="AR802" s="380"/>
      <c r="AS802" s="394"/>
      <c r="AT802" s="380"/>
      <c r="AU802" s="394"/>
      <c r="AV802" s="217"/>
      <c r="AW802" s="394"/>
      <c r="AX802" s="217"/>
      <c r="AY802" s="394"/>
      <c r="AZ802" s="380"/>
      <c r="BA802" s="394"/>
      <c r="BB802" s="380"/>
      <c r="BC802" s="394"/>
      <c r="BD802" s="394"/>
      <c r="BE802" s="394"/>
      <c r="BF802" s="394"/>
      <c r="BG802" s="394"/>
      <c r="BH802" s="380"/>
      <c r="BI802" s="252">
        <f t="shared" si="65"/>
        <v>190708.41900941887</v>
      </c>
    </row>
    <row r="803" spans="1:61" s="101" customFormat="1" x14ac:dyDescent="0.25">
      <c r="A803" s="122">
        <f t="shared" si="66"/>
        <v>734</v>
      </c>
      <c r="C803" s="122">
        <v>930</v>
      </c>
      <c r="E803" s="120">
        <v>930219</v>
      </c>
      <c r="F803" s="109"/>
      <c r="G803" s="98" t="s">
        <v>895</v>
      </c>
      <c r="K803" s="216">
        <f>'[15]WP - Expenses'!$K$802</f>
        <v>8055</v>
      </c>
      <c r="M803" s="168">
        <v>0.85411208828047303</v>
      </c>
      <c r="O803" s="394">
        <f t="shared" si="67"/>
        <v>6879.87287109921</v>
      </c>
      <c r="P803" s="217"/>
      <c r="Q803" s="394"/>
      <c r="R803" s="380"/>
      <c r="S803" s="394"/>
      <c r="T803" s="380"/>
      <c r="U803" s="290">
        <f>IFERROR(VLOOKUP(E803,'[26]IS ADJ 3'!$E$16:$O$314,11,FALSE),0)</f>
        <v>0</v>
      </c>
      <c r="V803" s="380"/>
      <c r="W803" s="291">
        <f>IFERROR(VLOOKUP(E803,'[27]IS ADJ 4'!$E:$Q,13,FALSE),0)</f>
        <v>0</v>
      </c>
      <c r="X803" s="380"/>
      <c r="Y803" s="290">
        <f>IFERROR(VLOOKUP(E803,'[28]WP IS ADJ 5'!$E$17:$U$315,17,FALSE),0)</f>
        <v>0</v>
      </c>
      <c r="Z803" s="380"/>
      <c r="AA803" s="394"/>
      <c r="AB803" s="380"/>
      <c r="AC803" s="394"/>
      <c r="AD803" s="380"/>
      <c r="AE803" s="394"/>
      <c r="AF803" s="380"/>
      <c r="AG803" s="397">
        <f>IFERROR(VLOOKUP(E803,'[16]nVision Input'!$E:$Q,13,FALSE),0)</f>
        <v>0</v>
      </c>
      <c r="AH803" s="380"/>
      <c r="AI803" s="394"/>
      <c r="AJ803" s="380"/>
      <c r="AK803" s="394"/>
      <c r="AL803" s="394"/>
      <c r="AM803" s="394"/>
      <c r="AN803" s="380"/>
      <c r="AO803" s="394"/>
      <c r="AP803" s="380"/>
      <c r="AQ803" s="394"/>
      <c r="AR803" s="380"/>
      <c r="AS803" s="394"/>
      <c r="AT803" s="380"/>
      <c r="AU803" s="394"/>
      <c r="AV803" s="217"/>
      <c r="AW803" s="394"/>
      <c r="AX803" s="217"/>
      <c r="AY803" s="394"/>
      <c r="AZ803" s="380"/>
      <c r="BA803" s="394"/>
      <c r="BB803" s="380"/>
      <c r="BC803" s="394"/>
      <c r="BD803" s="394"/>
      <c r="BE803" s="394"/>
      <c r="BF803" s="394"/>
      <c r="BG803" s="394"/>
      <c r="BH803" s="380"/>
      <c r="BI803" s="252">
        <f t="shared" si="65"/>
        <v>6879.87287109921</v>
      </c>
    </row>
    <row r="804" spans="1:61" s="101" customFormat="1" x14ac:dyDescent="0.25">
      <c r="A804" s="122">
        <f t="shared" si="66"/>
        <v>735</v>
      </c>
      <c r="C804" s="122">
        <v>930</v>
      </c>
      <c r="E804" s="120">
        <v>930220</v>
      </c>
      <c r="F804" s="109"/>
      <c r="G804" s="98" t="s">
        <v>896</v>
      </c>
      <c r="K804" s="216">
        <f>'[15]WP - Expenses'!$K$803</f>
        <v>377782.74</v>
      </c>
      <c r="M804" s="168">
        <v>0.85411208828047303</v>
      </c>
      <c r="O804" s="394">
        <f t="shared" si="67"/>
        <v>322668.80497771897</v>
      </c>
      <c r="P804" s="217"/>
      <c r="Q804" s="394"/>
      <c r="R804" s="380"/>
      <c r="S804" s="394"/>
      <c r="T804" s="380"/>
      <c r="U804" s="290">
        <f>IFERROR(VLOOKUP(E804,'[26]IS ADJ 3'!$E$16:$O$314,11,FALSE),0)</f>
        <v>0</v>
      </c>
      <c r="V804" s="380"/>
      <c r="W804" s="291">
        <f>IFERROR(VLOOKUP(E804,'[27]IS ADJ 4'!$E:$Q,13,FALSE),0)</f>
        <v>0</v>
      </c>
      <c r="X804" s="380"/>
      <c r="Y804" s="290">
        <f>IFERROR(VLOOKUP(E804,'[28]WP IS ADJ 5'!$E$17:$U$315,17,FALSE),0)</f>
        <v>0</v>
      </c>
      <c r="Z804" s="380"/>
      <c r="AA804" s="394"/>
      <c r="AB804" s="380"/>
      <c r="AC804" s="394"/>
      <c r="AD804" s="380"/>
      <c r="AE804" s="394"/>
      <c r="AF804" s="380"/>
      <c r="AG804" s="397">
        <f>IFERROR(VLOOKUP(E804,'[16]nVision Input'!$E:$Q,13,FALSE),0)</f>
        <v>0</v>
      </c>
      <c r="AH804" s="380"/>
      <c r="AI804" s="394"/>
      <c r="AJ804" s="380"/>
      <c r="AK804" s="394"/>
      <c r="AL804" s="394"/>
      <c r="AM804" s="394"/>
      <c r="AN804" s="380"/>
      <c r="AO804" s="394"/>
      <c r="AP804" s="380"/>
      <c r="AQ804" s="394"/>
      <c r="AR804" s="380"/>
      <c r="AS804" s="394"/>
      <c r="AT804" s="380"/>
      <c r="AU804" s="394"/>
      <c r="AV804" s="217"/>
      <c r="AW804" s="394"/>
      <c r="AX804" s="217"/>
      <c r="AY804" s="394"/>
      <c r="AZ804" s="380"/>
      <c r="BA804" s="394"/>
      <c r="BB804" s="380"/>
      <c r="BC804" s="394"/>
      <c r="BD804" s="394"/>
      <c r="BE804" s="394"/>
      <c r="BF804" s="394"/>
      <c r="BG804" s="394"/>
      <c r="BH804" s="380"/>
      <c r="BI804" s="252">
        <f t="shared" si="65"/>
        <v>322668.80497771897</v>
      </c>
    </row>
    <row r="805" spans="1:61" s="101" customFormat="1" x14ac:dyDescent="0.25">
      <c r="A805" s="122">
        <f t="shared" si="66"/>
        <v>736</v>
      </c>
      <c r="C805" s="122">
        <v>930</v>
      </c>
      <c r="E805" s="120">
        <v>930234</v>
      </c>
      <c r="F805" s="109"/>
      <c r="G805" s="98" t="s">
        <v>897</v>
      </c>
      <c r="K805" s="216">
        <f>'[15]WP - Expenses'!$K$804</f>
        <v>14058.800000000001</v>
      </c>
      <c r="M805" s="168">
        <v>0.85411208828047303</v>
      </c>
      <c r="O805" s="394">
        <f t="shared" si="67"/>
        <v>12007.791026717516</v>
      </c>
      <c r="P805" s="217"/>
      <c r="Q805" s="394"/>
      <c r="R805" s="380"/>
      <c r="S805" s="394"/>
      <c r="T805" s="380"/>
      <c r="U805" s="290">
        <f>IFERROR(VLOOKUP(E805,'[26]IS ADJ 3'!$E$16:$O$314,11,FALSE),0)</f>
        <v>0</v>
      </c>
      <c r="V805" s="380"/>
      <c r="W805" s="291">
        <f>IFERROR(VLOOKUP(E805,'[27]IS ADJ 4'!$E:$Q,13,FALSE),0)</f>
        <v>0</v>
      </c>
      <c r="X805" s="380"/>
      <c r="Y805" s="290">
        <f>IFERROR(VLOOKUP(E805,'[28]WP IS ADJ 5'!$E$17:$U$315,17,FALSE),0)</f>
        <v>0</v>
      </c>
      <c r="Z805" s="380"/>
      <c r="AA805" s="394"/>
      <c r="AB805" s="380"/>
      <c r="AC805" s="394"/>
      <c r="AD805" s="380"/>
      <c r="AE805" s="394"/>
      <c r="AF805" s="380"/>
      <c r="AG805" s="397">
        <f>IFERROR(VLOOKUP(E805,'[16]nVision Input'!$E:$Q,13,FALSE),0)</f>
        <v>0</v>
      </c>
      <c r="AH805" s="380"/>
      <c r="AI805" s="394"/>
      <c r="AJ805" s="380"/>
      <c r="AK805" s="394"/>
      <c r="AL805" s="394"/>
      <c r="AM805" s="394"/>
      <c r="AN805" s="380"/>
      <c r="AO805" s="394"/>
      <c r="AP805" s="380"/>
      <c r="AQ805" s="394"/>
      <c r="AR805" s="380"/>
      <c r="AS805" s="394"/>
      <c r="AT805" s="380"/>
      <c r="AU805" s="394"/>
      <c r="AV805" s="217"/>
      <c r="AW805" s="394"/>
      <c r="AX805" s="217"/>
      <c r="AY805" s="394"/>
      <c r="AZ805" s="380"/>
      <c r="BA805" s="394"/>
      <c r="BB805" s="380"/>
      <c r="BC805" s="394"/>
      <c r="BD805" s="394"/>
      <c r="BE805" s="394"/>
      <c r="BF805" s="394"/>
      <c r="BG805" s="394"/>
      <c r="BH805" s="380"/>
      <c r="BI805" s="252">
        <f t="shared" si="65"/>
        <v>12007.791026717516</v>
      </c>
    </row>
    <row r="806" spans="1:61" s="101" customFormat="1" x14ac:dyDescent="0.25">
      <c r="A806" s="122">
        <f t="shared" si="66"/>
        <v>737</v>
      </c>
      <c r="C806" s="122">
        <v>930</v>
      </c>
      <c r="E806" s="120">
        <v>930240</v>
      </c>
      <c r="F806" s="109"/>
      <c r="G806" s="98" t="s">
        <v>898</v>
      </c>
      <c r="K806" s="216">
        <f>'[15]WP - Expenses'!$K$805</f>
        <v>43132</v>
      </c>
      <c r="M806" s="168">
        <v>0.85411208828047303</v>
      </c>
      <c r="O806" s="394">
        <f t="shared" si="67"/>
        <v>36839.562591713366</v>
      </c>
      <c r="P806" s="217"/>
      <c r="Q806" s="394"/>
      <c r="R806" s="380"/>
      <c r="S806" s="394"/>
      <c r="T806" s="380"/>
      <c r="U806" s="290">
        <f>IFERROR(VLOOKUP(E806,'[26]IS ADJ 3'!$E$16:$O$314,11,FALSE),0)</f>
        <v>0</v>
      </c>
      <c r="V806" s="380"/>
      <c r="W806" s="291">
        <f>IFERROR(VLOOKUP(E806,'[27]IS ADJ 4'!$E:$Q,13,FALSE),0)</f>
        <v>0</v>
      </c>
      <c r="X806" s="380"/>
      <c r="Y806" s="290">
        <f>IFERROR(VLOOKUP(E806,'[28]WP IS ADJ 5'!$E$17:$U$315,17,FALSE),0)</f>
        <v>0</v>
      </c>
      <c r="Z806" s="380"/>
      <c r="AA806" s="394"/>
      <c r="AB806" s="380"/>
      <c r="AC806" s="394"/>
      <c r="AD806" s="380"/>
      <c r="AE806" s="394"/>
      <c r="AF806" s="380"/>
      <c r="AG806" s="397">
        <f>IFERROR(VLOOKUP(E806,'[16]nVision Input'!$E:$Q,13,FALSE),0)</f>
        <v>0</v>
      </c>
      <c r="AH806" s="380"/>
      <c r="AI806" s="394"/>
      <c r="AJ806" s="380"/>
      <c r="AK806" s="394"/>
      <c r="AL806" s="394"/>
      <c r="AM806" s="394"/>
      <c r="AN806" s="380"/>
      <c r="AO806" s="394"/>
      <c r="AP806" s="380"/>
      <c r="AQ806" s="394"/>
      <c r="AR806" s="380"/>
      <c r="AS806" s="394"/>
      <c r="AT806" s="380"/>
      <c r="AU806" s="394"/>
      <c r="AV806" s="217"/>
      <c r="AW806" s="394"/>
      <c r="AX806" s="217"/>
      <c r="AY806" s="394"/>
      <c r="AZ806" s="380"/>
      <c r="BA806" s="394"/>
      <c r="BB806" s="380"/>
      <c r="BC806" s="394"/>
      <c r="BD806" s="394"/>
      <c r="BE806" s="394"/>
      <c r="BF806" s="394"/>
      <c r="BG806" s="394"/>
      <c r="BH806" s="380"/>
      <c r="BI806" s="252">
        <f t="shared" si="65"/>
        <v>36839.562591713366</v>
      </c>
    </row>
    <row r="807" spans="1:61" s="101" customFormat="1" x14ac:dyDescent="0.25">
      <c r="A807" s="122">
        <f t="shared" si="66"/>
        <v>738</v>
      </c>
      <c r="C807" s="122">
        <v>930</v>
      </c>
      <c r="E807" s="120">
        <v>930248</v>
      </c>
      <c r="F807" s="109"/>
      <c r="G807" s="98" t="s">
        <v>899</v>
      </c>
      <c r="K807" s="216">
        <f>'[15]WP - Expenses'!$K$806</f>
        <v>19404</v>
      </c>
      <c r="M807" s="168">
        <v>0.85411208828047303</v>
      </c>
      <c r="O807" s="394">
        <f t="shared" si="67"/>
        <v>16573.1909609943</v>
      </c>
      <c r="P807" s="217"/>
      <c r="Q807" s="394"/>
      <c r="R807" s="380"/>
      <c r="S807" s="394"/>
      <c r="T807" s="380"/>
      <c r="U807" s="290">
        <f>IFERROR(VLOOKUP(E807,'[26]IS ADJ 3'!$E$16:$O$314,11,FALSE),0)</f>
        <v>0</v>
      </c>
      <c r="V807" s="380"/>
      <c r="W807" s="291">
        <f>IFERROR(VLOOKUP(E807,'[27]IS ADJ 4'!$E:$Q,13,FALSE),0)</f>
        <v>0</v>
      </c>
      <c r="X807" s="380"/>
      <c r="Y807" s="290">
        <f>IFERROR(VLOOKUP(E807,'[28]WP IS ADJ 5'!$E$17:$U$315,17,FALSE),0)</f>
        <v>0</v>
      </c>
      <c r="Z807" s="380"/>
      <c r="AA807" s="394"/>
      <c r="AB807" s="380"/>
      <c r="AC807" s="394"/>
      <c r="AD807" s="380"/>
      <c r="AE807" s="394"/>
      <c r="AF807" s="380"/>
      <c r="AG807" s="397">
        <f>IFERROR(VLOOKUP(E807,'[16]nVision Input'!$E:$Q,13,FALSE),0)</f>
        <v>0</v>
      </c>
      <c r="AH807" s="380"/>
      <c r="AI807" s="394"/>
      <c r="AJ807" s="380"/>
      <c r="AK807" s="394"/>
      <c r="AL807" s="394"/>
      <c r="AM807" s="394"/>
      <c r="AN807" s="380"/>
      <c r="AO807" s="394"/>
      <c r="AP807" s="380"/>
      <c r="AQ807" s="394"/>
      <c r="AR807" s="380"/>
      <c r="AS807" s="394"/>
      <c r="AT807" s="380"/>
      <c r="AU807" s="394"/>
      <c r="AV807" s="217"/>
      <c r="AW807" s="394"/>
      <c r="AX807" s="217"/>
      <c r="AY807" s="394"/>
      <c r="AZ807" s="380"/>
      <c r="BA807" s="394"/>
      <c r="BB807" s="380"/>
      <c r="BC807" s="394"/>
      <c r="BD807" s="394"/>
      <c r="BE807" s="394"/>
      <c r="BF807" s="394"/>
      <c r="BG807" s="394"/>
      <c r="BH807" s="380"/>
      <c r="BI807" s="252">
        <f t="shared" si="65"/>
        <v>16573.1909609943</v>
      </c>
    </row>
    <row r="808" spans="1:61" s="101" customFormat="1" ht="15" customHeight="1" x14ac:dyDescent="0.25">
      <c r="A808" s="122">
        <f>+A532+1</f>
        <v>473</v>
      </c>
      <c r="C808" s="122">
        <v>903</v>
      </c>
      <c r="E808" s="120">
        <v>903299</v>
      </c>
      <c r="G808" s="98" t="s">
        <v>1177</v>
      </c>
      <c r="K808" s="216">
        <v>119947.99000000002</v>
      </c>
      <c r="L808" s="110"/>
      <c r="M808" s="308">
        <v>0.85411208828047303</v>
      </c>
      <c r="N808" s="110"/>
      <c r="O808" s="403">
        <f>K808*M808</f>
        <v>102449.02822394531</v>
      </c>
      <c r="P808" s="217"/>
      <c r="Q808" s="403"/>
      <c r="R808" s="380"/>
      <c r="S808" s="403">
        <f>'[45]IS ADJ 2'!$Q$16</f>
        <v>-102449.02822394531</v>
      </c>
      <c r="T808" s="380"/>
      <c r="U808" s="291"/>
      <c r="V808" s="380"/>
      <c r="W808" s="291">
        <f>IFERROR(VLOOKUP(E808,'[27]IS ADJ 4'!$E:$Q,13,FALSE),0)</f>
        <v>0</v>
      </c>
      <c r="X808" s="380"/>
      <c r="Y808" s="291"/>
      <c r="Z808" s="380"/>
      <c r="AA808" s="403"/>
      <c r="AB808" s="380"/>
      <c r="AC808" s="403"/>
      <c r="AD808" s="380"/>
      <c r="AE808" s="403"/>
      <c r="AF808" s="380"/>
      <c r="AG808" s="397">
        <f>IFERROR(VLOOKUP(E808,'[16]nVision Input'!$E:$Q,13,FALSE),0)</f>
        <v>0</v>
      </c>
      <c r="AH808" s="380"/>
      <c r="AI808" s="403"/>
      <c r="AJ808" s="380"/>
      <c r="AK808" s="403"/>
      <c r="AL808" s="403"/>
      <c r="AM808" s="403"/>
      <c r="AN808" s="380"/>
      <c r="AO808" s="403"/>
      <c r="AP808" s="380"/>
      <c r="AQ808" s="403"/>
      <c r="AR808" s="380"/>
      <c r="AS808" s="403"/>
      <c r="AT808" s="380"/>
      <c r="AU808" s="403"/>
      <c r="AV808" s="217"/>
      <c r="AW808" s="403"/>
      <c r="AX808" s="217"/>
      <c r="AY808" s="403"/>
      <c r="AZ808" s="380"/>
      <c r="BA808" s="403"/>
      <c r="BB808" s="380"/>
      <c r="BC808" s="403"/>
      <c r="BD808" s="403"/>
      <c r="BE808" s="403"/>
      <c r="BF808" s="403"/>
      <c r="BG808" s="403"/>
      <c r="BH808" s="380"/>
      <c r="BI808" s="252">
        <f t="shared" si="65"/>
        <v>0</v>
      </c>
    </row>
    <row r="809" spans="1:61" s="101" customFormat="1" x14ac:dyDescent="0.25">
      <c r="A809" s="122">
        <f>+A807+1</f>
        <v>739</v>
      </c>
      <c r="C809" s="122">
        <v>931</v>
      </c>
      <c r="E809" s="120">
        <v>931026</v>
      </c>
      <c r="F809" s="109"/>
      <c r="G809" s="98" t="s">
        <v>900</v>
      </c>
      <c r="K809" s="216">
        <f>'[15]WP - Expenses'!$K$807</f>
        <v>1613.74</v>
      </c>
      <c r="M809" s="168">
        <v>0.85411208828047303</v>
      </c>
      <c r="O809" s="394">
        <f t="shared" si="67"/>
        <v>1378.3148413417305</v>
      </c>
      <c r="P809" s="217"/>
      <c r="Q809" s="394"/>
      <c r="R809" s="380"/>
      <c r="S809" s="394"/>
      <c r="T809" s="380"/>
      <c r="U809" s="290">
        <f>IFERROR(VLOOKUP(E809,'[26]IS ADJ 3'!$E$16:$O$314,11,FALSE),0)</f>
        <v>0</v>
      </c>
      <c r="V809" s="380"/>
      <c r="W809" s="291">
        <f>IFERROR(VLOOKUP(E809,'[27]IS ADJ 4'!$E:$Q,13,FALSE),0)</f>
        <v>0</v>
      </c>
      <c r="X809" s="380"/>
      <c r="Y809" s="290">
        <f>IFERROR(VLOOKUP(E809,'[28]WP IS ADJ 5'!$E$17:$U$315,17,FALSE),0)</f>
        <v>0</v>
      </c>
      <c r="Z809" s="380"/>
      <c r="AA809" s="394"/>
      <c r="AB809" s="380"/>
      <c r="AC809" s="394"/>
      <c r="AD809" s="380"/>
      <c r="AE809" s="394"/>
      <c r="AF809" s="380"/>
      <c r="AG809" s="397">
        <f>IFERROR(VLOOKUP(E809,'[16]nVision Input'!$E:$Q,13,FALSE),0)</f>
        <v>0</v>
      </c>
      <c r="AH809" s="380"/>
      <c r="AI809" s="394"/>
      <c r="AJ809" s="380"/>
      <c r="AK809" s="394"/>
      <c r="AL809" s="394"/>
      <c r="AM809" s="394"/>
      <c r="AN809" s="380"/>
      <c r="AO809" s="394"/>
      <c r="AP809" s="380"/>
      <c r="AQ809" s="394"/>
      <c r="AR809" s="380"/>
      <c r="AS809" s="394"/>
      <c r="AT809" s="380"/>
      <c r="AU809" s="394"/>
      <c r="AV809" s="217"/>
      <c r="AW809" s="394"/>
      <c r="AX809" s="217"/>
      <c r="AY809" s="394"/>
      <c r="AZ809" s="380"/>
      <c r="BA809" s="394"/>
      <c r="BB809" s="380"/>
      <c r="BC809" s="394"/>
      <c r="BD809" s="394"/>
      <c r="BE809" s="394"/>
      <c r="BF809" s="394"/>
      <c r="BG809" s="394"/>
      <c r="BH809" s="380"/>
      <c r="BI809" s="252">
        <f t="shared" si="65"/>
        <v>1378.3148413417305</v>
      </c>
    </row>
    <row r="810" spans="1:61" x14ac:dyDescent="0.25">
      <c r="A810" s="83">
        <f t="shared" si="66"/>
        <v>740</v>
      </c>
      <c r="C810" s="83">
        <v>931</v>
      </c>
      <c r="E810" s="120">
        <v>931281</v>
      </c>
      <c r="F810" s="109"/>
      <c r="G810" s="98" t="s">
        <v>901</v>
      </c>
      <c r="K810" s="252">
        <f>'[15]WP - Expenses'!$K$808</f>
        <v>11171.15</v>
      </c>
      <c r="M810" s="168">
        <v>0.85411208828047303</v>
      </c>
      <c r="O810" s="394">
        <f t="shared" si="67"/>
        <v>9541.4142549944063</v>
      </c>
      <c r="P810" s="217"/>
      <c r="Q810" s="394"/>
      <c r="R810" s="380"/>
      <c r="S810" s="394"/>
      <c r="T810" s="380"/>
      <c r="U810" s="290">
        <f>IFERROR(VLOOKUP(E810,'[26]IS ADJ 3'!$E$16:$O$314,11,FALSE),0)</f>
        <v>0</v>
      </c>
      <c r="V810" s="380"/>
      <c r="W810" s="291">
        <f>IFERROR(VLOOKUP(E810,'[27]IS ADJ 4'!$E:$Q,13,FALSE),0)</f>
        <v>0</v>
      </c>
      <c r="X810" s="380"/>
      <c r="Y810" s="290">
        <f>IFERROR(VLOOKUP(E810,'[28]WP IS ADJ 5'!$E$17:$U$315,17,FALSE),0)</f>
        <v>0</v>
      </c>
      <c r="Z810" s="380"/>
      <c r="AA810" s="394"/>
      <c r="AB810" s="380"/>
      <c r="AC810" s="394"/>
      <c r="AD810" s="380"/>
      <c r="AE810" s="394"/>
      <c r="AF810" s="380"/>
      <c r="AG810" s="397">
        <f>IFERROR(VLOOKUP(E810,'[16]nVision Input'!$E:$Q,13,FALSE),0)</f>
        <v>0</v>
      </c>
      <c r="AH810" s="380"/>
      <c r="AI810" s="394"/>
      <c r="AJ810" s="380"/>
      <c r="AK810" s="394"/>
      <c r="AL810" s="394"/>
      <c r="AM810" s="394"/>
      <c r="AN810" s="380"/>
      <c r="AO810" s="394"/>
      <c r="AP810" s="380"/>
      <c r="AQ810" s="394"/>
      <c r="AR810" s="380"/>
      <c r="AS810" s="394"/>
      <c r="AT810" s="380"/>
      <c r="AU810" s="394"/>
      <c r="AV810" s="217"/>
      <c r="AW810" s="394"/>
      <c r="AX810" s="217"/>
      <c r="AY810" s="394"/>
      <c r="AZ810" s="380"/>
      <c r="BA810" s="394"/>
      <c r="BB810" s="380"/>
      <c r="BC810" s="394"/>
      <c r="BD810" s="394"/>
      <c r="BE810" s="394"/>
      <c r="BF810" s="394"/>
      <c r="BG810" s="394"/>
      <c r="BH810" s="380"/>
      <c r="BI810" s="252">
        <f t="shared" si="65"/>
        <v>9541.4142549944063</v>
      </c>
    </row>
    <row r="811" spans="1:61" x14ac:dyDescent="0.25">
      <c r="A811" s="83">
        <f t="shared" si="66"/>
        <v>741</v>
      </c>
      <c r="C811" s="83">
        <v>935</v>
      </c>
      <c r="E811" s="120">
        <v>935024</v>
      </c>
      <c r="F811" s="109"/>
      <c r="G811" s="98" t="s">
        <v>902</v>
      </c>
      <c r="K811" s="252">
        <f>'[15]WP - Expenses'!$K$809</f>
        <v>231559.62</v>
      </c>
      <c r="M811" s="168">
        <v>0.85411208828047303</v>
      </c>
      <c r="O811" s="394">
        <f t="shared" si="67"/>
        <v>197777.87059963279</v>
      </c>
      <c r="P811" s="217"/>
      <c r="Q811" s="394"/>
      <c r="R811" s="380"/>
      <c r="S811" s="394"/>
      <c r="T811" s="380"/>
      <c r="U811" s="290">
        <f>IFERROR(VLOOKUP(E811,'[26]IS ADJ 3'!$E$16:$O$314,11,FALSE),0)</f>
        <v>4169.939525525785</v>
      </c>
      <c r="V811" s="380"/>
      <c r="W811" s="291">
        <f>IFERROR(VLOOKUP(E811,'[27]IS ADJ 4'!$E:$Q,13,FALSE),0)</f>
        <v>1864.9139918710407</v>
      </c>
      <c r="X811" s="380"/>
      <c r="Y811" s="290">
        <f>IFERROR(VLOOKUP(E811,'[28]WP IS ADJ 5'!$E$17:$U$315,17,FALSE),0)</f>
        <v>2344.8530123686796</v>
      </c>
      <c r="Z811" s="380"/>
      <c r="AA811" s="394"/>
      <c r="AB811" s="380"/>
      <c r="AC811" s="394"/>
      <c r="AD811" s="380"/>
      <c r="AE811" s="394"/>
      <c r="AF811" s="380"/>
      <c r="AG811" s="397">
        <f>IFERROR(VLOOKUP(E811,'[16]nVision Input'!$E:$Q,13,FALSE),0)</f>
        <v>0</v>
      </c>
      <c r="AH811" s="380"/>
      <c r="AI811" s="394"/>
      <c r="AJ811" s="380"/>
      <c r="AK811" s="394"/>
      <c r="AL811" s="394"/>
      <c r="AM811" s="394"/>
      <c r="AN811" s="380"/>
      <c r="AO811" s="394"/>
      <c r="AP811" s="380"/>
      <c r="AQ811" s="394"/>
      <c r="AR811" s="380"/>
      <c r="AS811" s="394"/>
      <c r="AT811" s="380"/>
      <c r="AU811" s="394"/>
      <c r="AV811" s="217"/>
      <c r="AW811" s="394"/>
      <c r="AX811" s="217"/>
      <c r="AY811" s="394"/>
      <c r="AZ811" s="380"/>
      <c r="BA811" s="394"/>
      <c r="BB811" s="380"/>
      <c r="BC811" s="394"/>
      <c r="BD811" s="394"/>
      <c r="BE811" s="394"/>
      <c r="BF811" s="394"/>
      <c r="BG811" s="394"/>
      <c r="BH811" s="380"/>
      <c r="BI811" s="252">
        <f t="shared" si="65"/>
        <v>206157.5771293983</v>
      </c>
    </row>
    <row r="812" spans="1:61" x14ac:dyDescent="0.25">
      <c r="A812" s="83">
        <f t="shared" si="66"/>
        <v>742</v>
      </c>
      <c r="C812" s="83">
        <v>935</v>
      </c>
      <c r="E812" s="120">
        <v>935026</v>
      </c>
      <c r="F812" s="109"/>
      <c r="G812" s="98" t="s">
        <v>903</v>
      </c>
      <c r="K812" s="252">
        <f>'[15]WP - Expenses'!$K$810</f>
        <v>295464.8</v>
      </c>
      <c r="M812" s="168">
        <v>0.85411208828047303</v>
      </c>
      <c r="O812" s="394">
        <f t="shared" si="67"/>
        <v>252360.0573413723</v>
      </c>
      <c r="P812" s="217"/>
      <c r="Q812" s="394"/>
      <c r="R812" s="380"/>
      <c r="S812" s="394"/>
      <c r="T812" s="380"/>
      <c r="U812" s="290">
        <f>IFERROR(VLOOKUP(E812,'[26]IS ADJ 3'!$E$16:$O$314,11,FALSE),0)</f>
        <v>0</v>
      </c>
      <c r="V812" s="380"/>
      <c r="W812" s="291">
        <f>IFERROR(VLOOKUP(E812,'[27]IS ADJ 4'!$E:$Q,13,FALSE),0)</f>
        <v>0</v>
      </c>
      <c r="X812" s="380"/>
      <c r="Y812" s="290">
        <f>IFERROR(VLOOKUP(E812,'[28]WP IS ADJ 5'!$E$17:$U$315,17,FALSE),0)</f>
        <v>0</v>
      </c>
      <c r="Z812" s="380"/>
      <c r="AA812" s="394"/>
      <c r="AB812" s="380"/>
      <c r="AC812" s="394"/>
      <c r="AD812" s="380"/>
      <c r="AE812" s="394"/>
      <c r="AF812" s="380"/>
      <c r="AG812" s="397">
        <f>IFERROR(VLOOKUP(E812,'[16]nVision Input'!$E:$Q,13,FALSE),0)</f>
        <v>0</v>
      </c>
      <c r="AH812" s="380"/>
      <c r="AI812" s="394"/>
      <c r="AJ812" s="380"/>
      <c r="AK812" s="394"/>
      <c r="AL812" s="394"/>
      <c r="AM812" s="394"/>
      <c r="AN812" s="380"/>
      <c r="AO812" s="394"/>
      <c r="AP812" s="380"/>
      <c r="AQ812" s="394"/>
      <c r="AR812" s="380"/>
      <c r="AS812" s="394"/>
      <c r="AT812" s="380"/>
      <c r="AU812" s="394"/>
      <c r="AV812" s="217"/>
      <c r="AW812" s="394"/>
      <c r="AX812" s="217"/>
      <c r="AY812" s="394"/>
      <c r="AZ812" s="380"/>
      <c r="BA812" s="394"/>
      <c r="BB812" s="380"/>
      <c r="BC812" s="394"/>
      <c r="BD812" s="394"/>
      <c r="BE812" s="394"/>
      <c r="BF812" s="394"/>
      <c r="BG812" s="394"/>
      <c r="BH812" s="380"/>
      <c r="BI812" s="252">
        <f t="shared" si="65"/>
        <v>252360.0573413723</v>
      </c>
    </row>
    <row r="813" spans="1:61" x14ac:dyDescent="0.25">
      <c r="A813" s="83">
        <f t="shared" si="66"/>
        <v>743</v>
      </c>
      <c r="C813" s="83">
        <v>935</v>
      </c>
      <c r="E813" s="120">
        <v>935027</v>
      </c>
      <c r="F813" s="109"/>
      <c r="G813" s="98" t="s">
        <v>904</v>
      </c>
      <c r="K813" s="252">
        <f>'[15]WP - Expenses'!$K$811</f>
        <v>0</v>
      </c>
      <c r="M813" s="168">
        <v>0.85411208828047303</v>
      </c>
      <c r="O813" s="394">
        <f t="shared" si="67"/>
        <v>0</v>
      </c>
      <c r="P813" s="217"/>
      <c r="Q813" s="394"/>
      <c r="R813" s="380"/>
      <c r="S813" s="394"/>
      <c r="T813" s="380"/>
      <c r="U813" s="290">
        <f>IFERROR(VLOOKUP(E813,'[26]IS ADJ 3'!$E$16:$O$314,11,FALSE),0)</f>
        <v>0</v>
      </c>
      <c r="V813" s="380"/>
      <c r="W813" s="291">
        <f>IFERROR(VLOOKUP(E813,'[27]IS ADJ 4'!$E:$Q,13,FALSE),0)</f>
        <v>0</v>
      </c>
      <c r="X813" s="380"/>
      <c r="Y813" s="290">
        <f>IFERROR(VLOOKUP(E813,'[28]WP IS ADJ 5'!$E$17:$U$315,17,FALSE),0)</f>
        <v>0</v>
      </c>
      <c r="Z813" s="380"/>
      <c r="AA813" s="394"/>
      <c r="AB813" s="380"/>
      <c r="AC813" s="394"/>
      <c r="AD813" s="380"/>
      <c r="AE813" s="394"/>
      <c r="AF813" s="380"/>
      <c r="AG813" s="397">
        <f>IFERROR(VLOOKUP(E813,'[16]nVision Input'!$E:$Q,13,FALSE),0)</f>
        <v>0</v>
      </c>
      <c r="AH813" s="380"/>
      <c r="AI813" s="394"/>
      <c r="AJ813" s="380"/>
      <c r="AK813" s="394"/>
      <c r="AL813" s="394"/>
      <c r="AM813" s="394"/>
      <c r="AN813" s="380"/>
      <c r="AO813" s="394"/>
      <c r="AP813" s="380"/>
      <c r="AQ813" s="394"/>
      <c r="AR813" s="380"/>
      <c r="AS813" s="394"/>
      <c r="AT813" s="380"/>
      <c r="AU813" s="394"/>
      <c r="AV813" s="217"/>
      <c r="AW813" s="394"/>
      <c r="AX813" s="217"/>
      <c r="AY813" s="394"/>
      <c r="AZ813" s="380"/>
      <c r="BA813" s="394"/>
      <c r="BB813" s="380"/>
      <c r="BC813" s="394"/>
      <c r="BD813" s="394"/>
      <c r="BE813" s="394"/>
      <c r="BF813" s="394"/>
      <c r="BG813" s="394"/>
      <c r="BH813" s="380"/>
      <c r="BI813" s="252">
        <f t="shared" si="65"/>
        <v>0</v>
      </c>
    </row>
    <row r="814" spans="1:61" x14ac:dyDescent="0.25">
      <c r="A814" s="83">
        <f t="shared" si="66"/>
        <v>744</v>
      </c>
      <c r="C814" s="83">
        <v>935</v>
      </c>
      <c r="E814" s="120">
        <v>935098</v>
      </c>
      <c r="F814" s="109"/>
      <c r="G814" s="98" t="s">
        <v>905</v>
      </c>
      <c r="K814" s="252">
        <f>'[15]WP - Expenses'!$K$812</f>
        <v>16495.100000000002</v>
      </c>
      <c r="M814" s="168">
        <v>0.85411208828047303</v>
      </c>
      <c r="O814" s="394">
        <f t="shared" si="67"/>
        <v>14088.664307395233</v>
      </c>
      <c r="P814" s="217"/>
      <c r="Q814" s="394"/>
      <c r="R814" s="380"/>
      <c r="S814" s="394"/>
      <c r="T814" s="380"/>
      <c r="U814" s="290">
        <f>IFERROR(VLOOKUP(E814,'[26]IS ADJ 3'!$E$16:$O$314,11,FALSE),0)</f>
        <v>0</v>
      </c>
      <c r="V814" s="380"/>
      <c r="W814" s="291">
        <f>IFERROR(VLOOKUP(E814,'[27]IS ADJ 4'!$E:$Q,13,FALSE),0)</f>
        <v>0</v>
      </c>
      <c r="X814" s="380"/>
      <c r="Y814" s="290">
        <f>IFERROR(VLOOKUP(E814,'[28]WP IS ADJ 5'!$E$17:$U$315,17,FALSE),0)</f>
        <v>0</v>
      </c>
      <c r="Z814" s="380"/>
      <c r="AA814" s="394"/>
      <c r="AB814" s="380"/>
      <c r="AC814" s="394"/>
      <c r="AD814" s="380"/>
      <c r="AE814" s="394"/>
      <c r="AF814" s="380"/>
      <c r="AG814" s="397">
        <f>IFERROR(VLOOKUP(E814,'[16]nVision Input'!$E:$Q,13,FALSE),0)</f>
        <v>0</v>
      </c>
      <c r="AH814" s="380"/>
      <c r="AI814" s="394"/>
      <c r="AJ814" s="380"/>
      <c r="AK814" s="394"/>
      <c r="AL814" s="394"/>
      <c r="AM814" s="394"/>
      <c r="AN814" s="380"/>
      <c r="AO814" s="394"/>
      <c r="AP814" s="380"/>
      <c r="AQ814" s="394"/>
      <c r="AR814" s="380"/>
      <c r="AS814" s="394"/>
      <c r="AT814" s="380"/>
      <c r="AU814" s="394"/>
      <c r="AV814" s="217"/>
      <c r="AW814" s="394"/>
      <c r="AX814" s="217"/>
      <c r="AY814" s="394"/>
      <c r="AZ814" s="380"/>
      <c r="BA814" s="394"/>
      <c r="BB814" s="380"/>
      <c r="BC814" s="394"/>
      <c r="BD814" s="394"/>
      <c r="BE814" s="394"/>
      <c r="BF814" s="394"/>
      <c r="BG814" s="394"/>
      <c r="BH814" s="380"/>
      <c r="BI814" s="252">
        <f t="shared" si="65"/>
        <v>14088.664307395233</v>
      </c>
    </row>
    <row r="815" spans="1:61" x14ac:dyDescent="0.25">
      <c r="A815" s="83">
        <f t="shared" si="66"/>
        <v>745</v>
      </c>
      <c r="C815" s="83">
        <v>935</v>
      </c>
      <c r="E815" s="120">
        <v>935289</v>
      </c>
      <c r="F815" s="109"/>
      <c r="G815" s="98" t="s">
        <v>906</v>
      </c>
      <c r="K815" s="252">
        <f>'[15]WP - Expenses'!$K$813</f>
        <v>0</v>
      </c>
      <c r="M815" s="168">
        <v>0.85411208828047303</v>
      </c>
      <c r="O815" s="394">
        <f t="shared" si="67"/>
        <v>0</v>
      </c>
      <c r="P815" s="217"/>
      <c r="Q815" s="394"/>
      <c r="R815" s="380"/>
      <c r="S815" s="394"/>
      <c r="T815" s="380"/>
      <c r="U815" s="290">
        <f>IFERROR(VLOOKUP(E815,'[26]IS ADJ 3'!$E$16:$O$314,11,FALSE),0)</f>
        <v>0</v>
      </c>
      <c r="V815" s="380"/>
      <c r="W815" s="291">
        <f>IFERROR(VLOOKUP(E815,'[27]IS ADJ 4'!$E:$Q,13,FALSE),0)</f>
        <v>0</v>
      </c>
      <c r="X815" s="380"/>
      <c r="Y815" s="290">
        <f>IFERROR(VLOOKUP(E815,'[28]WP IS ADJ 5'!$E$17:$U$315,17,FALSE),0)</f>
        <v>0</v>
      </c>
      <c r="Z815" s="380"/>
      <c r="AA815" s="394"/>
      <c r="AB815" s="380"/>
      <c r="AC815" s="394"/>
      <c r="AD815" s="380"/>
      <c r="AE815" s="394"/>
      <c r="AF815" s="380"/>
      <c r="AG815" s="397">
        <f>IFERROR(VLOOKUP(E815,'[16]nVision Input'!$E:$Q,13,FALSE),0)</f>
        <v>0</v>
      </c>
      <c r="AH815" s="380"/>
      <c r="AI815" s="394"/>
      <c r="AJ815" s="380"/>
      <c r="AK815" s="394"/>
      <c r="AL815" s="394"/>
      <c r="AM815" s="394"/>
      <c r="AN815" s="380"/>
      <c r="AO815" s="394"/>
      <c r="AP815" s="380"/>
      <c r="AQ815" s="394"/>
      <c r="AR815" s="380"/>
      <c r="AS815" s="394"/>
      <c r="AT815" s="380"/>
      <c r="AU815" s="394"/>
      <c r="AV815" s="217"/>
      <c r="AW815" s="394"/>
      <c r="AX815" s="217"/>
      <c r="AY815" s="394"/>
      <c r="AZ815" s="380"/>
      <c r="BA815" s="394"/>
      <c r="BB815" s="380"/>
      <c r="BC815" s="394"/>
      <c r="BD815" s="394"/>
      <c r="BE815" s="394"/>
      <c r="BF815" s="394"/>
      <c r="BG815" s="394"/>
      <c r="BH815" s="380"/>
      <c r="BI815" s="252">
        <f t="shared" si="65"/>
        <v>0</v>
      </c>
    </row>
    <row r="816" spans="1:61" x14ac:dyDescent="0.25">
      <c r="A816" s="83">
        <f t="shared" si="66"/>
        <v>746</v>
      </c>
      <c r="C816" s="83">
        <v>935</v>
      </c>
      <c r="E816" s="120">
        <v>935346</v>
      </c>
      <c r="F816" s="109"/>
      <c r="G816" s="98" t="s">
        <v>907</v>
      </c>
      <c r="K816" s="252">
        <f>'[15]WP - Expenses'!$K$814</f>
        <v>8.0000000000000016E-2</v>
      </c>
      <c r="M816" s="168">
        <v>0.85411208828047303</v>
      </c>
      <c r="O816" s="394">
        <f t="shared" si="67"/>
        <v>6.8328967062437851E-2</v>
      </c>
      <c r="P816" s="217"/>
      <c r="Q816" s="394"/>
      <c r="R816" s="380"/>
      <c r="S816" s="394"/>
      <c r="T816" s="380"/>
      <c r="U816" s="290">
        <f>IFERROR(VLOOKUP(E816,'[26]IS ADJ 3'!$E$16:$O$314,11,FALSE),0)</f>
        <v>0</v>
      </c>
      <c r="V816" s="380"/>
      <c r="W816" s="291">
        <f>IFERROR(VLOOKUP(E816,'[27]IS ADJ 4'!$E:$Q,13,FALSE),0)</f>
        <v>0</v>
      </c>
      <c r="X816" s="380"/>
      <c r="Y816" s="290">
        <f>IFERROR(VLOOKUP(E816,'[28]WP IS ADJ 5'!$E$17:$U$315,17,FALSE),0)</f>
        <v>0</v>
      </c>
      <c r="Z816" s="380"/>
      <c r="AA816" s="394"/>
      <c r="AB816" s="380"/>
      <c r="AC816" s="394"/>
      <c r="AD816" s="380"/>
      <c r="AE816" s="394"/>
      <c r="AF816" s="380"/>
      <c r="AG816" s="397">
        <f>IFERROR(VLOOKUP(E816,'[16]nVision Input'!$E:$Q,13,FALSE),0)</f>
        <v>0</v>
      </c>
      <c r="AH816" s="380"/>
      <c r="AI816" s="394"/>
      <c r="AJ816" s="380"/>
      <c r="AK816" s="394"/>
      <c r="AL816" s="394"/>
      <c r="AM816" s="394"/>
      <c r="AN816" s="380"/>
      <c r="AO816" s="394"/>
      <c r="AP816" s="380"/>
      <c r="AQ816" s="394"/>
      <c r="AR816" s="380"/>
      <c r="AS816" s="394"/>
      <c r="AT816" s="380"/>
      <c r="AU816" s="394"/>
      <c r="AV816" s="217"/>
      <c r="AW816" s="394"/>
      <c r="AX816" s="217"/>
      <c r="AY816" s="394"/>
      <c r="AZ816" s="380"/>
      <c r="BA816" s="394"/>
      <c r="BB816" s="380"/>
      <c r="BC816" s="394"/>
      <c r="BD816" s="394"/>
      <c r="BE816" s="394"/>
      <c r="BF816" s="394"/>
      <c r="BG816" s="394"/>
      <c r="BH816" s="380"/>
      <c r="BI816" s="252">
        <f t="shared" si="65"/>
        <v>6.8328967062437851E-2</v>
      </c>
    </row>
    <row r="817" spans="1:64" x14ac:dyDescent="0.25">
      <c r="A817" s="83">
        <f t="shared" si="66"/>
        <v>747</v>
      </c>
      <c r="C817" s="83">
        <v>935</v>
      </c>
      <c r="E817" s="120">
        <v>935347</v>
      </c>
      <c r="F817" s="109"/>
      <c r="G817" s="98" t="s">
        <v>908</v>
      </c>
      <c r="K817" s="252">
        <f>'[15]WP - Expenses'!$K$815</f>
        <v>0</v>
      </c>
      <c r="M817" s="168">
        <v>0.85411208828047303</v>
      </c>
      <c r="O817" s="394">
        <f t="shared" si="67"/>
        <v>0</v>
      </c>
      <c r="P817" s="217"/>
      <c r="Q817" s="394"/>
      <c r="R817" s="380"/>
      <c r="S817" s="394"/>
      <c r="T817" s="380"/>
      <c r="U817" s="290">
        <f>IFERROR(VLOOKUP(E817,'[26]IS ADJ 3'!$E$16:$O$314,11,FALSE),0)</f>
        <v>0</v>
      </c>
      <c r="V817" s="380"/>
      <c r="W817" s="291">
        <f>IFERROR(VLOOKUP(E817,'[27]IS ADJ 4'!$E:$Q,13,FALSE),0)</f>
        <v>0</v>
      </c>
      <c r="X817" s="380"/>
      <c r="Y817" s="290">
        <f>IFERROR(VLOOKUP(E817,'[28]WP IS ADJ 5'!$E$17:$U$315,17,FALSE),0)</f>
        <v>0</v>
      </c>
      <c r="Z817" s="380"/>
      <c r="AA817" s="394"/>
      <c r="AB817" s="380"/>
      <c r="AC817" s="394"/>
      <c r="AD817" s="380"/>
      <c r="AE817" s="394"/>
      <c r="AF817" s="380"/>
      <c r="AG817" s="397">
        <f>IFERROR(VLOOKUP(E817,'[16]nVision Input'!$E:$Q,13,FALSE),0)</f>
        <v>0</v>
      </c>
      <c r="AH817" s="380"/>
      <c r="AI817" s="394"/>
      <c r="AJ817" s="380"/>
      <c r="AK817" s="394"/>
      <c r="AL817" s="394"/>
      <c r="AM817" s="394"/>
      <c r="AN817" s="380"/>
      <c r="AO817" s="394"/>
      <c r="AP817" s="380"/>
      <c r="AQ817" s="394"/>
      <c r="AR817" s="380"/>
      <c r="AS817" s="394"/>
      <c r="AT817" s="380"/>
      <c r="AU817" s="394"/>
      <c r="AV817" s="217"/>
      <c r="AW817" s="394"/>
      <c r="AX817" s="217"/>
      <c r="AY817" s="394"/>
      <c r="AZ817" s="380"/>
      <c r="BA817" s="394"/>
      <c r="BB817" s="380"/>
      <c r="BC817" s="394"/>
      <c r="BD817" s="394"/>
      <c r="BE817" s="394"/>
      <c r="BF817" s="394"/>
      <c r="BG817" s="394"/>
      <c r="BH817" s="380"/>
      <c r="BI817" s="252">
        <f t="shared" si="65"/>
        <v>0</v>
      </c>
    </row>
    <row r="818" spans="1:64" x14ac:dyDescent="0.25">
      <c r="A818" s="83">
        <f t="shared" si="66"/>
        <v>748</v>
      </c>
      <c r="C818" s="83">
        <v>935</v>
      </c>
      <c r="E818" s="120">
        <v>935389</v>
      </c>
      <c r="F818" s="109"/>
      <c r="G818" s="98" t="s">
        <v>909</v>
      </c>
      <c r="K818" s="252">
        <f>'[15]WP - Expenses'!$K$816</f>
        <v>523.80000000000007</v>
      </c>
      <c r="M818" s="168">
        <v>0.85411208828047303</v>
      </c>
      <c r="O818" s="394">
        <f t="shared" si="67"/>
        <v>447.38391184131183</v>
      </c>
      <c r="P818" s="217"/>
      <c r="Q818" s="394"/>
      <c r="R818" s="380"/>
      <c r="S818" s="394"/>
      <c r="T818" s="380"/>
      <c r="U818" s="290">
        <f>IFERROR(VLOOKUP(E818,'[26]IS ADJ 3'!$E$16:$O$314,11,FALSE),0)</f>
        <v>0</v>
      </c>
      <c r="V818" s="380"/>
      <c r="W818" s="291">
        <f>IFERROR(VLOOKUP(E818,'[27]IS ADJ 4'!$E:$Q,13,FALSE),0)</f>
        <v>0</v>
      </c>
      <c r="X818" s="380"/>
      <c r="Y818" s="290">
        <f>IFERROR(VLOOKUP(E818,'[28]WP IS ADJ 5'!$E$17:$U$315,17,FALSE),0)</f>
        <v>0</v>
      </c>
      <c r="Z818" s="380"/>
      <c r="AA818" s="394"/>
      <c r="AB818" s="380"/>
      <c r="AC818" s="394"/>
      <c r="AD818" s="380"/>
      <c r="AE818" s="394"/>
      <c r="AF818" s="380"/>
      <c r="AG818" s="397">
        <f>IFERROR(VLOOKUP(E818,'[16]nVision Input'!$E:$Q,13,FALSE),0)</f>
        <v>0</v>
      </c>
      <c r="AH818" s="380"/>
      <c r="AI818" s="394"/>
      <c r="AJ818" s="380"/>
      <c r="AK818" s="394"/>
      <c r="AL818" s="394"/>
      <c r="AM818" s="394"/>
      <c r="AN818" s="380"/>
      <c r="AO818" s="394"/>
      <c r="AP818" s="380"/>
      <c r="AQ818" s="394"/>
      <c r="AR818" s="380"/>
      <c r="AS818" s="394"/>
      <c r="AT818" s="380"/>
      <c r="AU818" s="394"/>
      <c r="AV818" s="217"/>
      <c r="AW818" s="394"/>
      <c r="AX818" s="217"/>
      <c r="AY818" s="394"/>
      <c r="AZ818" s="380"/>
      <c r="BA818" s="394"/>
      <c r="BB818" s="380"/>
      <c r="BC818" s="394"/>
      <c r="BD818" s="394"/>
      <c r="BE818" s="394"/>
      <c r="BF818" s="394"/>
      <c r="BG818" s="394"/>
      <c r="BH818" s="380"/>
      <c r="BI818" s="252">
        <f t="shared" si="65"/>
        <v>447.38391184131183</v>
      </c>
    </row>
    <row r="819" spans="1:64" x14ac:dyDescent="0.25">
      <c r="A819" s="83">
        <f t="shared" si="66"/>
        <v>749</v>
      </c>
      <c r="C819" s="83">
        <v>935</v>
      </c>
      <c r="E819" s="120">
        <v>935515</v>
      </c>
      <c r="F819" s="109"/>
      <c r="G819" s="98" t="s">
        <v>910</v>
      </c>
      <c r="K819" s="252">
        <f>'[15]WP - Expenses'!$K$817</f>
        <v>33918.420000000006</v>
      </c>
      <c r="M819" s="168">
        <v>0.85411208828047303</v>
      </c>
      <c r="O819" s="394">
        <f t="shared" si="67"/>
        <v>28970.132537374167</v>
      </c>
      <c r="P819" s="217"/>
      <c r="Q819" s="394"/>
      <c r="R819" s="380"/>
      <c r="S819" s="394"/>
      <c r="T819" s="380"/>
      <c r="U819" s="290">
        <f>IFERROR(VLOOKUP(E819,'[26]IS ADJ 3'!$E$16:$O$314,11,FALSE),0)</f>
        <v>253.07530666762781</v>
      </c>
      <c r="V819" s="380"/>
      <c r="W819" s="291">
        <f>IFERROR(VLOOKUP(E819,'[27]IS ADJ 4'!$E:$Q,13,FALSE),0)</f>
        <v>113.1823801070602</v>
      </c>
      <c r="X819" s="380"/>
      <c r="Y819" s="290">
        <f>IFERROR(VLOOKUP(E819,'[28]WP IS ADJ 5'!$E$17:$U$315,17,FALSE),0)</f>
        <v>142.31007225959456</v>
      </c>
      <c r="Z819" s="380"/>
      <c r="AA819" s="394"/>
      <c r="AB819" s="380"/>
      <c r="AC819" s="394"/>
      <c r="AD819" s="380"/>
      <c r="AE819" s="394"/>
      <c r="AF819" s="380"/>
      <c r="AG819" s="397">
        <f>IFERROR(VLOOKUP(E819,'[16]nVision Input'!$E:$Q,13,FALSE),0)</f>
        <v>0</v>
      </c>
      <c r="AH819" s="380"/>
      <c r="AI819" s="394"/>
      <c r="AJ819" s="380"/>
      <c r="AK819" s="394"/>
      <c r="AL819" s="394"/>
      <c r="AM819" s="394"/>
      <c r="AN819" s="380"/>
      <c r="AO819" s="394"/>
      <c r="AP819" s="380"/>
      <c r="AQ819" s="394"/>
      <c r="AR819" s="380"/>
      <c r="AS819" s="394"/>
      <c r="AT819" s="380"/>
      <c r="AU819" s="394"/>
      <c r="AV819" s="217"/>
      <c r="AW819" s="394"/>
      <c r="AX819" s="217"/>
      <c r="AY819" s="394"/>
      <c r="AZ819" s="380"/>
      <c r="BA819" s="394"/>
      <c r="BB819" s="380"/>
      <c r="BC819" s="394"/>
      <c r="BD819" s="394"/>
      <c r="BE819" s="394"/>
      <c r="BF819" s="394"/>
      <c r="BG819" s="394"/>
      <c r="BH819" s="380"/>
      <c r="BI819" s="252">
        <f t="shared" si="65"/>
        <v>29478.70029640845</v>
      </c>
    </row>
    <row r="820" spans="1:64" x14ac:dyDescent="0.25">
      <c r="A820" s="83">
        <f t="shared" si="66"/>
        <v>750</v>
      </c>
      <c r="C820" s="83">
        <v>935</v>
      </c>
      <c r="E820" s="120">
        <v>935520</v>
      </c>
      <c r="F820" s="109"/>
      <c r="G820" s="98" t="s">
        <v>911</v>
      </c>
      <c r="K820" s="252">
        <f>'[15]WP - Expenses'!$K$818</f>
        <v>53.32</v>
      </c>
      <c r="M820" s="168">
        <v>0.85411208828047303</v>
      </c>
      <c r="O820" s="394">
        <f t="shared" si="67"/>
        <v>45.54125654711482</v>
      </c>
      <c r="P820" s="217"/>
      <c r="Q820" s="394"/>
      <c r="R820" s="380"/>
      <c r="S820" s="394"/>
      <c r="T820" s="380"/>
      <c r="U820" s="290">
        <f>IFERROR(VLOOKUP(E820,'[26]IS ADJ 3'!$E$16:$O$314,11,FALSE),0)</f>
        <v>0</v>
      </c>
      <c r="V820" s="380"/>
      <c r="W820" s="291">
        <f>IFERROR(VLOOKUP(E820,'[27]IS ADJ 4'!$E:$Q,13,FALSE),0)</f>
        <v>0</v>
      </c>
      <c r="X820" s="380"/>
      <c r="Y820" s="290">
        <f>IFERROR(VLOOKUP(E820,'[28]WP IS ADJ 5'!$E$17:$U$315,17,FALSE),0)</f>
        <v>0</v>
      </c>
      <c r="Z820" s="380"/>
      <c r="AA820" s="394"/>
      <c r="AB820" s="380"/>
      <c r="AC820" s="394"/>
      <c r="AD820" s="380"/>
      <c r="AE820" s="394"/>
      <c r="AF820" s="380"/>
      <c r="AG820" s="397">
        <f>IFERROR(VLOOKUP(E820,'[16]nVision Input'!$E:$Q,13,FALSE),0)</f>
        <v>0</v>
      </c>
      <c r="AH820" s="380"/>
      <c r="AI820" s="394"/>
      <c r="AJ820" s="380"/>
      <c r="AK820" s="394"/>
      <c r="AL820" s="394"/>
      <c r="AM820" s="394"/>
      <c r="AN820" s="380"/>
      <c r="AO820" s="394"/>
      <c r="AP820" s="380"/>
      <c r="AQ820" s="394"/>
      <c r="AR820" s="380"/>
      <c r="AS820" s="394"/>
      <c r="AT820" s="380"/>
      <c r="AU820" s="394"/>
      <c r="AV820" s="217"/>
      <c r="AW820" s="394"/>
      <c r="AX820" s="217"/>
      <c r="AY820" s="394"/>
      <c r="AZ820" s="380"/>
      <c r="BA820" s="394"/>
      <c r="BB820" s="380"/>
      <c r="BC820" s="394"/>
      <c r="BD820" s="394"/>
      <c r="BE820" s="394"/>
      <c r="BF820" s="394"/>
      <c r="BG820" s="394"/>
      <c r="BH820" s="380"/>
      <c r="BI820" s="252">
        <f t="shared" si="65"/>
        <v>45.54125654711482</v>
      </c>
    </row>
    <row r="821" spans="1:64" x14ac:dyDescent="0.25">
      <c r="A821" s="83">
        <f t="shared" si="66"/>
        <v>751</v>
      </c>
      <c r="C821" s="83">
        <v>935</v>
      </c>
      <c r="E821" s="120">
        <v>935523</v>
      </c>
      <c r="F821" s="109"/>
      <c r="G821" s="98" t="s">
        <v>912</v>
      </c>
      <c r="K821" s="252">
        <f>'[15]WP - Expenses'!$K$819</f>
        <v>22019.200000000001</v>
      </c>
      <c r="M821" s="168">
        <v>0.85411208828047303</v>
      </c>
      <c r="O821" s="394">
        <f t="shared" si="67"/>
        <v>18806.864894265393</v>
      </c>
      <c r="P821" s="217"/>
      <c r="Q821" s="394"/>
      <c r="R821" s="380"/>
      <c r="S821" s="394"/>
      <c r="T821" s="380"/>
      <c r="U821" s="290">
        <f>IFERROR(VLOOKUP(E821,'[26]IS ADJ 3'!$E$16:$O$314,11,FALSE),0)</f>
        <v>469.3160707960335</v>
      </c>
      <c r="V821" s="380"/>
      <c r="W821" s="291">
        <f>IFERROR(VLOOKUP(E821,'[27]IS ADJ 4'!$E:$Q,13,FALSE),0)</f>
        <v>209.8913189699328</v>
      </c>
      <c r="X821" s="380"/>
      <c r="Y821" s="290">
        <f>IFERROR(VLOOKUP(E821,'[28]WP IS ADJ 5'!$E$17:$U$315,17,FALSE),0)</f>
        <v>263.9072330959898</v>
      </c>
      <c r="Z821" s="380"/>
      <c r="AA821" s="394"/>
      <c r="AB821" s="380"/>
      <c r="AC821" s="394"/>
      <c r="AD821" s="380"/>
      <c r="AE821" s="394"/>
      <c r="AF821" s="380"/>
      <c r="AG821" s="397">
        <f>IFERROR(VLOOKUP(E821,'[16]nVision Input'!$E:$Q,13,FALSE),0)</f>
        <v>0</v>
      </c>
      <c r="AH821" s="380"/>
      <c r="AI821" s="394"/>
      <c r="AJ821" s="380"/>
      <c r="AK821" s="394"/>
      <c r="AL821" s="394"/>
      <c r="AM821" s="394"/>
      <c r="AN821" s="380"/>
      <c r="AO821" s="394"/>
      <c r="AP821" s="380"/>
      <c r="AQ821" s="394"/>
      <c r="AR821" s="380"/>
      <c r="AS821" s="394"/>
      <c r="AT821" s="380"/>
      <c r="AU821" s="394"/>
      <c r="AV821" s="217"/>
      <c r="AW821" s="394"/>
      <c r="AX821" s="217"/>
      <c r="AY821" s="394"/>
      <c r="AZ821" s="380"/>
      <c r="BA821" s="394"/>
      <c r="BB821" s="380"/>
      <c r="BC821" s="394"/>
      <c r="BD821" s="394"/>
      <c r="BE821" s="394"/>
      <c r="BF821" s="394"/>
      <c r="BG821" s="394"/>
      <c r="BH821" s="380"/>
      <c r="BI821" s="252">
        <f t="shared" si="65"/>
        <v>19749.979517127351</v>
      </c>
    </row>
    <row r="822" spans="1:64" ht="15.75" thickBot="1" x14ac:dyDescent="0.3">
      <c r="A822" s="83">
        <f t="shared" si="66"/>
        <v>752</v>
      </c>
      <c r="F822" s="109"/>
      <c r="G822" s="374" t="s">
        <v>913</v>
      </c>
      <c r="K822" s="379">
        <f>SUM(K582:K821)</f>
        <v>55885153.120000005</v>
      </c>
      <c r="L822" s="376"/>
      <c r="M822" s="377"/>
      <c r="N822" s="376"/>
      <c r="O822" s="379">
        <f>SUM(O582:O821)</f>
        <v>47859335.308930479</v>
      </c>
      <c r="P822" s="217"/>
      <c r="Q822" s="379">
        <f>SUM(Q582:Q821)</f>
        <v>0</v>
      </c>
      <c r="R822" s="380"/>
      <c r="S822" s="379">
        <f>SUM(S582:S821)</f>
        <v>-102449.02822394531</v>
      </c>
      <c r="T822" s="380"/>
      <c r="U822" s="379">
        <f>SUM(U582:U821)</f>
        <v>482523.94599189726</v>
      </c>
      <c r="V822" s="380"/>
      <c r="W822" s="379">
        <f>SUM(W582:W821)</f>
        <v>66585.351319537134</v>
      </c>
      <c r="X822" s="380"/>
      <c r="Y822" s="379">
        <f>SUM(Y582:Y821)</f>
        <v>97872.416988470504</v>
      </c>
      <c r="Z822" s="380"/>
      <c r="AA822" s="379">
        <f>SUM(AA582:AA821)</f>
        <v>-264100.85000284837</v>
      </c>
      <c r="AB822" s="380"/>
      <c r="AC822" s="379">
        <f>SUM(AC582:AC821)</f>
        <v>0</v>
      </c>
      <c r="AD822" s="380"/>
      <c r="AE822" s="379">
        <f>SUM(AE582:AE821)</f>
        <v>6073947.032997</v>
      </c>
      <c r="AF822" s="380"/>
      <c r="AG822" s="379">
        <f>SUM(AG582:AG821)</f>
        <v>0</v>
      </c>
      <c r="AH822" s="380"/>
      <c r="AI822" s="379">
        <f>SUM(AI582:AI821)</f>
        <v>0</v>
      </c>
      <c r="AJ822" s="380"/>
      <c r="AK822" s="379">
        <f>SUM(AK582:AK821)</f>
        <v>877215.56794154225</v>
      </c>
      <c r="AL822" s="400"/>
      <c r="AM822" s="379">
        <f>SUM(AM582:AM821)</f>
        <v>-15233.07088573572</v>
      </c>
      <c r="AN822" s="380"/>
      <c r="AO822" s="379">
        <f>SUM(AO582:AO821)</f>
        <v>0</v>
      </c>
      <c r="AP822" s="380"/>
      <c r="AQ822" s="379">
        <f>SUM(AQ582:AQ821)</f>
        <v>0</v>
      </c>
      <c r="AR822" s="380"/>
      <c r="AS822" s="379">
        <f>SUM(AS582:AS821)</f>
        <v>0</v>
      </c>
      <c r="AT822" s="380"/>
      <c r="AU822" s="379">
        <f>SUM(AU582:AU821)</f>
        <v>0</v>
      </c>
      <c r="AV822" s="380"/>
      <c r="AW822" s="379">
        <f>SUM(AW582:AW821)</f>
        <v>0</v>
      </c>
      <c r="AX822" s="380"/>
      <c r="AY822" s="379">
        <f>SUM(AY582:AY821)</f>
        <v>0</v>
      </c>
      <c r="AZ822" s="380"/>
      <c r="BA822" s="379">
        <f>SUM(BA582:BA821)</f>
        <v>0</v>
      </c>
      <c r="BB822" s="380"/>
      <c r="BC822" s="379">
        <f>SUM(BC582:BC821)</f>
        <v>0</v>
      </c>
      <c r="BD822" s="400"/>
      <c r="BE822" s="379">
        <f>SUM(BE582:BE821)</f>
        <v>0</v>
      </c>
      <c r="BF822" s="400"/>
      <c r="BG822" s="379">
        <f>SUM(BG582:BG821)</f>
        <v>0</v>
      </c>
      <c r="BH822" s="380"/>
      <c r="BI822" s="379">
        <f>SUM(BI582:BI821)</f>
        <v>55075696.67505639</v>
      </c>
    </row>
    <row r="823" spans="1:64" ht="15.75" thickTop="1" x14ac:dyDescent="0.25">
      <c r="A823" s="83"/>
      <c r="F823" s="109"/>
      <c r="G823" s="126"/>
      <c r="K823" s="400"/>
      <c r="L823" s="376"/>
      <c r="M823" s="377"/>
      <c r="N823" s="376"/>
      <c r="O823" s="400"/>
      <c r="P823" s="217"/>
      <c r="Q823" s="400"/>
      <c r="R823" s="380"/>
      <c r="S823" s="400"/>
      <c r="T823" s="380"/>
      <c r="U823" s="400"/>
      <c r="V823" s="380"/>
      <c r="W823" s="400"/>
      <c r="X823" s="380"/>
      <c r="Y823" s="400"/>
      <c r="Z823" s="380"/>
      <c r="AA823" s="400"/>
      <c r="AB823" s="380"/>
      <c r="AC823" s="400"/>
      <c r="AD823" s="380"/>
      <c r="AE823" s="400"/>
      <c r="AF823" s="380"/>
      <c r="AG823" s="400"/>
      <c r="AH823" s="380"/>
      <c r="AI823" s="400"/>
      <c r="AJ823" s="380"/>
      <c r="AK823" s="400"/>
      <c r="AL823" s="400"/>
      <c r="AM823" s="400"/>
      <c r="AN823" s="380"/>
      <c r="AO823" s="400"/>
      <c r="AP823" s="380"/>
      <c r="AQ823" s="400"/>
      <c r="AR823" s="380"/>
      <c r="AS823" s="400"/>
      <c r="AT823" s="380"/>
      <c r="AU823" s="400"/>
      <c r="AV823" s="380"/>
      <c r="AW823" s="400"/>
      <c r="AX823" s="380"/>
      <c r="AY823" s="400"/>
      <c r="AZ823" s="380"/>
      <c r="BA823" s="400"/>
      <c r="BB823" s="380"/>
      <c r="BC823" s="400"/>
      <c r="BD823" s="400"/>
      <c r="BE823" s="400"/>
      <c r="BF823" s="400"/>
      <c r="BG823" s="400"/>
      <c r="BH823" s="380"/>
      <c r="BI823" s="400"/>
    </row>
    <row r="824" spans="1:64" ht="15.75" thickBot="1" x14ac:dyDescent="0.3">
      <c r="A824" s="83">
        <f>+A822+1</f>
        <v>753</v>
      </c>
      <c r="C824" s="122"/>
      <c r="D824" s="101"/>
      <c r="E824" s="122"/>
      <c r="F824" s="109"/>
      <c r="G824" s="142" t="s">
        <v>975</v>
      </c>
      <c r="K824" s="412"/>
      <c r="L824" s="376"/>
      <c r="M824" s="377"/>
      <c r="N824" s="376"/>
      <c r="O824" s="413"/>
      <c r="Q824" s="413"/>
      <c r="R824" s="404"/>
      <c r="S824" s="413"/>
      <c r="T824" s="404"/>
      <c r="U824" s="413"/>
      <c r="V824" s="404"/>
      <c r="W824" s="413"/>
      <c r="X824" s="404"/>
      <c r="Y824" s="413"/>
      <c r="Z824" s="404"/>
      <c r="AA824" s="412"/>
      <c r="AB824" s="380"/>
      <c r="AC824" s="412"/>
      <c r="AD824" s="380"/>
      <c r="AE824" s="412"/>
      <c r="AF824" s="380"/>
      <c r="AG824" s="412"/>
      <c r="AH824" s="380"/>
      <c r="AI824" s="412">
        <f>'[46]IS ADJ 13'!$K$14</f>
        <v>863681.26010893972</v>
      </c>
      <c r="AJ824" s="380"/>
      <c r="AK824" s="412"/>
      <c r="AL824" s="400"/>
      <c r="AM824" s="412"/>
      <c r="AN824" s="380"/>
      <c r="AO824" s="412"/>
      <c r="AP824" s="380"/>
      <c r="AQ824" s="412"/>
      <c r="AR824" s="380"/>
      <c r="AS824" s="412"/>
      <c r="AT824" s="380"/>
      <c r="AU824" s="412"/>
      <c r="AV824" s="380"/>
      <c r="AW824" s="412"/>
      <c r="AX824" s="380"/>
      <c r="AY824" s="412"/>
      <c r="AZ824" s="380"/>
      <c r="BA824" s="412"/>
      <c r="BB824" s="380"/>
      <c r="BC824" s="412"/>
      <c r="BD824" s="400"/>
      <c r="BE824" s="412"/>
      <c r="BF824" s="400"/>
      <c r="BG824" s="412"/>
      <c r="BH824" s="380"/>
      <c r="BI824" s="252">
        <f>SUM(O824:BC824)</f>
        <v>863681.26010893972</v>
      </c>
    </row>
    <row r="825" spans="1:64" ht="16.5" thickTop="1" thickBot="1" x14ac:dyDescent="0.3">
      <c r="A825" s="83">
        <f>+A824+1</f>
        <v>754</v>
      </c>
      <c r="G825" s="374" t="s">
        <v>291</v>
      </c>
      <c r="K825" s="375">
        <f>SUM(K330,K408,K509,K539,K564,K572,K579,K822)</f>
        <v>345477597.52999991</v>
      </c>
      <c r="L825" s="376"/>
      <c r="M825" s="377"/>
      <c r="N825" s="376"/>
      <c r="O825" s="375">
        <f>+O330+O408+O509+O539+O564+O572+O579+O822</f>
        <v>292447842.09373015</v>
      </c>
      <c r="P825" s="221"/>
      <c r="Q825" s="375">
        <f>+Q330+Q408+Q509+Q539+Q564+Q572+Q579+Q822+Q824</f>
        <v>34182.694343161187</v>
      </c>
      <c r="R825" s="378"/>
      <c r="S825" s="375">
        <f>+S330+S408+S509+S539+S564+S572+S579+S822+S824</f>
        <v>-102449.02822394531</v>
      </c>
      <c r="T825" s="378"/>
      <c r="U825" s="375">
        <f>+U330+U408+U509+U539+U564+U572+U579+U822+U824</f>
        <v>1333120.2881556996</v>
      </c>
      <c r="V825" s="378"/>
      <c r="W825" s="375">
        <f>+W330+W408+W509+W539+W564+W572+W579+W822+W824</f>
        <v>448824.33656832908</v>
      </c>
      <c r="X825" s="378"/>
      <c r="Y825" s="375">
        <f>+Y330+Y408+Y509+Y539+Y564+Y572+Y579+Y822+Y824</f>
        <v>784646.26040161727</v>
      </c>
      <c r="Z825" s="378"/>
      <c r="AA825" s="375">
        <f>+AA330+AA408+AA509+AA539+AA564+AA572+AA579+AA822+AA824</f>
        <v>-264100.85000284837</v>
      </c>
      <c r="AB825" s="378"/>
      <c r="AC825" s="375">
        <f>+AC330+AC408+AC509+AC539+AC564+AC572+AC579+AC822+AC824</f>
        <v>410029.51202422014</v>
      </c>
      <c r="AD825" s="378"/>
      <c r="AE825" s="375">
        <f>+AE330+AE408+AE509+AE539+AE564+AE572+AE579+AE822+AE824</f>
        <v>6073947.032997</v>
      </c>
      <c r="AF825" s="378"/>
      <c r="AG825" s="375">
        <f>+AG330+AG408+AG509+AG539+AG564+AG572+AG579+AG822+AG824</f>
        <v>22210039.428593956</v>
      </c>
      <c r="AH825" s="378"/>
      <c r="AI825" s="375">
        <f>+AI330+AI408+AI509+AI539+AI564+AI572+AI579+AI822+AI824</f>
        <v>863681.26010893972</v>
      </c>
      <c r="AJ825" s="378"/>
      <c r="AK825" s="375">
        <f>+AK330+AK408+AK509+AK539+AK564+AK572+AK579+AK822+AK824</f>
        <v>877215.56794154225</v>
      </c>
      <c r="AL825" s="375">
        <f t="shared" ref="AL825" si="68">+AL330+AL408+AL509+AL539+AL564+AL572+AL579+AL822</f>
        <v>0</v>
      </c>
      <c r="AM825" s="375">
        <f>+AM330+AM408+AM509+AM539+AM564+AM572+AM579+AM822+AM824</f>
        <v>-15233.07088573572</v>
      </c>
      <c r="AN825" s="378"/>
      <c r="AO825" s="375">
        <f>+AO330+AO408+AO509+AO539+AO564+AO572+AO579+AO822+AO824</f>
        <v>49370.149919999996</v>
      </c>
      <c r="AP825" s="378"/>
      <c r="AQ825" s="375">
        <f>+AQ330+AQ408+AQ509+AQ539+AQ564+AQ572+AQ579+AQ822+AQ824</f>
        <v>1401804.1410000001</v>
      </c>
      <c r="AR825" s="378"/>
      <c r="AS825" s="375">
        <f>+AS330+AS408+AS509+AS539+AS564+AS572+AS579+AS822+AS824</f>
        <v>217736</v>
      </c>
      <c r="AT825" s="378"/>
      <c r="AU825" s="375">
        <f>+AU330+AU408+AU509+AU539+AU564+AU572+AU579+AU822+AU824</f>
        <v>60389.345973333329</v>
      </c>
      <c r="AV825" s="378"/>
      <c r="AW825" s="375">
        <f>+AW330+AW408+AW509+AW539+AW564+AW572+AW579+AW822+AW824</f>
        <v>68105.7</v>
      </c>
      <c r="AX825" s="378"/>
      <c r="AY825" s="375">
        <f>+AY330+AY408+AY509+AY539+AY564+AY572+AY579+AY822+AY824</f>
        <v>2933728.41</v>
      </c>
      <c r="AZ825" s="378"/>
      <c r="BA825" s="375">
        <f>+BA330+BA408+BA509+BA539+BA564+BA572+BA579+BA822+BA824</f>
        <v>-117337.07333333336</v>
      </c>
      <c r="BB825" s="378"/>
      <c r="BC825" s="375">
        <f>+BC330+BC408+BC509+BC539+BC564+BC572+BC579+BC822+BC824</f>
        <v>266227.97238414048</v>
      </c>
      <c r="BD825" s="474"/>
      <c r="BE825" s="375">
        <f>+BE330+BE408+BE509+BE539+BE564+BE572+BE579+BE822+BE824</f>
        <v>1250221.5</v>
      </c>
      <c r="BF825" s="474"/>
      <c r="BG825" s="375">
        <f>+BG330+BG408+BG509+BG539+BG564+BG572+BG579+BG822+BG824</f>
        <v>4798470.8100000005</v>
      </c>
      <c r="BH825" s="378"/>
      <c r="BI825" s="422">
        <f>+BI330+BI408+BI509+BI539+BI564+BI572+BI579+BI822+BI824</f>
        <v>336030462.48169625</v>
      </c>
      <c r="BK825" s="307">
        <f>SUM(Q825:BG825)+'WP 4.3 Depreciation Exp'!K195+'WP 4.4 - Amortization Exp'!Q22+'WP 4.4 - Amortization Exp'!S22+'WP 4.5- Taxes Other'!Q33+'WP 4.5- Taxes Other'!S33+'WP 4.5- Taxes Other'!U33+'WP 4.5- Taxes Other'!W33+'WP 4.5- Taxes Other'!Y33-'[47]Schedule 4 Operating Income'!$I$40</f>
        <v>206164.95747406036</v>
      </c>
      <c r="BL825" s="82" t="s">
        <v>1382</v>
      </c>
    </row>
    <row r="826" spans="1:64" ht="15.75" thickTop="1" x14ac:dyDescent="0.25">
      <c r="A826" s="83"/>
      <c r="G826" s="126"/>
      <c r="K826" s="107"/>
      <c r="L826" s="107"/>
      <c r="M826" s="169"/>
      <c r="N826" s="107"/>
      <c r="O826" s="107"/>
      <c r="AA826" s="254"/>
      <c r="AB826" s="299"/>
      <c r="AC826" s="254"/>
      <c r="AD826" s="299"/>
      <c r="AE826" s="254"/>
      <c r="AF826" s="299"/>
      <c r="AG826" s="254"/>
      <c r="AH826" s="299"/>
      <c r="AI826" s="254"/>
      <c r="AJ826" s="299"/>
      <c r="AK826" s="254"/>
      <c r="AL826" s="254"/>
      <c r="AM826" s="254"/>
      <c r="AN826" s="299"/>
      <c r="AO826" s="254"/>
      <c r="AP826" s="299"/>
      <c r="AQ826" s="254"/>
      <c r="AR826" s="299"/>
      <c r="AS826" s="254"/>
      <c r="AT826" s="299"/>
      <c r="AU826" s="299"/>
      <c r="AV826" s="217"/>
      <c r="AW826" s="254"/>
      <c r="AX826" s="217"/>
      <c r="AY826" s="254"/>
      <c r="AZ826" s="299"/>
      <c r="BA826" s="254"/>
      <c r="BB826" s="299"/>
      <c r="BC826" s="254"/>
      <c r="BD826" s="254"/>
      <c r="BE826" s="254"/>
      <c r="BF826" s="254"/>
      <c r="BG826" s="254"/>
      <c r="BH826" s="299"/>
      <c r="BI826" s="252"/>
      <c r="BK826" s="307">
        <f>+BI825-BK825+'WP 4.3 Depreciation Exp'!M195+'WP 4.4 - Amortization Exp'!U22+'WP 4.5- Taxes Other'!AA33-'[47]Schedule 4 Operating Income'!$K$40</f>
        <v>0</v>
      </c>
      <c r="BL826" s="82" t="s">
        <v>1284</v>
      </c>
    </row>
    <row r="827" spans="1:64" hidden="1" x14ac:dyDescent="0.25">
      <c r="G827" s="416"/>
      <c r="H827" s="86"/>
      <c r="I827" s="386"/>
      <c r="J827" s="86"/>
      <c r="K827" s="107"/>
      <c r="L827" s="107"/>
      <c r="M827" s="483" t="s">
        <v>1283</v>
      </c>
      <c r="N827" s="107"/>
      <c r="O827" s="129"/>
      <c r="Q827" s="482">
        <f>+Q825-'[35]IS ADJ 1'!$K$28</f>
        <v>0</v>
      </c>
      <c r="S827" s="482">
        <f>+S825-'[45]IS ADJ 2'!$Q$16</f>
        <v>0</v>
      </c>
      <c r="U827" s="482">
        <f>U825-'[26]IS ADJ 3'!$O$317-'[26]IS ADJ 3.3'!$S$38</f>
        <v>0</v>
      </c>
      <c r="W827" s="482">
        <f>+W825-'[27]IS ADJ 4'!$Q$317</f>
        <v>0</v>
      </c>
      <c r="Y827" s="482">
        <f>+Y825-'[28]WP IS ADJ 5'!$U$318-'[28]WP IS ADJ 5'!$U$320</f>
        <v>206164.95747404679</v>
      </c>
      <c r="AA827" s="482">
        <f>AA825-'[44]IS ADJ 6'!$S$18</f>
        <v>0</v>
      </c>
      <c r="AC827" s="482">
        <f>AC825-'[30]IS ADJ 8'!$Q$15</f>
        <v>0</v>
      </c>
      <c r="AE827" s="482">
        <f>+AE825-'[41]WP IS ADJ 11'!$K$24</f>
        <v>0</v>
      </c>
      <c r="AG827" s="487">
        <f>+AG825-'[25]nVision Input'!$Q$146</f>
        <v>0</v>
      </c>
      <c r="AI827" s="484">
        <f>+AI824-'[46]IS ADJ 13'!$K$14</f>
        <v>0</v>
      </c>
      <c r="AK827" s="482">
        <f>+AK825-'[43]IS ADJ 16'!$W$18</f>
        <v>0</v>
      </c>
      <c r="AM827" s="487">
        <f>AM825-'[42]IS ADJ 17 Non Deductible'!$M$19</f>
        <v>0</v>
      </c>
      <c r="AO827" s="482">
        <f>+AO825-'[36]IS ADJ 19'!$M$14</f>
        <v>0</v>
      </c>
      <c r="AQ827" s="482">
        <f>+AQ825-'[48]IS ADJ 20'!$Q$14</f>
        <v>1401804.1410000001</v>
      </c>
      <c r="AS827" s="482">
        <f>+AS825-'[40]IS ADJ 22'!$G$23</f>
        <v>0</v>
      </c>
      <c r="AU827" s="485">
        <f>+AU825-'[39]IS ADJ 23'!$M$14</f>
        <v>0</v>
      </c>
      <c r="AW827" s="482">
        <f>AW825-'[38]IS ADJ 25 MEEIA Amortization'!$K$18</f>
        <v>0</v>
      </c>
      <c r="AY827" s="482">
        <f>AY825-'[33]IS ADJ 26 Reg Asset New Amort '!$K$23</f>
        <v>0</v>
      </c>
      <c r="BA827" s="482">
        <f>BA825-'[29]IS ADJ 27 Reg Asset Exp Removal'!$O$23</f>
        <v>0</v>
      </c>
      <c r="BC827" s="482">
        <f>BC825-'[31]IS ADJ 29 F&amp;PP Demand '!$K$29</f>
        <v>0</v>
      </c>
      <c r="BD827" s="482"/>
      <c r="BE827" s="482">
        <f>BE825-'[34]IS ADJ 30'!$O$14</f>
        <v>0</v>
      </c>
      <c r="BF827" s="482"/>
      <c r="BG827" s="482">
        <f>+BG825-'[32]WP-IS ADJ 36 Riverton Main Exp'!$O$38</f>
        <v>0</v>
      </c>
      <c r="BK827" s="307">
        <f>+O825+'WP 4.3 Depreciation Exp'!I195+'WP 4.4 - Amortization Exp'!O22+'WP 4.5- Taxes Other'!O33-'[47]Schedule 4 Operating Income'!$G$40</f>
        <v>0</v>
      </c>
      <c r="BL827" s="82" t="s">
        <v>1285</v>
      </c>
    </row>
    <row r="828" spans="1:64" x14ac:dyDescent="0.25">
      <c r="A828" s="132" t="s">
        <v>161</v>
      </c>
      <c r="B828" s="82" t="s">
        <v>162</v>
      </c>
    </row>
    <row r="829" spans="1:64" x14ac:dyDescent="0.25">
      <c r="A829" s="130"/>
      <c r="B829" s="130"/>
    </row>
    <row r="830" spans="1:64" x14ac:dyDescent="0.25">
      <c r="A830" s="132" t="s">
        <v>163</v>
      </c>
      <c r="B830" s="82" t="s">
        <v>914</v>
      </c>
    </row>
  </sheetData>
  <pageMargins left="0.7" right="0.7" top="0.75" bottom="0.75" header="0.3" footer="0.3"/>
  <pageSetup scale="35" fitToWidth="9" fitToHeight="13" pageOrder="overThenDown" orientation="landscape" r:id="rId1"/>
  <headerFooter>
    <oddFooter>Page &amp;P of &amp;N</oddFooter>
  </headerFooter>
  <rowBreaks count="4" manualBreakCount="4">
    <brk id="152" max="16383" man="1"/>
    <brk id="227" max="16383" man="1"/>
    <brk id="304" max="16383" man="1"/>
    <brk id="540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tabColor rgb="FF92D050"/>
    <pageSetUpPr fitToPage="1"/>
  </sheetPr>
  <dimension ref="A4:U210"/>
  <sheetViews>
    <sheetView topLeftCell="A187" zoomScaleNormal="100" zoomScaleSheetLayoutView="75" workbookViewId="0">
      <selection activeCell="A198" sqref="A198:XFD200"/>
    </sheetView>
  </sheetViews>
  <sheetFormatPr defaultColWidth="11" defaultRowHeight="15" x14ac:dyDescent="0.25"/>
  <cols>
    <col min="1" max="1" width="7.42578125" style="204" customWidth="1"/>
    <col min="2" max="2" width="2.7109375" style="204" customWidth="1"/>
    <col min="3" max="3" width="11.140625" style="204" customWidth="1"/>
    <col min="4" max="4" width="2.7109375" style="204" customWidth="1"/>
    <col min="5" max="5" width="36.85546875" style="204" customWidth="1"/>
    <col min="6" max="6" width="2.7109375" style="204" customWidth="1"/>
    <col min="7" max="7" width="14.42578125" style="204" customWidth="1"/>
    <col min="8" max="8" width="2.7109375" style="204" customWidth="1"/>
    <col min="9" max="9" width="19.7109375" style="204" customWidth="1"/>
    <col min="10" max="10" width="2.7109375" style="204" customWidth="1"/>
    <col min="11" max="11" width="23.7109375" style="204" bestFit="1" customWidth="1"/>
    <col min="12" max="12" width="2.7109375" style="204" customWidth="1"/>
    <col min="13" max="13" width="14.42578125" style="204" bestFit="1" customWidth="1"/>
    <col min="14" max="246" width="11" style="204"/>
    <col min="247" max="247" width="5.28515625" style="204" customWidth="1"/>
    <col min="248" max="248" width="36.85546875" style="204" customWidth="1"/>
    <col min="249" max="249" width="16.85546875" style="204" customWidth="1"/>
    <col min="250" max="250" width="16" style="204" customWidth="1"/>
    <col min="251" max="251" width="15.5703125" style="204" customWidth="1"/>
    <col min="252" max="252" width="15.5703125" style="204" bestFit="1" customWidth="1"/>
    <col min="253" max="253" width="16.28515625" style="204" customWidth="1"/>
    <col min="254" max="254" width="13.42578125" style="204" customWidth="1"/>
    <col min="255" max="255" width="14.5703125" style="204" bestFit="1" customWidth="1"/>
    <col min="256" max="256" width="18.7109375" style="204" customWidth="1"/>
    <col min="257" max="257" width="15.140625" style="204" customWidth="1"/>
    <col min="258" max="258" width="12.140625" style="204" customWidth="1"/>
    <col min="259" max="260" width="11" style="204"/>
    <col min="261" max="261" width="14.42578125" style="204" bestFit="1" customWidth="1"/>
    <col min="262" max="502" width="11" style="204"/>
    <col min="503" max="503" width="5.28515625" style="204" customWidth="1"/>
    <col min="504" max="504" width="36.85546875" style="204" customWidth="1"/>
    <col min="505" max="505" width="16.85546875" style="204" customWidth="1"/>
    <col min="506" max="506" width="16" style="204" customWidth="1"/>
    <col min="507" max="507" width="15.5703125" style="204" customWidth="1"/>
    <col min="508" max="508" width="15.5703125" style="204" bestFit="1" customWidth="1"/>
    <col min="509" max="509" width="16.28515625" style="204" customWidth="1"/>
    <col min="510" max="510" width="13.42578125" style="204" customWidth="1"/>
    <col min="511" max="511" width="14.5703125" style="204" bestFit="1" customWidth="1"/>
    <col min="512" max="512" width="18.7109375" style="204" customWidth="1"/>
    <col min="513" max="513" width="15.140625" style="204" customWidth="1"/>
    <col min="514" max="514" width="12.140625" style="204" customWidth="1"/>
    <col min="515" max="516" width="11" style="204"/>
    <col min="517" max="517" width="14.42578125" style="204" bestFit="1" customWidth="1"/>
    <col min="518" max="758" width="11" style="204"/>
    <col min="759" max="759" width="5.28515625" style="204" customWidth="1"/>
    <col min="760" max="760" width="36.85546875" style="204" customWidth="1"/>
    <col min="761" max="761" width="16.85546875" style="204" customWidth="1"/>
    <col min="762" max="762" width="16" style="204" customWidth="1"/>
    <col min="763" max="763" width="15.5703125" style="204" customWidth="1"/>
    <col min="764" max="764" width="15.5703125" style="204" bestFit="1" customWidth="1"/>
    <col min="765" max="765" width="16.28515625" style="204" customWidth="1"/>
    <col min="766" max="766" width="13.42578125" style="204" customWidth="1"/>
    <col min="767" max="767" width="14.5703125" style="204" bestFit="1" customWidth="1"/>
    <col min="768" max="768" width="18.7109375" style="204" customWidth="1"/>
    <col min="769" max="769" width="15.140625" style="204" customWidth="1"/>
    <col min="770" max="770" width="12.140625" style="204" customWidth="1"/>
    <col min="771" max="772" width="11" style="204"/>
    <col min="773" max="773" width="14.42578125" style="204" bestFit="1" customWidth="1"/>
    <col min="774" max="1014" width="11" style="204"/>
    <col min="1015" max="1015" width="5.28515625" style="204" customWidth="1"/>
    <col min="1016" max="1016" width="36.85546875" style="204" customWidth="1"/>
    <col min="1017" max="1017" width="16.85546875" style="204" customWidth="1"/>
    <col min="1018" max="1018" width="16" style="204" customWidth="1"/>
    <col min="1019" max="1019" width="15.5703125" style="204" customWidth="1"/>
    <col min="1020" max="1020" width="15.5703125" style="204" bestFit="1" customWidth="1"/>
    <col min="1021" max="1021" width="16.28515625" style="204" customWidth="1"/>
    <col min="1022" max="1022" width="13.42578125" style="204" customWidth="1"/>
    <col min="1023" max="1023" width="14.5703125" style="204" bestFit="1" customWidth="1"/>
    <col min="1024" max="1024" width="18.7109375" style="204" customWidth="1"/>
    <col min="1025" max="1025" width="15.140625" style="204" customWidth="1"/>
    <col min="1026" max="1026" width="12.140625" style="204" customWidth="1"/>
    <col min="1027" max="1028" width="11" style="204"/>
    <col min="1029" max="1029" width="14.42578125" style="204" bestFit="1" customWidth="1"/>
    <col min="1030" max="1270" width="11" style="204"/>
    <col min="1271" max="1271" width="5.28515625" style="204" customWidth="1"/>
    <col min="1272" max="1272" width="36.85546875" style="204" customWidth="1"/>
    <col min="1273" max="1273" width="16.85546875" style="204" customWidth="1"/>
    <col min="1274" max="1274" width="16" style="204" customWidth="1"/>
    <col min="1275" max="1275" width="15.5703125" style="204" customWidth="1"/>
    <col min="1276" max="1276" width="15.5703125" style="204" bestFit="1" customWidth="1"/>
    <col min="1277" max="1277" width="16.28515625" style="204" customWidth="1"/>
    <col min="1278" max="1278" width="13.42578125" style="204" customWidth="1"/>
    <col min="1279" max="1279" width="14.5703125" style="204" bestFit="1" customWidth="1"/>
    <col min="1280" max="1280" width="18.7109375" style="204" customWidth="1"/>
    <col min="1281" max="1281" width="15.140625" style="204" customWidth="1"/>
    <col min="1282" max="1282" width="12.140625" style="204" customWidth="1"/>
    <col min="1283" max="1284" width="11" style="204"/>
    <col min="1285" max="1285" width="14.42578125" style="204" bestFit="1" customWidth="1"/>
    <col min="1286" max="1526" width="11" style="204"/>
    <col min="1527" max="1527" width="5.28515625" style="204" customWidth="1"/>
    <col min="1528" max="1528" width="36.85546875" style="204" customWidth="1"/>
    <col min="1529" max="1529" width="16.85546875" style="204" customWidth="1"/>
    <col min="1530" max="1530" width="16" style="204" customWidth="1"/>
    <col min="1531" max="1531" width="15.5703125" style="204" customWidth="1"/>
    <col min="1532" max="1532" width="15.5703125" style="204" bestFit="1" customWidth="1"/>
    <col min="1533" max="1533" width="16.28515625" style="204" customWidth="1"/>
    <col min="1534" max="1534" width="13.42578125" style="204" customWidth="1"/>
    <col min="1535" max="1535" width="14.5703125" style="204" bestFit="1" customWidth="1"/>
    <col min="1536" max="1536" width="18.7109375" style="204" customWidth="1"/>
    <col min="1537" max="1537" width="15.140625" style="204" customWidth="1"/>
    <col min="1538" max="1538" width="12.140625" style="204" customWidth="1"/>
    <col min="1539" max="1540" width="11" style="204"/>
    <col min="1541" max="1541" width="14.42578125" style="204" bestFit="1" customWidth="1"/>
    <col min="1542" max="1782" width="11" style="204"/>
    <col min="1783" max="1783" width="5.28515625" style="204" customWidth="1"/>
    <col min="1784" max="1784" width="36.85546875" style="204" customWidth="1"/>
    <col min="1785" max="1785" width="16.85546875" style="204" customWidth="1"/>
    <col min="1786" max="1786" width="16" style="204" customWidth="1"/>
    <col min="1787" max="1787" width="15.5703125" style="204" customWidth="1"/>
    <col min="1788" max="1788" width="15.5703125" style="204" bestFit="1" customWidth="1"/>
    <col min="1789" max="1789" width="16.28515625" style="204" customWidth="1"/>
    <col min="1790" max="1790" width="13.42578125" style="204" customWidth="1"/>
    <col min="1791" max="1791" width="14.5703125" style="204" bestFit="1" customWidth="1"/>
    <col min="1792" max="1792" width="18.7109375" style="204" customWidth="1"/>
    <col min="1793" max="1793" width="15.140625" style="204" customWidth="1"/>
    <col min="1794" max="1794" width="12.140625" style="204" customWidth="1"/>
    <col min="1795" max="1796" width="11" style="204"/>
    <col min="1797" max="1797" width="14.42578125" style="204" bestFit="1" customWidth="1"/>
    <col min="1798" max="2038" width="11" style="204"/>
    <col min="2039" max="2039" width="5.28515625" style="204" customWidth="1"/>
    <col min="2040" max="2040" width="36.85546875" style="204" customWidth="1"/>
    <col min="2041" max="2041" width="16.85546875" style="204" customWidth="1"/>
    <col min="2042" max="2042" width="16" style="204" customWidth="1"/>
    <col min="2043" max="2043" width="15.5703125" style="204" customWidth="1"/>
    <col min="2044" max="2044" width="15.5703125" style="204" bestFit="1" customWidth="1"/>
    <col min="2045" max="2045" width="16.28515625" style="204" customWidth="1"/>
    <col min="2046" max="2046" width="13.42578125" style="204" customWidth="1"/>
    <col min="2047" max="2047" width="14.5703125" style="204" bestFit="1" customWidth="1"/>
    <col min="2048" max="2048" width="18.7109375" style="204" customWidth="1"/>
    <col min="2049" max="2049" width="15.140625" style="204" customWidth="1"/>
    <col min="2050" max="2050" width="12.140625" style="204" customWidth="1"/>
    <col min="2051" max="2052" width="11" style="204"/>
    <col min="2053" max="2053" width="14.42578125" style="204" bestFit="1" customWidth="1"/>
    <col min="2054" max="2294" width="11" style="204"/>
    <col min="2295" max="2295" width="5.28515625" style="204" customWidth="1"/>
    <col min="2296" max="2296" width="36.85546875" style="204" customWidth="1"/>
    <col min="2297" max="2297" width="16.85546875" style="204" customWidth="1"/>
    <col min="2298" max="2298" width="16" style="204" customWidth="1"/>
    <col min="2299" max="2299" width="15.5703125" style="204" customWidth="1"/>
    <col min="2300" max="2300" width="15.5703125" style="204" bestFit="1" customWidth="1"/>
    <col min="2301" max="2301" width="16.28515625" style="204" customWidth="1"/>
    <col min="2302" max="2302" width="13.42578125" style="204" customWidth="1"/>
    <col min="2303" max="2303" width="14.5703125" style="204" bestFit="1" customWidth="1"/>
    <col min="2304" max="2304" width="18.7109375" style="204" customWidth="1"/>
    <col min="2305" max="2305" width="15.140625" style="204" customWidth="1"/>
    <col min="2306" max="2306" width="12.140625" style="204" customWidth="1"/>
    <col min="2307" max="2308" width="11" style="204"/>
    <col min="2309" max="2309" width="14.42578125" style="204" bestFit="1" customWidth="1"/>
    <col min="2310" max="2550" width="11" style="204"/>
    <col min="2551" max="2551" width="5.28515625" style="204" customWidth="1"/>
    <col min="2552" max="2552" width="36.85546875" style="204" customWidth="1"/>
    <col min="2553" max="2553" width="16.85546875" style="204" customWidth="1"/>
    <col min="2554" max="2554" width="16" style="204" customWidth="1"/>
    <col min="2555" max="2555" width="15.5703125" style="204" customWidth="1"/>
    <col min="2556" max="2556" width="15.5703125" style="204" bestFit="1" customWidth="1"/>
    <col min="2557" max="2557" width="16.28515625" style="204" customWidth="1"/>
    <col min="2558" max="2558" width="13.42578125" style="204" customWidth="1"/>
    <col min="2559" max="2559" width="14.5703125" style="204" bestFit="1" customWidth="1"/>
    <col min="2560" max="2560" width="18.7109375" style="204" customWidth="1"/>
    <col min="2561" max="2561" width="15.140625" style="204" customWidth="1"/>
    <col min="2562" max="2562" width="12.140625" style="204" customWidth="1"/>
    <col min="2563" max="2564" width="11" style="204"/>
    <col min="2565" max="2565" width="14.42578125" style="204" bestFit="1" customWidth="1"/>
    <col min="2566" max="2806" width="11" style="204"/>
    <col min="2807" max="2807" width="5.28515625" style="204" customWidth="1"/>
    <col min="2808" max="2808" width="36.85546875" style="204" customWidth="1"/>
    <col min="2809" max="2809" width="16.85546875" style="204" customWidth="1"/>
    <col min="2810" max="2810" width="16" style="204" customWidth="1"/>
    <col min="2811" max="2811" width="15.5703125" style="204" customWidth="1"/>
    <col min="2812" max="2812" width="15.5703125" style="204" bestFit="1" customWidth="1"/>
    <col min="2813" max="2813" width="16.28515625" style="204" customWidth="1"/>
    <col min="2814" max="2814" width="13.42578125" style="204" customWidth="1"/>
    <col min="2815" max="2815" width="14.5703125" style="204" bestFit="1" customWidth="1"/>
    <col min="2816" max="2816" width="18.7109375" style="204" customWidth="1"/>
    <col min="2817" max="2817" width="15.140625" style="204" customWidth="1"/>
    <col min="2818" max="2818" width="12.140625" style="204" customWidth="1"/>
    <col min="2819" max="2820" width="11" style="204"/>
    <col min="2821" max="2821" width="14.42578125" style="204" bestFit="1" customWidth="1"/>
    <col min="2822" max="3062" width="11" style="204"/>
    <col min="3063" max="3063" width="5.28515625" style="204" customWidth="1"/>
    <col min="3064" max="3064" width="36.85546875" style="204" customWidth="1"/>
    <col min="3065" max="3065" width="16.85546875" style="204" customWidth="1"/>
    <col min="3066" max="3066" width="16" style="204" customWidth="1"/>
    <col min="3067" max="3067" width="15.5703125" style="204" customWidth="1"/>
    <col min="3068" max="3068" width="15.5703125" style="204" bestFit="1" customWidth="1"/>
    <col min="3069" max="3069" width="16.28515625" style="204" customWidth="1"/>
    <col min="3070" max="3070" width="13.42578125" style="204" customWidth="1"/>
    <col min="3071" max="3071" width="14.5703125" style="204" bestFit="1" customWidth="1"/>
    <col min="3072" max="3072" width="18.7109375" style="204" customWidth="1"/>
    <col min="3073" max="3073" width="15.140625" style="204" customWidth="1"/>
    <col min="3074" max="3074" width="12.140625" style="204" customWidth="1"/>
    <col min="3075" max="3076" width="11" style="204"/>
    <col min="3077" max="3077" width="14.42578125" style="204" bestFit="1" customWidth="1"/>
    <col min="3078" max="3318" width="11" style="204"/>
    <col min="3319" max="3319" width="5.28515625" style="204" customWidth="1"/>
    <col min="3320" max="3320" width="36.85546875" style="204" customWidth="1"/>
    <col min="3321" max="3321" width="16.85546875" style="204" customWidth="1"/>
    <col min="3322" max="3322" width="16" style="204" customWidth="1"/>
    <col min="3323" max="3323" width="15.5703125" style="204" customWidth="1"/>
    <col min="3324" max="3324" width="15.5703125" style="204" bestFit="1" customWidth="1"/>
    <col min="3325" max="3325" width="16.28515625" style="204" customWidth="1"/>
    <col min="3326" max="3326" width="13.42578125" style="204" customWidth="1"/>
    <col min="3327" max="3327" width="14.5703125" style="204" bestFit="1" customWidth="1"/>
    <col min="3328" max="3328" width="18.7109375" style="204" customWidth="1"/>
    <col min="3329" max="3329" width="15.140625" style="204" customWidth="1"/>
    <col min="3330" max="3330" width="12.140625" style="204" customWidth="1"/>
    <col min="3331" max="3332" width="11" style="204"/>
    <col min="3333" max="3333" width="14.42578125" style="204" bestFit="1" customWidth="1"/>
    <col min="3334" max="3574" width="11" style="204"/>
    <col min="3575" max="3575" width="5.28515625" style="204" customWidth="1"/>
    <col min="3576" max="3576" width="36.85546875" style="204" customWidth="1"/>
    <col min="3577" max="3577" width="16.85546875" style="204" customWidth="1"/>
    <col min="3578" max="3578" width="16" style="204" customWidth="1"/>
    <col min="3579" max="3579" width="15.5703125" style="204" customWidth="1"/>
    <col min="3580" max="3580" width="15.5703125" style="204" bestFit="1" customWidth="1"/>
    <col min="3581" max="3581" width="16.28515625" style="204" customWidth="1"/>
    <col min="3582" max="3582" width="13.42578125" style="204" customWidth="1"/>
    <col min="3583" max="3583" width="14.5703125" style="204" bestFit="1" customWidth="1"/>
    <col min="3584" max="3584" width="18.7109375" style="204" customWidth="1"/>
    <col min="3585" max="3585" width="15.140625" style="204" customWidth="1"/>
    <col min="3586" max="3586" width="12.140625" style="204" customWidth="1"/>
    <col min="3587" max="3588" width="11" style="204"/>
    <col min="3589" max="3589" width="14.42578125" style="204" bestFit="1" customWidth="1"/>
    <col min="3590" max="3830" width="11" style="204"/>
    <col min="3831" max="3831" width="5.28515625" style="204" customWidth="1"/>
    <col min="3832" max="3832" width="36.85546875" style="204" customWidth="1"/>
    <col min="3833" max="3833" width="16.85546875" style="204" customWidth="1"/>
    <col min="3834" max="3834" width="16" style="204" customWidth="1"/>
    <col min="3835" max="3835" width="15.5703125" style="204" customWidth="1"/>
    <col min="3836" max="3836" width="15.5703125" style="204" bestFit="1" customWidth="1"/>
    <col min="3837" max="3837" width="16.28515625" style="204" customWidth="1"/>
    <col min="3838" max="3838" width="13.42578125" style="204" customWidth="1"/>
    <col min="3839" max="3839" width="14.5703125" style="204" bestFit="1" customWidth="1"/>
    <col min="3840" max="3840" width="18.7109375" style="204" customWidth="1"/>
    <col min="3841" max="3841" width="15.140625" style="204" customWidth="1"/>
    <col min="3842" max="3842" width="12.140625" style="204" customWidth="1"/>
    <col min="3843" max="3844" width="11" style="204"/>
    <col min="3845" max="3845" width="14.42578125" style="204" bestFit="1" customWidth="1"/>
    <col min="3846" max="4086" width="11" style="204"/>
    <col min="4087" max="4087" width="5.28515625" style="204" customWidth="1"/>
    <col min="4088" max="4088" width="36.85546875" style="204" customWidth="1"/>
    <col min="4089" max="4089" width="16.85546875" style="204" customWidth="1"/>
    <col min="4090" max="4090" width="16" style="204" customWidth="1"/>
    <col min="4091" max="4091" width="15.5703125" style="204" customWidth="1"/>
    <col min="4092" max="4092" width="15.5703125" style="204" bestFit="1" customWidth="1"/>
    <col min="4093" max="4093" width="16.28515625" style="204" customWidth="1"/>
    <col min="4094" max="4094" width="13.42578125" style="204" customWidth="1"/>
    <col min="4095" max="4095" width="14.5703125" style="204" bestFit="1" customWidth="1"/>
    <col min="4096" max="4096" width="18.7109375" style="204" customWidth="1"/>
    <col min="4097" max="4097" width="15.140625" style="204" customWidth="1"/>
    <col min="4098" max="4098" width="12.140625" style="204" customWidth="1"/>
    <col min="4099" max="4100" width="11" style="204"/>
    <col min="4101" max="4101" width="14.42578125" style="204" bestFit="1" customWidth="1"/>
    <col min="4102" max="4342" width="11" style="204"/>
    <col min="4343" max="4343" width="5.28515625" style="204" customWidth="1"/>
    <col min="4344" max="4344" width="36.85546875" style="204" customWidth="1"/>
    <col min="4345" max="4345" width="16.85546875" style="204" customWidth="1"/>
    <col min="4346" max="4346" width="16" style="204" customWidth="1"/>
    <col min="4347" max="4347" width="15.5703125" style="204" customWidth="1"/>
    <col min="4348" max="4348" width="15.5703125" style="204" bestFit="1" customWidth="1"/>
    <col min="4349" max="4349" width="16.28515625" style="204" customWidth="1"/>
    <col min="4350" max="4350" width="13.42578125" style="204" customWidth="1"/>
    <col min="4351" max="4351" width="14.5703125" style="204" bestFit="1" customWidth="1"/>
    <col min="4352" max="4352" width="18.7109375" style="204" customWidth="1"/>
    <col min="4353" max="4353" width="15.140625" style="204" customWidth="1"/>
    <col min="4354" max="4354" width="12.140625" style="204" customWidth="1"/>
    <col min="4355" max="4356" width="11" style="204"/>
    <col min="4357" max="4357" width="14.42578125" style="204" bestFit="1" customWidth="1"/>
    <col min="4358" max="4598" width="11" style="204"/>
    <col min="4599" max="4599" width="5.28515625" style="204" customWidth="1"/>
    <col min="4600" max="4600" width="36.85546875" style="204" customWidth="1"/>
    <col min="4601" max="4601" width="16.85546875" style="204" customWidth="1"/>
    <col min="4602" max="4602" width="16" style="204" customWidth="1"/>
    <col min="4603" max="4603" width="15.5703125" style="204" customWidth="1"/>
    <col min="4604" max="4604" width="15.5703125" style="204" bestFit="1" customWidth="1"/>
    <col min="4605" max="4605" width="16.28515625" style="204" customWidth="1"/>
    <col min="4606" max="4606" width="13.42578125" style="204" customWidth="1"/>
    <col min="4607" max="4607" width="14.5703125" style="204" bestFit="1" customWidth="1"/>
    <col min="4608" max="4608" width="18.7109375" style="204" customWidth="1"/>
    <col min="4609" max="4609" width="15.140625" style="204" customWidth="1"/>
    <col min="4610" max="4610" width="12.140625" style="204" customWidth="1"/>
    <col min="4611" max="4612" width="11" style="204"/>
    <col min="4613" max="4613" width="14.42578125" style="204" bestFit="1" customWidth="1"/>
    <col min="4614" max="4854" width="11" style="204"/>
    <col min="4855" max="4855" width="5.28515625" style="204" customWidth="1"/>
    <col min="4856" max="4856" width="36.85546875" style="204" customWidth="1"/>
    <col min="4857" max="4857" width="16.85546875" style="204" customWidth="1"/>
    <col min="4858" max="4858" width="16" style="204" customWidth="1"/>
    <col min="4859" max="4859" width="15.5703125" style="204" customWidth="1"/>
    <col min="4860" max="4860" width="15.5703125" style="204" bestFit="1" customWidth="1"/>
    <col min="4861" max="4861" width="16.28515625" style="204" customWidth="1"/>
    <col min="4862" max="4862" width="13.42578125" style="204" customWidth="1"/>
    <col min="4863" max="4863" width="14.5703125" style="204" bestFit="1" customWidth="1"/>
    <col min="4864" max="4864" width="18.7109375" style="204" customWidth="1"/>
    <col min="4865" max="4865" width="15.140625" style="204" customWidth="1"/>
    <col min="4866" max="4866" width="12.140625" style="204" customWidth="1"/>
    <col min="4867" max="4868" width="11" style="204"/>
    <col min="4869" max="4869" width="14.42578125" style="204" bestFit="1" customWidth="1"/>
    <col min="4870" max="5110" width="11" style="204"/>
    <col min="5111" max="5111" width="5.28515625" style="204" customWidth="1"/>
    <col min="5112" max="5112" width="36.85546875" style="204" customWidth="1"/>
    <col min="5113" max="5113" width="16.85546875" style="204" customWidth="1"/>
    <col min="5114" max="5114" width="16" style="204" customWidth="1"/>
    <col min="5115" max="5115" width="15.5703125" style="204" customWidth="1"/>
    <col min="5116" max="5116" width="15.5703125" style="204" bestFit="1" customWidth="1"/>
    <col min="5117" max="5117" width="16.28515625" style="204" customWidth="1"/>
    <col min="5118" max="5118" width="13.42578125" style="204" customWidth="1"/>
    <col min="5119" max="5119" width="14.5703125" style="204" bestFit="1" customWidth="1"/>
    <col min="5120" max="5120" width="18.7109375" style="204" customWidth="1"/>
    <col min="5121" max="5121" width="15.140625" style="204" customWidth="1"/>
    <col min="5122" max="5122" width="12.140625" style="204" customWidth="1"/>
    <col min="5123" max="5124" width="11" style="204"/>
    <col min="5125" max="5125" width="14.42578125" style="204" bestFit="1" customWidth="1"/>
    <col min="5126" max="5366" width="11" style="204"/>
    <col min="5367" max="5367" width="5.28515625" style="204" customWidth="1"/>
    <col min="5368" max="5368" width="36.85546875" style="204" customWidth="1"/>
    <col min="5369" max="5369" width="16.85546875" style="204" customWidth="1"/>
    <col min="5370" max="5370" width="16" style="204" customWidth="1"/>
    <col min="5371" max="5371" width="15.5703125" style="204" customWidth="1"/>
    <col min="5372" max="5372" width="15.5703125" style="204" bestFit="1" customWidth="1"/>
    <col min="5373" max="5373" width="16.28515625" style="204" customWidth="1"/>
    <col min="5374" max="5374" width="13.42578125" style="204" customWidth="1"/>
    <col min="5375" max="5375" width="14.5703125" style="204" bestFit="1" customWidth="1"/>
    <col min="5376" max="5376" width="18.7109375" style="204" customWidth="1"/>
    <col min="5377" max="5377" width="15.140625" style="204" customWidth="1"/>
    <col min="5378" max="5378" width="12.140625" style="204" customWidth="1"/>
    <col min="5379" max="5380" width="11" style="204"/>
    <col min="5381" max="5381" width="14.42578125" style="204" bestFit="1" customWidth="1"/>
    <col min="5382" max="5622" width="11" style="204"/>
    <col min="5623" max="5623" width="5.28515625" style="204" customWidth="1"/>
    <col min="5624" max="5624" width="36.85546875" style="204" customWidth="1"/>
    <col min="5625" max="5625" width="16.85546875" style="204" customWidth="1"/>
    <col min="5626" max="5626" width="16" style="204" customWidth="1"/>
    <col min="5627" max="5627" width="15.5703125" style="204" customWidth="1"/>
    <col min="5628" max="5628" width="15.5703125" style="204" bestFit="1" customWidth="1"/>
    <col min="5629" max="5629" width="16.28515625" style="204" customWidth="1"/>
    <col min="5630" max="5630" width="13.42578125" style="204" customWidth="1"/>
    <col min="5631" max="5631" width="14.5703125" style="204" bestFit="1" customWidth="1"/>
    <col min="5632" max="5632" width="18.7109375" style="204" customWidth="1"/>
    <col min="5633" max="5633" width="15.140625" style="204" customWidth="1"/>
    <col min="5634" max="5634" width="12.140625" style="204" customWidth="1"/>
    <col min="5635" max="5636" width="11" style="204"/>
    <col min="5637" max="5637" width="14.42578125" style="204" bestFit="1" customWidth="1"/>
    <col min="5638" max="5878" width="11" style="204"/>
    <col min="5879" max="5879" width="5.28515625" style="204" customWidth="1"/>
    <col min="5880" max="5880" width="36.85546875" style="204" customWidth="1"/>
    <col min="5881" max="5881" width="16.85546875" style="204" customWidth="1"/>
    <col min="5882" max="5882" width="16" style="204" customWidth="1"/>
    <col min="5883" max="5883" width="15.5703125" style="204" customWidth="1"/>
    <col min="5884" max="5884" width="15.5703125" style="204" bestFit="1" customWidth="1"/>
    <col min="5885" max="5885" width="16.28515625" style="204" customWidth="1"/>
    <col min="5886" max="5886" width="13.42578125" style="204" customWidth="1"/>
    <col min="5887" max="5887" width="14.5703125" style="204" bestFit="1" customWidth="1"/>
    <col min="5888" max="5888" width="18.7109375" style="204" customWidth="1"/>
    <col min="5889" max="5889" width="15.140625" style="204" customWidth="1"/>
    <col min="5890" max="5890" width="12.140625" style="204" customWidth="1"/>
    <col min="5891" max="5892" width="11" style="204"/>
    <col min="5893" max="5893" width="14.42578125" style="204" bestFit="1" customWidth="1"/>
    <col min="5894" max="6134" width="11" style="204"/>
    <col min="6135" max="6135" width="5.28515625" style="204" customWidth="1"/>
    <col min="6136" max="6136" width="36.85546875" style="204" customWidth="1"/>
    <col min="6137" max="6137" width="16.85546875" style="204" customWidth="1"/>
    <col min="6138" max="6138" width="16" style="204" customWidth="1"/>
    <col min="6139" max="6139" width="15.5703125" style="204" customWidth="1"/>
    <col min="6140" max="6140" width="15.5703125" style="204" bestFit="1" customWidth="1"/>
    <col min="6141" max="6141" width="16.28515625" style="204" customWidth="1"/>
    <col min="6142" max="6142" width="13.42578125" style="204" customWidth="1"/>
    <col min="6143" max="6143" width="14.5703125" style="204" bestFit="1" customWidth="1"/>
    <col min="6144" max="6144" width="18.7109375" style="204" customWidth="1"/>
    <col min="6145" max="6145" width="15.140625" style="204" customWidth="1"/>
    <col min="6146" max="6146" width="12.140625" style="204" customWidth="1"/>
    <col min="6147" max="6148" width="11" style="204"/>
    <col min="6149" max="6149" width="14.42578125" style="204" bestFit="1" customWidth="1"/>
    <col min="6150" max="6390" width="11" style="204"/>
    <col min="6391" max="6391" width="5.28515625" style="204" customWidth="1"/>
    <col min="6392" max="6392" width="36.85546875" style="204" customWidth="1"/>
    <col min="6393" max="6393" width="16.85546875" style="204" customWidth="1"/>
    <col min="6394" max="6394" width="16" style="204" customWidth="1"/>
    <col min="6395" max="6395" width="15.5703125" style="204" customWidth="1"/>
    <col min="6396" max="6396" width="15.5703125" style="204" bestFit="1" customWidth="1"/>
    <col min="6397" max="6397" width="16.28515625" style="204" customWidth="1"/>
    <col min="6398" max="6398" width="13.42578125" style="204" customWidth="1"/>
    <col min="6399" max="6399" width="14.5703125" style="204" bestFit="1" customWidth="1"/>
    <col min="6400" max="6400" width="18.7109375" style="204" customWidth="1"/>
    <col min="6401" max="6401" width="15.140625" style="204" customWidth="1"/>
    <col min="6402" max="6402" width="12.140625" style="204" customWidth="1"/>
    <col min="6403" max="6404" width="11" style="204"/>
    <col min="6405" max="6405" width="14.42578125" style="204" bestFit="1" customWidth="1"/>
    <col min="6406" max="6646" width="11" style="204"/>
    <col min="6647" max="6647" width="5.28515625" style="204" customWidth="1"/>
    <col min="6648" max="6648" width="36.85546875" style="204" customWidth="1"/>
    <col min="6649" max="6649" width="16.85546875" style="204" customWidth="1"/>
    <col min="6650" max="6650" width="16" style="204" customWidth="1"/>
    <col min="6651" max="6651" width="15.5703125" style="204" customWidth="1"/>
    <col min="6652" max="6652" width="15.5703125" style="204" bestFit="1" customWidth="1"/>
    <col min="6653" max="6653" width="16.28515625" style="204" customWidth="1"/>
    <col min="6654" max="6654" width="13.42578125" style="204" customWidth="1"/>
    <col min="6655" max="6655" width="14.5703125" style="204" bestFit="1" customWidth="1"/>
    <col min="6656" max="6656" width="18.7109375" style="204" customWidth="1"/>
    <col min="6657" max="6657" width="15.140625" style="204" customWidth="1"/>
    <col min="6658" max="6658" width="12.140625" style="204" customWidth="1"/>
    <col min="6659" max="6660" width="11" style="204"/>
    <col min="6661" max="6661" width="14.42578125" style="204" bestFit="1" customWidth="1"/>
    <col min="6662" max="6902" width="11" style="204"/>
    <col min="6903" max="6903" width="5.28515625" style="204" customWidth="1"/>
    <col min="6904" max="6904" width="36.85546875" style="204" customWidth="1"/>
    <col min="6905" max="6905" width="16.85546875" style="204" customWidth="1"/>
    <col min="6906" max="6906" width="16" style="204" customWidth="1"/>
    <col min="6907" max="6907" width="15.5703125" style="204" customWidth="1"/>
    <col min="6908" max="6908" width="15.5703125" style="204" bestFit="1" customWidth="1"/>
    <col min="6909" max="6909" width="16.28515625" style="204" customWidth="1"/>
    <col min="6910" max="6910" width="13.42578125" style="204" customWidth="1"/>
    <col min="6911" max="6911" width="14.5703125" style="204" bestFit="1" customWidth="1"/>
    <col min="6912" max="6912" width="18.7109375" style="204" customWidth="1"/>
    <col min="6913" max="6913" width="15.140625" style="204" customWidth="1"/>
    <col min="6914" max="6914" width="12.140625" style="204" customWidth="1"/>
    <col min="6915" max="6916" width="11" style="204"/>
    <col min="6917" max="6917" width="14.42578125" style="204" bestFit="1" customWidth="1"/>
    <col min="6918" max="7158" width="11" style="204"/>
    <col min="7159" max="7159" width="5.28515625" style="204" customWidth="1"/>
    <col min="7160" max="7160" width="36.85546875" style="204" customWidth="1"/>
    <col min="7161" max="7161" width="16.85546875" style="204" customWidth="1"/>
    <col min="7162" max="7162" width="16" style="204" customWidth="1"/>
    <col min="7163" max="7163" width="15.5703125" style="204" customWidth="1"/>
    <col min="7164" max="7164" width="15.5703125" style="204" bestFit="1" customWidth="1"/>
    <col min="7165" max="7165" width="16.28515625" style="204" customWidth="1"/>
    <col min="7166" max="7166" width="13.42578125" style="204" customWidth="1"/>
    <col min="7167" max="7167" width="14.5703125" style="204" bestFit="1" customWidth="1"/>
    <col min="7168" max="7168" width="18.7109375" style="204" customWidth="1"/>
    <col min="7169" max="7169" width="15.140625" style="204" customWidth="1"/>
    <col min="7170" max="7170" width="12.140625" style="204" customWidth="1"/>
    <col min="7171" max="7172" width="11" style="204"/>
    <col min="7173" max="7173" width="14.42578125" style="204" bestFit="1" customWidth="1"/>
    <col min="7174" max="7414" width="11" style="204"/>
    <col min="7415" max="7415" width="5.28515625" style="204" customWidth="1"/>
    <col min="7416" max="7416" width="36.85546875" style="204" customWidth="1"/>
    <col min="7417" max="7417" width="16.85546875" style="204" customWidth="1"/>
    <col min="7418" max="7418" width="16" style="204" customWidth="1"/>
    <col min="7419" max="7419" width="15.5703125" style="204" customWidth="1"/>
    <col min="7420" max="7420" width="15.5703125" style="204" bestFit="1" customWidth="1"/>
    <col min="7421" max="7421" width="16.28515625" style="204" customWidth="1"/>
    <col min="7422" max="7422" width="13.42578125" style="204" customWidth="1"/>
    <col min="7423" max="7423" width="14.5703125" style="204" bestFit="1" customWidth="1"/>
    <col min="7424" max="7424" width="18.7109375" style="204" customWidth="1"/>
    <col min="7425" max="7425" width="15.140625" style="204" customWidth="1"/>
    <col min="7426" max="7426" width="12.140625" style="204" customWidth="1"/>
    <col min="7427" max="7428" width="11" style="204"/>
    <col min="7429" max="7429" width="14.42578125" style="204" bestFit="1" customWidth="1"/>
    <col min="7430" max="7670" width="11" style="204"/>
    <col min="7671" max="7671" width="5.28515625" style="204" customWidth="1"/>
    <col min="7672" max="7672" width="36.85546875" style="204" customWidth="1"/>
    <col min="7673" max="7673" width="16.85546875" style="204" customWidth="1"/>
    <col min="7674" max="7674" width="16" style="204" customWidth="1"/>
    <col min="7675" max="7675" width="15.5703125" style="204" customWidth="1"/>
    <col min="7676" max="7676" width="15.5703125" style="204" bestFit="1" customWidth="1"/>
    <col min="7677" max="7677" width="16.28515625" style="204" customWidth="1"/>
    <col min="7678" max="7678" width="13.42578125" style="204" customWidth="1"/>
    <col min="7679" max="7679" width="14.5703125" style="204" bestFit="1" customWidth="1"/>
    <col min="7680" max="7680" width="18.7109375" style="204" customWidth="1"/>
    <col min="7681" max="7681" width="15.140625" style="204" customWidth="1"/>
    <col min="7682" max="7682" width="12.140625" style="204" customWidth="1"/>
    <col min="7683" max="7684" width="11" style="204"/>
    <col min="7685" max="7685" width="14.42578125" style="204" bestFit="1" customWidth="1"/>
    <col min="7686" max="7926" width="11" style="204"/>
    <col min="7927" max="7927" width="5.28515625" style="204" customWidth="1"/>
    <col min="7928" max="7928" width="36.85546875" style="204" customWidth="1"/>
    <col min="7929" max="7929" width="16.85546875" style="204" customWidth="1"/>
    <col min="7930" max="7930" width="16" style="204" customWidth="1"/>
    <col min="7931" max="7931" width="15.5703125" style="204" customWidth="1"/>
    <col min="7932" max="7932" width="15.5703125" style="204" bestFit="1" customWidth="1"/>
    <col min="7933" max="7933" width="16.28515625" style="204" customWidth="1"/>
    <col min="7934" max="7934" width="13.42578125" style="204" customWidth="1"/>
    <col min="7935" max="7935" width="14.5703125" style="204" bestFit="1" customWidth="1"/>
    <col min="7936" max="7936" width="18.7109375" style="204" customWidth="1"/>
    <col min="7937" max="7937" width="15.140625" style="204" customWidth="1"/>
    <col min="7938" max="7938" width="12.140625" style="204" customWidth="1"/>
    <col min="7939" max="7940" width="11" style="204"/>
    <col min="7941" max="7941" width="14.42578125" style="204" bestFit="1" customWidth="1"/>
    <col min="7942" max="8182" width="11" style="204"/>
    <col min="8183" max="8183" width="5.28515625" style="204" customWidth="1"/>
    <col min="8184" max="8184" width="36.85546875" style="204" customWidth="1"/>
    <col min="8185" max="8185" width="16.85546875" style="204" customWidth="1"/>
    <col min="8186" max="8186" width="16" style="204" customWidth="1"/>
    <col min="8187" max="8187" width="15.5703125" style="204" customWidth="1"/>
    <col min="8188" max="8188" width="15.5703125" style="204" bestFit="1" customWidth="1"/>
    <col min="8189" max="8189" width="16.28515625" style="204" customWidth="1"/>
    <col min="8190" max="8190" width="13.42578125" style="204" customWidth="1"/>
    <col min="8191" max="8191" width="14.5703125" style="204" bestFit="1" customWidth="1"/>
    <col min="8192" max="8192" width="18.7109375" style="204" customWidth="1"/>
    <col min="8193" max="8193" width="15.140625" style="204" customWidth="1"/>
    <col min="8194" max="8194" width="12.140625" style="204" customWidth="1"/>
    <col min="8195" max="8196" width="11" style="204"/>
    <col min="8197" max="8197" width="14.42578125" style="204" bestFit="1" customWidth="1"/>
    <col min="8198" max="8438" width="11" style="204"/>
    <col min="8439" max="8439" width="5.28515625" style="204" customWidth="1"/>
    <col min="8440" max="8440" width="36.85546875" style="204" customWidth="1"/>
    <col min="8441" max="8441" width="16.85546875" style="204" customWidth="1"/>
    <col min="8442" max="8442" width="16" style="204" customWidth="1"/>
    <col min="8443" max="8443" width="15.5703125" style="204" customWidth="1"/>
    <col min="8444" max="8444" width="15.5703125" style="204" bestFit="1" customWidth="1"/>
    <col min="8445" max="8445" width="16.28515625" style="204" customWidth="1"/>
    <col min="8446" max="8446" width="13.42578125" style="204" customWidth="1"/>
    <col min="8447" max="8447" width="14.5703125" style="204" bestFit="1" customWidth="1"/>
    <col min="8448" max="8448" width="18.7109375" style="204" customWidth="1"/>
    <col min="8449" max="8449" width="15.140625" style="204" customWidth="1"/>
    <col min="8450" max="8450" width="12.140625" style="204" customWidth="1"/>
    <col min="8451" max="8452" width="11" style="204"/>
    <col min="8453" max="8453" width="14.42578125" style="204" bestFit="1" customWidth="1"/>
    <col min="8454" max="8694" width="11" style="204"/>
    <col min="8695" max="8695" width="5.28515625" style="204" customWidth="1"/>
    <col min="8696" max="8696" width="36.85546875" style="204" customWidth="1"/>
    <col min="8697" max="8697" width="16.85546875" style="204" customWidth="1"/>
    <col min="8698" max="8698" width="16" style="204" customWidth="1"/>
    <col min="8699" max="8699" width="15.5703125" style="204" customWidth="1"/>
    <col min="8700" max="8700" width="15.5703125" style="204" bestFit="1" customWidth="1"/>
    <col min="8701" max="8701" width="16.28515625" style="204" customWidth="1"/>
    <col min="8702" max="8702" width="13.42578125" style="204" customWidth="1"/>
    <col min="8703" max="8703" width="14.5703125" style="204" bestFit="1" customWidth="1"/>
    <col min="8704" max="8704" width="18.7109375" style="204" customWidth="1"/>
    <col min="8705" max="8705" width="15.140625" style="204" customWidth="1"/>
    <col min="8706" max="8706" width="12.140625" style="204" customWidth="1"/>
    <col min="8707" max="8708" width="11" style="204"/>
    <col min="8709" max="8709" width="14.42578125" style="204" bestFit="1" customWidth="1"/>
    <col min="8710" max="8950" width="11" style="204"/>
    <col min="8951" max="8951" width="5.28515625" style="204" customWidth="1"/>
    <col min="8952" max="8952" width="36.85546875" style="204" customWidth="1"/>
    <col min="8953" max="8953" width="16.85546875" style="204" customWidth="1"/>
    <col min="8954" max="8954" width="16" style="204" customWidth="1"/>
    <col min="8955" max="8955" width="15.5703125" style="204" customWidth="1"/>
    <col min="8956" max="8956" width="15.5703125" style="204" bestFit="1" customWidth="1"/>
    <col min="8957" max="8957" width="16.28515625" style="204" customWidth="1"/>
    <col min="8958" max="8958" width="13.42578125" style="204" customWidth="1"/>
    <col min="8959" max="8959" width="14.5703125" style="204" bestFit="1" customWidth="1"/>
    <col min="8960" max="8960" width="18.7109375" style="204" customWidth="1"/>
    <col min="8961" max="8961" width="15.140625" style="204" customWidth="1"/>
    <col min="8962" max="8962" width="12.140625" style="204" customWidth="1"/>
    <col min="8963" max="8964" width="11" style="204"/>
    <col min="8965" max="8965" width="14.42578125" style="204" bestFit="1" customWidth="1"/>
    <col min="8966" max="9206" width="11" style="204"/>
    <col min="9207" max="9207" width="5.28515625" style="204" customWidth="1"/>
    <col min="9208" max="9208" width="36.85546875" style="204" customWidth="1"/>
    <col min="9209" max="9209" width="16.85546875" style="204" customWidth="1"/>
    <col min="9210" max="9210" width="16" style="204" customWidth="1"/>
    <col min="9211" max="9211" width="15.5703125" style="204" customWidth="1"/>
    <col min="9212" max="9212" width="15.5703125" style="204" bestFit="1" customWidth="1"/>
    <col min="9213" max="9213" width="16.28515625" style="204" customWidth="1"/>
    <col min="9214" max="9214" width="13.42578125" style="204" customWidth="1"/>
    <col min="9215" max="9215" width="14.5703125" style="204" bestFit="1" customWidth="1"/>
    <col min="9216" max="9216" width="18.7109375" style="204" customWidth="1"/>
    <col min="9217" max="9217" width="15.140625" style="204" customWidth="1"/>
    <col min="9218" max="9218" width="12.140625" style="204" customWidth="1"/>
    <col min="9219" max="9220" width="11" style="204"/>
    <col min="9221" max="9221" width="14.42578125" style="204" bestFit="1" customWidth="1"/>
    <col min="9222" max="9462" width="11" style="204"/>
    <col min="9463" max="9463" width="5.28515625" style="204" customWidth="1"/>
    <col min="9464" max="9464" width="36.85546875" style="204" customWidth="1"/>
    <col min="9465" max="9465" width="16.85546875" style="204" customWidth="1"/>
    <col min="9466" max="9466" width="16" style="204" customWidth="1"/>
    <col min="9467" max="9467" width="15.5703125" style="204" customWidth="1"/>
    <col min="9468" max="9468" width="15.5703125" style="204" bestFit="1" customWidth="1"/>
    <col min="9469" max="9469" width="16.28515625" style="204" customWidth="1"/>
    <col min="9470" max="9470" width="13.42578125" style="204" customWidth="1"/>
    <col min="9471" max="9471" width="14.5703125" style="204" bestFit="1" customWidth="1"/>
    <col min="9472" max="9472" width="18.7109375" style="204" customWidth="1"/>
    <col min="9473" max="9473" width="15.140625" style="204" customWidth="1"/>
    <col min="9474" max="9474" width="12.140625" style="204" customWidth="1"/>
    <col min="9475" max="9476" width="11" style="204"/>
    <col min="9477" max="9477" width="14.42578125" style="204" bestFit="1" customWidth="1"/>
    <col min="9478" max="9718" width="11" style="204"/>
    <col min="9719" max="9719" width="5.28515625" style="204" customWidth="1"/>
    <col min="9720" max="9720" width="36.85546875" style="204" customWidth="1"/>
    <col min="9721" max="9721" width="16.85546875" style="204" customWidth="1"/>
    <col min="9722" max="9722" width="16" style="204" customWidth="1"/>
    <col min="9723" max="9723" width="15.5703125" style="204" customWidth="1"/>
    <col min="9724" max="9724" width="15.5703125" style="204" bestFit="1" customWidth="1"/>
    <col min="9725" max="9725" width="16.28515625" style="204" customWidth="1"/>
    <col min="9726" max="9726" width="13.42578125" style="204" customWidth="1"/>
    <col min="9727" max="9727" width="14.5703125" style="204" bestFit="1" customWidth="1"/>
    <col min="9728" max="9728" width="18.7109375" style="204" customWidth="1"/>
    <col min="9729" max="9729" width="15.140625" style="204" customWidth="1"/>
    <col min="9730" max="9730" width="12.140625" style="204" customWidth="1"/>
    <col min="9731" max="9732" width="11" style="204"/>
    <col min="9733" max="9733" width="14.42578125" style="204" bestFit="1" customWidth="1"/>
    <col min="9734" max="9974" width="11" style="204"/>
    <col min="9975" max="9975" width="5.28515625" style="204" customWidth="1"/>
    <col min="9976" max="9976" width="36.85546875" style="204" customWidth="1"/>
    <col min="9977" max="9977" width="16.85546875" style="204" customWidth="1"/>
    <col min="9978" max="9978" width="16" style="204" customWidth="1"/>
    <col min="9979" max="9979" width="15.5703125" style="204" customWidth="1"/>
    <col min="9980" max="9980" width="15.5703125" style="204" bestFit="1" customWidth="1"/>
    <col min="9981" max="9981" width="16.28515625" style="204" customWidth="1"/>
    <col min="9982" max="9982" width="13.42578125" style="204" customWidth="1"/>
    <col min="9983" max="9983" width="14.5703125" style="204" bestFit="1" customWidth="1"/>
    <col min="9984" max="9984" width="18.7109375" style="204" customWidth="1"/>
    <col min="9985" max="9985" width="15.140625" style="204" customWidth="1"/>
    <col min="9986" max="9986" width="12.140625" style="204" customWidth="1"/>
    <col min="9987" max="9988" width="11" style="204"/>
    <col min="9989" max="9989" width="14.42578125" style="204" bestFit="1" customWidth="1"/>
    <col min="9990" max="10230" width="11" style="204"/>
    <col min="10231" max="10231" width="5.28515625" style="204" customWidth="1"/>
    <col min="10232" max="10232" width="36.85546875" style="204" customWidth="1"/>
    <col min="10233" max="10233" width="16.85546875" style="204" customWidth="1"/>
    <col min="10234" max="10234" width="16" style="204" customWidth="1"/>
    <col min="10235" max="10235" width="15.5703125" style="204" customWidth="1"/>
    <col min="10236" max="10236" width="15.5703125" style="204" bestFit="1" customWidth="1"/>
    <col min="10237" max="10237" width="16.28515625" style="204" customWidth="1"/>
    <col min="10238" max="10238" width="13.42578125" style="204" customWidth="1"/>
    <col min="10239" max="10239" width="14.5703125" style="204" bestFit="1" customWidth="1"/>
    <col min="10240" max="10240" width="18.7109375" style="204" customWidth="1"/>
    <col min="10241" max="10241" width="15.140625" style="204" customWidth="1"/>
    <col min="10242" max="10242" width="12.140625" style="204" customWidth="1"/>
    <col min="10243" max="10244" width="11" style="204"/>
    <col min="10245" max="10245" width="14.42578125" style="204" bestFit="1" customWidth="1"/>
    <col min="10246" max="10486" width="11" style="204"/>
    <col min="10487" max="10487" width="5.28515625" style="204" customWidth="1"/>
    <col min="10488" max="10488" width="36.85546875" style="204" customWidth="1"/>
    <col min="10489" max="10489" width="16.85546875" style="204" customWidth="1"/>
    <col min="10490" max="10490" width="16" style="204" customWidth="1"/>
    <col min="10491" max="10491" width="15.5703125" style="204" customWidth="1"/>
    <col min="10492" max="10492" width="15.5703125" style="204" bestFit="1" customWidth="1"/>
    <col min="10493" max="10493" width="16.28515625" style="204" customWidth="1"/>
    <col min="10494" max="10494" width="13.42578125" style="204" customWidth="1"/>
    <col min="10495" max="10495" width="14.5703125" style="204" bestFit="1" customWidth="1"/>
    <col min="10496" max="10496" width="18.7109375" style="204" customWidth="1"/>
    <col min="10497" max="10497" width="15.140625" style="204" customWidth="1"/>
    <col min="10498" max="10498" width="12.140625" style="204" customWidth="1"/>
    <col min="10499" max="10500" width="11" style="204"/>
    <col min="10501" max="10501" width="14.42578125" style="204" bestFit="1" customWidth="1"/>
    <col min="10502" max="10742" width="11" style="204"/>
    <col min="10743" max="10743" width="5.28515625" style="204" customWidth="1"/>
    <col min="10744" max="10744" width="36.85546875" style="204" customWidth="1"/>
    <col min="10745" max="10745" width="16.85546875" style="204" customWidth="1"/>
    <col min="10746" max="10746" width="16" style="204" customWidth="1"/>
    <col min="10747" max="10747" width="15.5703125" style="204" customWidth="1"/>
    <col min="10748" max="10748" width="15.5703125" style="204" bestFit="1" customWidth="1"/>
    <col min="10749" max="10749" width="16.28515625" style="204" customWidth="1"/>
    <col min="10750" max="10750" width="13.42578125" style="204" customWidth="1"/>
    <col min="10751" max="10751" width="14.5703125" style="204" bestFit="1" customWidth="1"/>
    <col min="10752" max="10752" width="18.7109375" style="204" customWidth="1"/>
    <col min="10753" max="10753" width="15.140625" style="204" customWidth="1"/>
    <col min="10754" max="10754" width="12.140625" style="204" customWidth="1"/>
    <col min="10755" max="10756" width="11" style="204"/>
    <col min="10757" max="10757" width="14.42578125" style="204" bestFit="1" customWidth="1"/>
    <col min="10758" max="10998" width="11" style="204"/>
    <col min="10999" max="10999" width="5.28515625" style="204" customWidth="1"/>
    <col min="11000" max="11000" width="36.85546875" style="204" customWidth="1"/>
    <col min="11001" max="11001" width="16.85546875" style="204" customWidth="1"/>
    <col min="11002" max="11002" width="16" style="204" customWidth="1"/>
    <col min="11003" max="11003" width="15.5703125" style="204" customWidth="1"/>
    <col min="11004" max="11004" width="15.5703125" style="204" bestFit="1" customWidth="1"/>
    <col min="11005" max="11005" width="16.28515625" style="204" customWidth="1"/>
    <col min="11006" max="11006" width="13.42578125" style="204" customWidth="1"/>
    <col min="11007" max="11007" width="14.5703125" style="204" bestFit="1" customWidth="1"/>
    <col min="11008" max="11008" width="18.7109375" style="204" customWidth="1"/>
    <col min="11009" max="11009" width="15.140625" style="204" customWidth="1"/>
    <col min="11010" max="11010" width="12.140625" style="204" customWidth="1"/>
    <col min="11011" max="11012" width="11" style="204"/>
    <col min="11013" max="11013" width="14.42578125" style="204" bestFit="1" customWidth="1"/>
    <col min="11014" max="11254" width="11" style="204"/>
    <col min="11255" max="11255" width="5.28515625" style="204" customWidth="1"/>
    <col min="11256" max="11256" width="36.85546875" style="204" customWidth="1"/>
    <col min="11257" max="11257" width="16.85546875" style="204" customWidth="1"/>
    <col min="11258" max="11258" width="16" style="204" customWidth="1"/>
    <col min="11259" max="11259" width="15.5703125" style="204" customWidth="1"/>
    <col min="11260" max="11260" width="15.5703125" style="204" bestFit="1" customWidth="1"/>
    <col min="11261" max="11261" width="16.28515625" style="204" customWidth="1"/>
    <col min="11262" max="11262" width="13.42578125" style="204" customWidth="1"/>
    <col min="11263" max="11263" width="14.5703125" style="204" bestFit="1" customWidth="1"/>
    <col min="11264" max="11264" width="18.7109375" style="204" customWidth="1"/>
    <col min="11265" max="11265" width="15.140625" style="204" customWidth="1"/>
    <col min="11266" max="11266" width="12.140625" style="204" customWidth="1"/>
    <col min="11267" max="11268" width="11" style="204"/>
    <col min="11269" max="11269" width="14.42578125" style="204" bestFit="1" customWidth="1"/>
    <col min="11270" max="11510" width="11" style="204"/>
    <col min="11511" max="11511" width="5.28515625" style="204" customWidth="1"/>
    <col min="11512" max="11512" width="36.85546875" style="204" customWidth="1"/>
    <col min="11513" max="11513" width="16.85546875" style="204" customWidth="1"/>
    <col min="11514" max="11514" width="16" style="204" customWidth="1"/>
    <col min="11515" max="11515" width="15.5703125" style="204" customWidth="1"/>
    <col min="11516" max="11516" width="15.5703125" style="204" bestFit="1" customWidth="1"/>
    <col min="11517" max="11517" width="16.28515625" style="204" customWidth="1"/>
    <col min="11518" max="11518" width="13.42578125" style="204" customWidth="1"/>
    <col min="11519" max="11519" width="14.5703125" style="204" bestFit="1" customWidth="1"/>
    <col min="11520" max="11520" width="18.7109375" style="204" customWidth="1"/>
    <col min="11521" max="11521" width="15.140625" style="204" customWidth="1"/>
    <col min="11522" max="11522" width="12.140625" style="204" customWidth="1"/>
    <col min="11523" max="11524" width="11" style="204"/>
    <col min="11525" max="11525" width="14.42578125" style="204" bestFit="1" customWidth="1"/>
    <col min="11526" max="11766" width="11" style="204"/>
    <col min="11767" max="11767" width="5.28515625" style="204" customWidth="1"/>
    <col min="11768" max="11768" width="36.85546875" style="204" customWidth="1"/>
    <col min="11769" max="11769" width="16.85546875" style="204" customWidth="1"/>
    <col min="11770" max="11770" width="16" style="204" customWidth="1"/>
    <col min="11771" max="11771" width="15.5703125" style="204" customWidth="1"/>
    <col min="11772" max="11772" width="15.5703125" style="204" bestFit="1" customWidth="1"/>
    <col min="11773" max="11773" width="16.28515625" style="204" customWidth="1"/>
    <col min="11774" max="11774" width="13.42578125" style="204" customWidth="1"/>
    <col min="11775" max="11775" width="14.5703125" style="204" bestFit="1" customWidth="1"/>
    <col min="11776" max="11776" width="18.7109375" style="204" customWidth="1"/>
    <col min="11777" max="11777" width="15.140625" style="204" customWidth="1"/>
    <col min="11778" max="11778" width="12.140625" style="204" customWidth="1"/>
    <col min="11779" max="11780" width="11" style="204"/>
    <col min="11781" max="11781" width="14.42578125" style="204" bestFit="1" customWidth="1"/>
    <col min="11782" max="12022" width="11" style="204"/>
    <col min="12023" max="12023" width="5.28515625" style="204" customWidth="1"/>
    <col min="12024" max="12024" width="36.85546875" style="204" customWidth="1"/>
    <col min="12025" max="12025" width="16.85546875" style="204" customWidth="1"/>
    <col min="12026" max="12026" width="16" style="204" customWidth="1"/>
    <col min="12027" max="12027" width="15.5703125" style="204" customWidth="1"/>
    <col min="12028" max="12028" width="15.5703125" style="204" bestFit="1" customWidth="1"/>
    <col min="12029" max="12029" width="16.28515625" style="204" customWidth="1"/>
    <col min="12030" max="12030" width="13.42578125" style="204" customWidth="1"/>
    <col min="12031" max="12031" width="14.5703125" style="204" bestFit="1" customWidth="1"/>
    <col min="12032" max="12032" width="18.7109375" style="204" customWidth="1"/>
    <col min="12033" max="12033" width="15.140625" style="204" customWidth="1"/>
    <col min="12034" max="12034" width="12.140625" style="204" customWidth="1"/>
    <col min="12035" max="12036" width="11" style="204"/>
    <col min="12037" max="12037" width="14.42578125" style="204" bestFit="1" customWidth="1"/>
    <col min="12038" max="12278" width="11" style="204"/>
    <col min="12279" max="12279" width="5.28515625" style="204" customWidth="1"/>
    <col min="12280" max="12280" width="36.85546875" style="204" customWidth="1"/>
    <col min="12281" max="12281" width="16.85546875" style="204" customWidth="1"/>
    <col min="12282" max="12282" width="16" style="204" customWidth="1"/>
    <col min="12283" max="12283" width="15.5703125" style="204" customWidth="1"/>
    <col min="12284" max="12284" width="15.5703125" style="204" bestFit="1" customWidth="1"/>
    <col min="12285" max="12285" width="16.28515625" style="204" customWidth="1"/>
    <col min="12286" max="12286" width="13.42578125" style="204" customWidth="1"/>
    <col min="12287" max="12287" width="14.5703125" style="204" bestFit="1" customWidth="1"/>
    <col min="12288" max="12288" width="18.7109375" style="204" customWidth="1"/>
    <col min="12289" max="12289" width="15.140625" style="204" customWidth="1"/>
    <col min="12290" max="12290" width="12.140625" style="204" customWidth="1"/>
    <col min="12291" max="12292" width="11" style="204"/>
    <col min="12293" max="12293" width="14.42578125" style="204" bestFit="1" customWidth="1"/>
    <col min="12294" max="12534" width="11" style="204"/>
    <col min="12535" max="12535" width="5.28515625" style="204" customWidth="1"/>
    <col min="12536" max="12536" width="36.85546875" style="204" customWidth="1"/>
    <col min="12537" max="12537" width="16.85546875" style="204" customWidth="1"/>
    <col min="12538" max="12538" width="16" style="204" customWidth="1"/>
    <col min="12539" max="12539" width="15.5703125" style="204" customWidth="1"/>
    <col min="12540" max="12540" width="15.5703125" style="204" bestFit="1" customWidth="1"/>
    <col min="12541" max="12541" width="16.28515625" style="204" customWidth="1"/>
    <col min="12542" max="12542" width="13.42578125" style="204" customWidth="1"/>
    <col min="12543" max="12543" width="14.5703125" style="204" bestFit="1" customWidth="1"/>
    <col min="12544" max="12544" width="18.7109375" style="204" customWidth="1"/>
    <col min="12545" max="12545" width="15.140625" style="204" customWidth="1"/>
    <col min="12546" max="12546" width="12.140625" style="204" customWidth="1"/>
    <col min="12547" max="12548" width="11" style="204"/>
    <col min="12549" max="12549" width="14.42578125" style="204" bestFit="1" customWidth="1"/>
    <col min="12550" max="12790" width="11" style="204"/>
    <col min="12791" max="12791" width="5.28515625" style="204" customWidth="1"/>
    <col min="12792" max="12792" width="36.85546875" style="204" customWidth="1"/>
    <col min="12793" max="12793" width="16.85546875" style="204" customWidth="1"/>
    <col min="12794" max="12794" width="16" style="204" customWidth="1"/>
    <col min="12795" max="12795" width="15.5703125" style="204" customWidth="1"/>
    <col min="12796" max="12796" width="15.5703125" style="204" bestFit="1" customWidth="1"/>
    <col min="12797" max="12797" width="16.28515625" style="204" customWidth="1"/>
    <col min="12798" max="12798" width="13.42578125" style="204" customWidth="1"/>
    <col min="12799" max="12799" width="14.5703125" style="204" bestFit="1" customWidth="1"/>
    <col min="12800" max="12800" width="18.7109375" style="204" customWidth="1"/>
    <col min="12801" max="12801" width="15.140625" style="204" customWidth="1"/>
    <col min="12802" max="12802" width="12.140625" style="204" customWidth="1"/>
    <col min="12803" max="12804" width="11" style="204"/>
    <col min="12805" max="12805" width="14.42578125" style="204" bestFit="1" customWidth="1"/>
    <col min="12806" max="13046" width="11" style="204"/>
    <col min="13047" max="13047" width="5.28515625" style="204" customWidth="1"/>
    <col min="13048" max="13048" width="36.85546875" style="204" customWidth="1"/>
    <col min="13049" max="13049" width="16.85546875" style="204" customWidth="1"/>
    <col min="13050" max="13050" width="16" style="204" customWidth="1"/>
    <col min="13051" max="13051" width="15.5703125" style="204" customWidth="1"/>
    <col min="13052" max="13052" width="15.5703125" style="204" bestFit="1" customWidth="1"/>
    <col min="13053" max="13053" width="16.28515625" style="204" customWidth="1"/>
    <col min="13054" max="13054" width="13.42578125" style="204" customWidth="1"/>
    <col min="13055" max="13055" width="14.5703125" style="204" bestFit="1" customWidth="1"/>
    <col min="13056" max="13056" width="18.7109375" style="204" customWidth="1"/>
    <col min="13057" max="13057" width="15.140625" style="204" customWidth="1"/>
    <col min="13058" max="13058" width="12.140625" style="204" customWidth="1"/>
    <col min="13059" max="13060" width="11" style="204"/>
    <col min="13061" max="13061" width="14.42578125" style="204" bestFit="1" customWidth="1"/>
    <col min="13062" max="13302" width="11" style="204"/>
    <col min="13303" max="13303" width="5.28515625" style="204" customWidth="1"/>
    <col min="13304" max="13304" width="36.85546875" style="204" customWidth="1"/>
    <col min="13305" max="13305" width="16.85546875" style="204" customWidth="1"/>
    <col min="13306" max="13306" width="16" style="204" customWidth="1"/>
    <col min="13307" max="13307" width="15.5703125" style="204" customWidth="1"/>
    <col min="13308" max="13308" width="15.5703125" style="204" bestFit="1" customWidth="1"/>
    <col min="13309" max="13309" width="16.28515625" style="204" customWidth="1"/>
    <col min="13310" max="13310" width="13.42578125" style="204" customWidth="1"/>
    <col min="13311" max="13311" width="14.5703125" style="204" bestFit="1" customWidth="1"/>
    <col min="13312" max="13312" width="18.7109375" style="204" customWidth="1"/>
    <col min="13313" max="13313" width="15.140625" style="204" customWidth="1"/>
    <col min="13314" max="13314" width="12.140625" style="204" customWidth="1"/>
    <col min="13315" max="13316" width="11" style="204"/>
    <col min="13317" max="13317" width="14.42578125" style="204" bestFit="1" customWidth="1"/>
    <col min="13318" max="13558" width="11" style="204"/>
    <col min="13559" max="13559" width="5.28515625" style="204" customWidth="1"/>
    <col min="13560" max="13560" width="36.85546875" style="204" customWidth="1"/>
    <col min="13561" max="13561" width="16.85546875" style="204" customWidth="1"/>
    <col min="13562" max="13562" width="16" style="204" customWidth="1"/>
    <col min="13563" max="13563" width="15.5703125" style="204" customWidth="1"/>
    <col min="13564" max="13564" width="15.5703125" style="204" bestFit="1" customWidth="1"/>
    <col min="13565" max="13565" width="16.28515625" style="204" customWidth="1"/>
    <col min="13566" max="13566" width="13.42578125" style="204" customWidth="1"/>
    <col min="13567" max="13567" width="14.5703125" style="204" bestFit="1" customWidth="1"/>
    <col min="13568" max="13568" width="18.7109375" style="204" customWidth="1"/>
    <col min="13569" max="13569" width="15.140625" style="204" customWidth="1"/>
    <col min="13570" max="13570" width="12.140625" style="204" customWidth="1"/>
    <col min="13571" max="13572" width="11" style="204"/>
    <col min="13573" max="13573" width="14.42578125" style="204" bestFit="1" customWidth="1"/>
    <col min="13574" max="13814" width="11" style="204"/>
    <col min="13815" max="13815" width="5.28515625" style="204" customWidth="1"/>
    <col min="13816" max="13816" width="36.85546875" style="204" customWidth="1"/>
    <col min="13817" max="13817" width="16.85546875" style="204" customWidth="1"/>
    <col min="13818" max="13818" width="16" style="204" customWidth="1"/>
    <col min="13819" max="13819" width="15.5703125" style="204" customWidth="1"/>
    <col min="13820" max="13820" width="15.5703125" style="204" bestFit="1" customWidth="1"/>
    <col min="13821" max="13821" width="16.28515625" style="204" customWidth="1"/>
    <col min="13822" max="13822" width="13.42578125" style="204" customWidth="1"/>
    <col min="13823" max="13823" width="14.5703125" style="204" bestFit="1" customWidth="1"/>
    <col min="13824" max="13824" width="18.7109375" style="204" customWidth="1"/>
    <col min="13825" max="13825" width="15.140625" style="204" customWidth="1"/>
    <col min="13826" max="13826" width="12.140625" style="204" customWidth="1"/>
    <col min="13827" max="13828" width="11" style="204"/>
    <col min="13829" max="13829" width="14.42578125" style="204" bestFit="1" customWidth="1"/>
    <col min="13830" max="14070" width="11" style="204"/>
    <col min="14071" max="14071" width="5.28515625" style="204" customWidth="1"/>
    <col min="14072" max="14072" width="36.85546875" style="204" customWidth="1"/>
    <col min="14073" max="14073" width="16.85546875" style="204" customWidth="1"/>
    <col min="14074" max="14074" width="16" style="204" customWidth="1"/>
    <col min="14075" max="14075" width="15.5703125" style="204" customWidth="1"/>
    <col min="14076" max="14076" width="15.5703125" style="204" bestFit="1" customWidth="1"/>
    <col min="14077" max="14077" width="16.28515625" style="204" customWidth="1"/>
    <col min="14078" max="14078" width="13.42578125" style="204" customWidth="1"/>
    <col min="14079" max="14079" width="14.5703125" style="204" bestFit="1" customWidth="1"/>
    <col min="14080" max="14080" width="18.7109375" style="204" customWidth="1"/>
    <col min="14081" max="14081" width="15.140625" style="204" customWidth="1"/>
    <col min="14082" max="14082" width="12.140625" style="204" customWidth="1"/>
    <col min="14083" max="14084" width="11" style="204"/>
    <col min="14085" max="14085" width="14.42578125" style="204" bestFit="1" customWidth="1"/>
    <col min="14086" max="14326" width="11" style="204"/>
    <col min="14327" max="14327" width="5.28515625" style="204" customWidth="1"/>
    <col min="14328" max="14328" width="36.85546875" style="204" customWidth="1"/>
    <col min="14329" max="14329" width="16.85546875" style="204" customWidth="1"/>
    <col min="14330" max="14330" width="16" style="204" customWidth="1"/>
    <col min="14331" max="14331" width="15.5703125" style="204" customWidth="1"/>
    <col min="14332" max="14332" width="15.5703125" style="204" bestFit="1" customWidth="1"/>
    <col min="14333" max="14333" width="16.28515625" style="204" customWidth="1"/>
    <col min="14334" max="14334" width="13.42578125" style="204" customWidth="1"/>
    <col min="14335" max="14335" width="14.5703125" style="204" bestFit="1" customWidth="1"/>
    <col min="14336" max="14336" width="18.7109375" style="204" customWidth="1"/>
    <col min="14337" max="14337" width="15.140625" style="204" customWidth="1"/>
    <col min="14338" max="14338" width="12.140625" style="204" customWidth="1"/>
    <col min="14339" max="14340" width="11" style="204"/>
    <col min="14341" max="14341" width="14.42578125" style="204" bestFit="1" customWidth="1"/>
    <col min="14342" max="14582" width="11" style="204"/>
    <col min="14583" max="14583" width="5.28515625" style="204" customWidth="1"/>
    <col min="14584" max="14584" width="36.85546875" style="204" customWidth="1"/>
    <col min="14585" max="14585" width="16.85546875" style="204" customWidth="1"/>
    <col min="14586" max="14586" width="16" style="204" customWidth="1"/>
    <col min="14587" max="14587" width="15.5703125" style="204" customWidth="1"/>
    <col min="14588" max="14588" width="15.5703125" style="204" bestFit="1" customWidth="1"/>
    <col min="14589" max="14589" width="16.28515625" style="204" customWidth="1"/>
    <col min="14590" max="14590" width="13.42578125" style="204" customWidth="1"/>
    <col min="14591" max="14591" width="14.5703125" style="204" bestFit="1" customWidth="1"/>
    <col min="14592" max="14592" width="18.7109375" style="204" customWidth="1"/>
    <col min="14593" max="14593" width="15.140625" style="204" customWidth="1"/>
    <col min="14594" max="14594" width="12.140625" style="204" customWidth="1"/>
    <col min="14595" max="14596" width="11" style="204"/>
    <col min="14597" max="14597" width="14.42578125" style="204" bestFit="1" customWidth="1"/>
    <col min="14598" max="14838" width="11" style="204"/>
    <col min="14839" max="14839" width="5.28515625" style="204" customWidth="1"/>
    <col min="14840" max="14840" width="36.85546875" style="204" customWidth="1"/>
    <col min="14841" max="14841" width="16.85546875" style="204" customWidth="1"/>
    <col min="14842" max="14842" width="16" style="204" customWidth="1"/>
    <col min="14843" max="14843" width="15.5703125" style="204" customWidth="1"/>
    <col min="14844" max="14844" width="15.5703125" style="204" bestFit="1" customWidth="1"/>
    <col min="14845" max="14845" width="16.28515625" style="204" customWidth="1"/>
    <col min="14846" max="14846" width="13.42578125" style="204" customWidth="1"/>
    <col min="14847" max="14847" width="14.5703125" style="204" bestFit="1" customWidth="1"/>
    <col min="14848" max="14848" width="18.7109375" style="204" customWidth="1"/>
    <col min="14849" max="14849" width="15.140625" style="204" customWidth="1"/>
    <col min="14850" max="14850" width="12.140625" style="204" customWidth="1"/>
    <col min="14851" max="14852" width="11" style="204"/>
    <col min="14853" max="14853" width="14.42578125" style="204" bestFit="1" customWidth="1"/>
    <col min="14854" max="15094" width="11" style="204"/>
    <col min="15095" max="15095" width="5.28515625" style="204" customWidth="1"/>
    <col min="15096" max="15096" width="36.85546875" style="204" customWidth="1"/>
    <col min="15097" max="15097" width="16.85546875" style="204" customWidth="1"/>
    <col min="15098" max="15098" width="16" style="204" customWidth="1"/>
    <col min="15099" max="15099" width="15.5703125" style="204" customWidth="1"/>
    <col min="15100" max="15100" width="15.5703125" style="204" bestFit="1" customWidth="1"/>
    <col min="15101" max="15101" width="16.28515625" style="204" customWidth="1"/>
    <col min="15102" max="15102" width="13.42578125" style="204" customWidth="1"/>
    <col min="15103" max="15103" width="14.5703125" style="204" bestFit="1" customWidth="1"/>
    <col min="15104" max="15104" width="18.7109375" style="204" customWidth="1"/>
    <col min="15105" max="15105" width="15.140625" style="204" customWidth="1"/>
    <col min="15106" max="15106" width="12.140625" style="204" customWidth="1"/>
    <col min="15107" max="15108" width="11" style="204"/>
    <col min="15109" max="15109" width="14.42578125" style="204" bestFit="1" customWidth="1"/>
    <col min="15110" max="15350" width="11" style="204"/>
    <col min="15351" max="15351" width="5.28515625" style="204" customWidth="1"/>
    <col min="15352" max="15352" width="36.85546875" style="204" customWidth="1"/>
    <col min="15353" max="15353" width="16.85546875" style="204" customWidth="1"/>
    <col min="15354" max="15354" width="16" style="204" customWidth="1"/>
    <col min="15355" max="15355" width="15.5703125" style="204" customWidth="1"/>
    <col min="15356" max="15356" width="15.5703125" style="204" bestFit="1" customWidth="1"/>
    <col min="15357" max="15357" width="16.28515625" style="204" customWidth="1"/>
    <col min="15358" max="15358" width="13.42578125" style="204" customWidth="1"/>
    <col min="15359" max="15359" width="14.5703125" style="204" bestFit="1" customWidth="1"/>
    <col min="15360" max="15360" width="18.7109375" style="204" customWidth="1"/>
    <col min="15361" max="15361" width="15.140625" style="204" customWidth="1"/>
    <col min="15362" max="15362" width="12.140625" style="204" customWidth="1"/>
    <col min="15363" max="15364" width="11" style="204"/>
    <col min="15365" max="15365" width="14.42578125" style="204" bestFit="1" customWidth="1"/>
    <col min="15366" max="15606" width="11" style="204"/>
    <col min="15607" max="15607" width="5.28515625" style="204" customWidth="1"/>
    <col min="15608" max="15608" width="36.85546875" style="204" customWidth="1"/>
    <col min="15609" max="15609" width="16.85546875" style="204" customWidth="1"/>
    <col min="15610" max="15610" width="16" style="204" customWidth="1"/>
    <col min="15611" max="15611" width="15.5703125" style="204" customWidth="1"/>
    <col min="15612" max="15612" width="15.5703125" style="204" bestFit="1" customWidth="1"/>
    <col min="15613" max="15613" width="16.28515625" style="204" customWidth="1"/>
    <col min="15614" max="15614" width="13.42578125" style="204" customWidth="1"/>
    <col min="15615" max="15615" width="14.5703125" style="204" bestFit="1" customWidth="1"/>
    <col min="15616" max="15616" width="18.7109375" style="204" customWidth="1"/>
    <col min="15617" max="15617" width="15.140625" style="204" customWidth="1"/>
    <col min="15618" max="15618" width="12.140625" style="204" customWidth="1"/>
    <col min="15619" max="15620" width="11" style="204"/>
    <col min="15621" max="15621" width="14.42578125" style="204" bestFit="1" customWidth="1"/>
    <col min="15622" max="15862" width="11" style="204"/>
    <col min="15863" max="15863" width="5.28515625" style="204" customWidth="1"/>
    <col min="15864" max="15864" width="36.85546875" style="204" customWidth="1"/>
    <col min="15865" max="15865" width="16.85546875" style="204" customWidth="1"/>
    <col min="15866" max="15866" width="16" style="204" customWidth="1"/>
    <col min="15867" max="15867" width="15.5703125" style="204" customWidth="1"/>
    <col min="15868" max="15868" width="15.5703125" style="204" bestFit="1" customWidth="1"/>
    <col min="15869" max="15869" width="16.28515625" style="204" customWidth="1"/>
    <col min="15870" max="15870" width="13.42578125" style="204" customWidth="1"/>
    <col min="15871" max="15871" width="14.5703125" style="204" bestFit="1" customWidth="1"/>
    <col min="15872" max="15872" width="18.7109375" style="204" customWidth="1"/>
    <col min="15873" max="15873" width="15.140625" style="204" customWidth="1"/>
    <col min="15874" max="15874" width="12.140625" style="204" customWidth="1"/>
    <col min="15875" max="15876" width="11" style="204"/>
    <col min="15877" max="15877" width="14.42578125" style="204" bestFit="1" customWidth="1"/>
    <col min="15878" max="16118" width="11" style="204"/>
    <col min="16119" max="16119" width="5.28515625" style="204" customWidth="1"/>
    <col min="16120" max="16120" width="36.85546875" style="204" customWidth="1"/>
    <col min="16121" max="16121" width="16.85546875" style="204" customWidth="1"/>
    <col min="16122" max="16122" width="16" style="204" customWidth="1"/>
    <col min="16123" max="16123" width="15.5703125" style="204" customWidth="1"/>
    <col min="16124" max="16124" width="15.5703125" style="204" bestFit="1" customWidth="1"/>
    <col min="16125" max="16125" width="16.28515625" style="204" customWidth="1"/>
    <col min="16126" max="16126" width="13.42578125" style="204" customWidth="1"/>
    <col min="16127" max="16127" width="14.5703125" style="204" bestFit="1" customWidth="1"/>
    <col min="16128" max="16128" width="18.7109375" style="204" customWidth="1"/>
    <col min="16129" max="16129" width="15.140625" style="204" customWidth="1"/>
    <col min="16130" max="16130" width="12.140625" style="204" customWidth="1"/>
    <col min="16131" max="16132" width="11" style="204"/>
    <col min="16133" max="16133" width="14.42578125" style="204" bestFit="1" customWidth="1"/>
    <col min="16134" max="16384" width="11" style="204"/>
  </cols>
  <sheetData>
    <row r="4" spans="1:21" x14ac:dyDescent="0.25">
      <c r="A4" s="330" t="s">
        <v>0</v>
      </c>
      <c r="B4" s="272"/>
      <c r="C4" s="272"/>
      <c r="D4" s="272"/>
      <c r="E4" s="272"/>
      <c r="F4" s="272"/>
      <c r="G4" s="272"/>
      <c r="H4" s="272"/>
    </row>
    <row r="5" spans="1:21" x14ac:dyDescent="0.25">
      <c r="A5" s="330" t="s">
        <v>974</v>
      </c>
      <c r="B5" s="271"/>
      <c r="C5" s="271"/>
      <c r="D5" s="271"/>
      <c r="E5" s="271"/>
      <c r="F5" s="271"/>
      <c r="G5" s="271"/>
      <c r="H5" s="271"/>
    </row>
    <row r="6" spans="1:21" x14ac:dyDescent="0.25">
      <c r="A6" s="329" t="s">
        <v>1170</v>
      </c>
      <c r="B6" s="272"/>
      <c r="C6" s="272"/>
      <c r="D6" s="272"/>
      <c r="E6" s="272"/>
      <c r="F6" s="272"/>
      <c r="G6" s="272"/>
      <c r="H6" s="272"/>
    </row>
    <row r="7" spans="1:21" x14ac:dyDescent="0.25">
      <c r="A7" s="329" t="s">
        <v>1374</v>
      </c>
      <c r="B7" s="272"/>
      <c r="C7" s="272"/>
      <c r="D7" s="272"/>
      <c r="E7" s="272"/>
      <c r="F7" s="272"/>
      <c r="G7" s="272"/>
      <c r="H7" s="272"/>
      <c r="K7" s="207"/>
    </row>
    <row r="8" spans="1:21" x14ac:dyDescent="0.25">
      <c r="A8" s="327"/>
      <c r="B8" s="327"/>
      <c r="C8" s="327"/>
      <c r="D8" s="327"/>
      <c r="E8" s="327"/>
      <c r="F8" s="327"/>
      <c r="G8" s="328"/>
      <c r="H8" s="328"/>
      <c r="I8" s="328"/>
      <c r="J8" s="205"/>
      <c r="K8" s="453"/>
      <c r="L8" s="205"/>
      <c r="M8" s="205"/>
      <c r="N8" s="205"/>
      <c r="O8" s="205"/>
      <c r="P8" s="205"/>
      <c r="Q8" s="206"/>
      <c r="R8" s="206"/>
      <c r="S8" s="206"/>
      <c r="T8" s="206"/>
      <c r="U8" s="206"/>
    </row>
    <row r="9" spans="1:21" x14ac:dyDescent="0.25">
      <c r="G9" s="208" t="s">
        <v>1</v>
      </c>
      <c r="H9" s="208"/>
      <c r="I9" s="208" t="s">
        <v>953</v>
      </c>
      <c r="J9" s="206"/>
      <c r="K9" s="208" t="s">
        <v>1244</v>
      </c>
      <c r="L9" s="206"/>
      <c r="M9" s="208" t="s">
        <v>1246</v>
      </c>
      <c r="N9" s="206"/>
      <c r="O9" s="206"/>
      <c r="P9" s="206"/>
      <c r="Q9" s="206"/>
      <c r="R9" s="206"/>
      <c r="S9" s="206"/>
      <c r="T9" s="206"/>
      <c r="U9" s="206"/>
    </row>
    <row r="10" spans="1:21" x14ac:dyDescent="0.25">
      <c r="A10" s="207"/>
      <c r="B10" s="207"/>
      <c r="C10" s="207"/>
      <c r="D10" s="207"/>
      <c r="G10" s="208" t="s">
        <v>1226</v>
      </c>
      <c r="H10" s="208"/>
      <c r="I10" s="214" t="s">
        <v>1226</v>
      </c>
      <c r="J10" s="206"/>
      <c r="K10" s="208" t="s">
        <v>1245</v>
      </c>
      <c r="L10" s="206"/>
      <c r="M10" s="208" t="s">
        <v>939</v>
      </c>
      <c r="N10" s="206"/>
      <c r="O10" s="206"/>
      <c r="P10" s="206"/>
      <c r="Q10" s="206"/>
      <c r="R10" s="206"/>
      <c r="S10" s="206"/>
      <c r="T10" s="206"/>
      <c r="U10" s="206"/>
    </row>
    <row r="11" spans="1:21" ht="15" customHeight="1" x14ac:dyDescent="0.25">
      <c r="A11" s="209" t="s">
        <v>2</v>
      </c>
      <c r="B11" s="210"/>
      <c r="C11" s="211" t="s">
        <v>3</v>
      </c>
      <c r="D11" s="210"/>
      <c r="E11" s="212" t="s">
        <v>5</v>
      </c>
      <c r="F11" s="208"/>
      <c r="G11" s="211" t="s">
        <v>1124</v>
      </c>
      <c r="H11" s="208"/>
      <c r="I11" s="211" t="s">
        <v>1124</v>
      </c>
      <c r="J11" s="206"/>
      <c r="K11" s="454" t="s">
        <v>1193</v>
      </c>
      <c r="L11" s="206"/>
      <c r="M11" s="417" t="s">
        <v>7</v>
      </c>
      <c r="N11" s="206"/>
      <c r="O11" s="206"/>
      <c r="P11" s="206"/>
      <c r="Q11" s="206"/>
      <c r="R11" s="206"/>
      <c r="S11" s="206"/>
      <c r="T11" s="206"/>
      <c r="U11" s="206"/>
    </row>
    <row r="12" spans="1:21" x14ac:dyDescent="0.25">
      <c r="C12" s="213" t="s">
        <v>9</v>
      </c>
      <c r="D12" s="213"/>
      <c r="E12" s="213" t="s">
        <v>10</v>
      </c>
      <c r="F12" s="214"/>
      <c r="G12" s="213" t="s">
        <v>11</v>
      </c>
      <c r="H12" s="213"/>
      <c r="I12" s="213" t="s">
        <v>12</v>
      </c>
      <c r="K12" s="213" t="s">
        <v>13</v>
      </c>
      <c r="M12" s="213" t="s">
        <v>1297</v>
      </c>
    </row>
    <row r="13" spans="1:21" x14ac:dyDescent="0.25">
      <c r="E13" s="213"/>
      <c r="F13" s="213"/>
      <c r="G13" s="213"/>
      <c r="H13" s="213"/>
      <c r="I13" s="213"/>
      <c r="K13" s="207"/>
      <c r="M13" s="207"/>
    </row>
    <row r="14" spans="1:21" x14ac:dyDescent="0.25">
      <c r="B14" s="215"/>
      <c r="C14" s="215"/>
      <c r="D14" s="215"/>
      <c r="E14" s="418" t="s">
        <v>976</v>
      </c>
      <c r="G14" s="216"/>
      <c r="H14" s="218"/>
      <c r="I14" s="216"/>
      <c r="K14" s="291"/>
      <c r="L14" s="216"/>
      <c r="M14" s="291"/>
      <c r="N14" s="216"/>
    </row>
    <row r="15" spans="1:21" x14ac:dyDescent="0.25">
      <c r="A15" s="215"/>
      <c r="B15" s="215"/>
      <c r="C15" s="207">
        <v>301</v>
      </c>
      <c r="D15" s="207"/>
      <c r="E15" s="219" t="s">
        <v>977</v>
      </c>
      <c r="G15" s="220">
        <v>0</v>
      </c>
      <c r="H15" s="476"/>
      <c r="I15" s="221">
        <f>'[49]IS ADJ 7.1'!$U$16</f>
        <v>0</v>
      </c>
      <c r="K15" s="220">
        <f>'[49]IS ADJ 7.1'!W16</f>
        <v>0</v>
      </c>
      <c r="L15" s="220"/>
      <c r="M15" s="220">
        <f>I15+K15</f>
        <v>0</v>
      </c>
      <c r="N15" s="216"/>
    </row>
    <row r="16" spans="1:21" x14ac:dyDescent="0.25">
      <c r="A16" s="215"/>
      <c r="B16" s="215"/>
      <c r="C16" s="207">
        <v>302</v>
      </c>
      <c r="D16" s="207"/>
      <c r="E16" s="219" t="s">
        <v>978</v>
      </c>
      <c r="G16" s="216">
        <v>0</v>
      </c>
      <c r="H16" s="218"/>
      <c r="I16" s="217">
        <f>'[49]IS ADJ 7.1'!$U$17</f>
        <v>0</v>
      </c>
      <c r="K16" s="216">
        <v>0</v>
      </c>
      <c r="L16" s="216"/>
      <c r="M16" s="216">
        <f t="shared" ref="M16:M18" si="0">I16+K16</f>
        <v>0</v>
      </c>
      <c r="N16" s="216"/>
    </row>
    <row r="17" spans="1:14" x14ac:dyDescent="0.25">
      <c r="A17" s="215"/>
      <c r="B17" s="215"/>
      <c r="C17" s="207">
        <v>303</v>
      </c>
      <c r="D17" s="207"/>
      <c r="E17" s="219" t="s">
        <v>979</v>
      </c>
      <c r="G17" s="216">
        <v>0</v>
      </c>
      <c r="H17" s="218"/>
      <c r="I17" s="217">
        <v>0</v>
      </c>
      <c r="K17" s="216">
        <v>0</v>
      </c>
      <c r="L17" s="216"/>
      <c r="M17" s="216">
        <f t="shared" si="0"/>
        <v>0</v>
      </c>
      <c r="N17" s="216"/>
    </row>
    <row r="18" spans="1:14" x14ac:dyDescent="0.25">
      <c r="A18" s="215"/>
      <c r="B18" s="215"/>
      <c r="C18" s="225" t="s">
        <v>1235</v>
      </c>
      <c r="D18" s="219"/>
      <c r="E18" s="219" t="s">
        <v>1280</v>
      </c>
      <c r="F18" s="219"/>
      <c r="G18" s="216">
        <v>0</v>
      </c>
      <c r="H18" s="218"/>
      <c r="I18" s="217">
        <f>'[49]IS ADJ 7.1'!$U$19</f>
        <v>0</v>
      </c>
      <c r="K18" s="216">
        <v>0</v>
      </c>
      <c r="L18" s="216"/>
      <c r="M18" s="216">
        <f t="shared" si="0"/>
        <v>0</v>
      </c>
      <c r="N18" s="216"/>
    </row>
    <row r="19" spans="1:14" x14ac:dyDescent="0.25">
      <c r="A19" s="207"/>
      <c r="B19" s="207"/>
      <c r="D19" s="215"/>
      <c r="E19" s="204" t="s">
        <v>980</v>
      </c>
      <c r="G19" s="222">
        <f>SUM(G15:G18)</f>
        <v>0</v>
      </c>
      <c r="H19" s="477"/>
      <c r="I19" s="222">
        <f>SUM(I15:I18)</f>
        <v>0</v>
      </c>
      <c r="K19" s="222">
        <f>SUM(K15:K18)</f>
        <v>0</v>
      </c>
      <c r="L19" s="216"/>
      <c r="M19" s="222">
        <f>SUM(M15:M18)</f>
        <v>0</v>
      </c>
      <c r="N19" s="216"/>
    </row>
    <row r="20" spans="1:14" x14ac:dyDescent="0.25">
      <c r="A20" s="207"/>
      <c r="B20" s="207"/>
      <c r="G20" s="218"/>
      <c r="H20" s="477"/>
      <c r="I20" s="223"/>
      <c r="K20" s="216"/>
      <c r="L20" s="216"/>
      <c r="M20" s="216"/>
      <c r="N20" s="216"/>
    </row>
    <row r="21" spans="1:14" x14ac:dyDescent="0.25">
      <c r="A21" s="207"/>
      <c r="B21" s="207"/>
      <c r="C21" s="225" t="s">
        <v>981</v>
      </c>
      <c r="D21" s="225"/>
      <c r="E21" s="219" t="s">
        <v>982</v>
      </c>
      <c r="G21" s="216">
        <v>0</v>
      </c>
      <c r="H21" s="477"/>
      <c r="I21" s="217">
        <v>0</v>
      </c>
      <c r="K21" s="216">
        <f>'[49]IS ADJ 7.1'!W24</f>
        <v>0</v>
      </c>
      <c r="L21" s="216"/>
      <c r="M21" s="216"/>
      <c r="N21" s="216"/>
    </row>
    <row r="22" spans="1:14" x14ac:dyDescent="0.25">
      <c r="A22" s="207"/>
      <c r="B22" s="207"/>
      <c r="C22" s="122" t="s">
        <v>983</v>
      </c>
      <c r="D22" s="122"/>
      <c r="E22" s="226" t="s">
        <v>984</v>
      </c>
      <c r="G22" s="216">
        <v>11393.144632011692</v>
      </c>
      <c r="H22" s="477"/>
      <c r="I22" s="217">
        <v>10826.751936823681</v>
      </c>
      <c r="K22" s="216">
        <f>'[49]IS ADJ 7.1'!W25</f>
        <v>-10826.751936823681</v>
      </c>
      <c r="L22" s="216"/>
      <c r="M22" s="216">
        <f t="shared" ref="M22:M26" si="1">I22+K22</f>
        <v>0</v>
      </c>
      <c r="N22" s="216"/>
    </row>
    <row r="23" spans="1:14" x14ac:dyDescent="0.25">
      <c r="A23" s="207"/>
      <c r="B23" s="207"/>
      <c r="C23" s="122" t="s">
        <v>985</v>
      </c>
      <c r="D23" s="122"/>
      <c r="E23" s="226" t="s">
        <v>986</v>
      </c>
      <c r="G23" s="216">
        <v>4250.3744357083187</v>
      </c>
      <c r="H23" s="477"/>
      <c r="I23" s="217">
        <v>4055.7154780459086</v>
      </c>
      <c r="K23" s="216">
        <f>'[49]IS ADJ 7.1'!W26</f>
        <v>-4055.7154780459086</v>
      </c>
      <c r="L23" s="216"/>
      <c r="M23" s="216">
        <f t="shared" si="1"/>
        <v>0</v>
      </c>
      <c r="N23" s="216"/>
    </row>
    <row r="24" spans="1:14" x14ac:dyDescent="0.25">
      <c r="A24" s="207"/>
      <c r="B24" s="207"/>
      <c r="C24" s="122" t="s">
        <v>987</v>
      </c>
      <c r="D24" s="122"/>
      <c r="E24" s="226" t="s">
        <v>988</v>
      </c>
      <c r="G24" s="216">
        <v>0</v>
      </c>
      <c r="H24" s="477"/>
      <c r="I24" s="217">
        <v>0</v>
      </c>
      <c r="K24" s="216">
        <f>'[49]IS ADJ 7.1'!W27</f>
        <v>0</v>
      </c>
      <c r="L24" s="216"/>
      <c r="M24" s="216">
        <f t="shared" si="1"/>
        <v>0</v>
      </c>
      <c r="N24" s="216"/>
    </row>
    <row r="25" spans="1:14" x14ac:dyDescent="0.25">
      <c r="A25" s="207"/>
      <c r="B25" s="207"/>
      <c r="C25" s="122" t="s">
        <v>989</v>
      </c>
      <c r="D25" s="122"/>
      <c r="E25" s="226" t="s">
        <v>990</v>
      </c>
      <c r="G25" s="216">
        <v>714.59442643848342</v>
      </c>
      <c r="H25" s="477"/>
      <c r="I25" s="217">
        <v>689.51604767253127</v>
      </c>
      <c r="K25" s="216">
        <f>'[49]IS ADJ 7.1'!W28</f>
        <v>-689.51604767253127</v>
      </c>
      <c r="L25" s="216"/>
      <c r="M25" s="216">
        <f t="shared" si="1"/>
        <v>0</v>
      </c>
      <c r="N25" s="216"/>
    </row>
    <row r="26" spans="1:14" x14ac:dyDescent="0.25">
      <c r="A26" s="207"/>
      <c r="B26" s="207"/>
      <c r="C26" s="122" t="s">
        <v>991</v>
      </c>
      <c r="D26" s="122"/>
      <c r="E26" s="226" t="s">
        <v>992</v>
      </c>
      <c r="G26" s="227">
        <v>0</v>
      </c>
      <c r="H26" s="477"/>
      <c r="I26" s="227">
        <v>0</v>
      </c>
      <c r="K26" s="227">
        <f>'[49]IS ADJ 7.1'!W29</f>
        <v>0</v>
      </c>
      <c r="L26" s="216"/>
      <c r="M26" s="227">
        <f t="shared" si="1"/>
        <v>0</v>
      </c>
      <c r="N26" s="216"/>
    </row>
    <row r="27" spans="1:14" x14ac:dyDescent="0.25">
      <c r="A27" s="207"/>
      <c r="B27" s="207"/>
      <c r="D27" s="228"/>
      <c r="E27" s="219" t="s">
        <v>993</v>
      </c>
      <c r="G27" s="216">
        <f>SUM(G21:G26)</f>
        <v>16358.113494158495</v>
      </c>
      <c r="H27" s="477"/>
      <c r="I27" s="216">
        <f>SUM(I21:I26)</f>
        <v>15571.983462542119</v>
      </c>
      <c r="K27" s="216">
        <f>SUM(K21:K26)</f>
        <v>-15571.983462542119</v>
      </c>
      <c r="L27" s="216"/>
      <c r="M27" s="216">
        <f>SUM(M21:M26)</f>
        <v>0</v>
      </c>
      <c r="N27" s="216"/>
    </row>
    <row r="28" spans="1:14" x14ac:dyDescent="0.25">
      <c r="A28" s="207"/>
      <c r="B28" s="207"/>
      <c r="C28" s="228"/>
      <c r="D28" s="228"/>
      <c r="E28" s="219"/>
      <c r="G28" s="216"/>
      <c r="H28" s="477"/>
      <c r="I28" s="223"/>
      <c r="K28" s="216"/>
      <c r="L28" s="216"/>
      <c r="M28" s="216"/>
      <c r="N28" s="216"/>
    </row>
    <row r="29" spans="1:14" x14ac:dyDescent="0.25">
      <c r="A29" s="207"/>
      <c r="B29" s="207"/>
      <c r="C29" s="225" t="s">
        <v>994</v>
      </c>
      <c r="D29" s="225"/>
      <c r="E29" s="219" t="s">
        <v>982</v>
      </c>
      <c r="G29" s="216">
        <v>0</v>
      </c>
      <c r="H29" s="477"/>
      <c r="I29" s="217">
        <v>0</v>
      </c>
      <c r="K29" s="216">
        <f>'[49]IS ADJ 7.1'!W32</f>
        <v>0</v>
      </c>
      <c r="L29" s="216"/>
      <c r="M29" s="216">
        <f>I29+K29</f>
        <v>0</v>
      </c>
      <c r="N29" s="216"/>
    </row>
    <row r="30" spans="1:14" x14ac:dyDescent="0.25">
      <c r="A30" s="207"/>
      <c r="B30" s="207"/>
      <c r="C30" s="122" t="s">
        <v>995</v>
      </c>
      <c r="D30" s="122"/>
      <c r="E30" s="226" t="s">
        <v>984</v>
      </c>
      <c r="G30" s="216">
        <v>821631.69723790162</v>
      </c>
      <c r="H30" s="477"/>
      <c r="I30" s="217">
        <v>764711.04033333715</v>
      </c>
      <c r="K30" s="216">
        <f>'[49]IS ADJ 7.1'!W33</f>
        <v>12195.652666707872</v>
      </c>
      <c r="L30" s="216"/>
      <c r="M30" s="216">
        <f t="shared" ref="M30:M36" si="2">I30+K30</f>
        <v>776906.69300004502</v>
      </c>
      <c r="N30" s="216"/>
    </row>
    <row r="31" spans="1:14" x14ac:dyDescent="0.25">
      <c r="A31" s="207"/>
      <c r="B31" s="207"/>
      <c r="C31" s="122" t="s">
        <v>996</v>
      </c>
      <c r="D31" s="122"/>
      <c r="E31" s="226" t="s">
        <v>986</v>
      </c>
      <c r="G31" s="216">
        <v>9741554.2635642663</v>
      </c>
      <c r="H31" s="477"/>
      <c r="I31" s="217">
        <v>8883362.8622839265</v>
      </c>
      <c r="K31" s="216">
        <f>'[49]IS ADJ 7.1'!W34</f>
        <v>-71262.397455327213</v>
      </c>
      <c r="L31" s="216"/>
      <c r="M31" s="216">
        <f t="shared" si="2"/>
        <v>8812100.4648285992</v>
      </c>
      <c r="N31" s="216"/>
    </row>
    <row r="32" spans="1:14" x14ac:dyDescent="0.25">
      <c r="A32" s="207"/>
      <c r="B32" s="207"/>
      <c r="C32" s="122" t="s">
        <v>997</v>
      </c>
      <c r="D32" s="122"/>
      <c r="E32" s="226" t="s">
        <v>998</v>
      </c>
      <c r="G32" s="216">
        <v>0</v>
      </c>
      <c r="H32" s="477"/>
      <c r="I32" s="217">
        <v>0</v>
      </c>
      <c r="K32" s="216">
        <f>'[49]IS ADJ 7.1'!W35</f>
        <v>0</v>
      </c>
      <c r="L32" s="216"/>
      <c r="M32" s="216">
        <f t="shared" si="2"/>
        <v>0</v>
      </c>
      <c r="N32" s="216"/>
    </row>
    <row r="33" spans="1:14" x14ac:dyDescent="0.25">
      <c r="A33" s="207"/>
      <c r="B33" s="207"/>
      <c r="C33" s="122">
        <v>312</v>
      </c>
      <c r="D33" s="226"/>
      <c r="E33" s="226" t="s">
        <v>1236</v>
      </c>
      <c r="G33" s="216"/>
      <c r="H33" s="477"/>
      <c r="I33" s="217"/>
      <c r="K33" s="216">
        <f>'[49]IS ADJ 7.1'!W36</f>
        <v>0</v>
      </c>
      <c r="L33" s="216"/>
      <c r="M33" s="216">
        <f t="shared" si="2"/>
        <v>0</v>
      </c>
      <c r="N33" s="216"/>
    </row>
    <row r="34" spans="1:14" x14ac:dyDescent="0.25">
      <c r="A34" s="207"/>
      <c r="B34" s="207"/>
      <c r="C34" s="122" t="s">
        <v>999</v>
      </c>
      <c r="D34" s="122"/>
      <c r="E34" s="226" t="s">
        <v>988</v>
      </c>
      <c r="G34" s="216">
        <v>1621156.0023962052</v>
      </c>
      <c r="H34" s="477"/>
      <c r="I34" s="217">
        <v>1512644.0034650136</v>
      </c>
      <c r="K34" s="216">
        <f>'[49]IS ADJ 7.1'!W37</f>
        <v>-5472.0323469634168</v>
      </c>
      <c r="L34" s="216"/>
      <c r="M34" s="216">
        <f t="shared" si="2"/>
        <v>1507171.9711180502</v>
      </c>
      <c r="N34" s="216"/>
    </row>
    <row r="35" spans="1:14" x14ac:dyDescent="0.25">
      <c r="A35" s="207"/>
      <c r="B35" s="207"/>
      <c r="C35" s="122" t="s">
        <v>1000</v>
      </c>
      <c r="D35" s="122"/>
      <c r="E35" s="226" t="s">
        <v>990</v>
      </c>
      <c r="G35" s="216">
        <v>242033.34541218803</v>
      </c>
      <c r="H35" s="477"/>
      <c r="I35" s="217">
        <v>218986.47062656932</v>
      </c>
      <c r="K35" s="216">
        <f>'[49]IS ADJ 7.1'!W38</f>
        <v>-517.35706886145636</v>
      </c>
      <c r="L35" s="216"/>
      <c r="M35" s="216">
        <f t="shared" si="2"/>
        <v>218469.11355770787</v>
      </c>
      <c r="N35" s="216"/>
    </row>
    <row r="36" spans="1:14" x14ac:dyDescent="0.25">
      <c r="A36" s="207"/>
      <c r="B36" s="207"/>
      <c r="C36" s="122" t="s">
        <v>1001</v>
      </c>
      <c r="D36" s="122"/>
      <c r="E36" s="226" t="s">
        <v>992</v>
      </c>
      <c r="G36" s="227">
        <v>76244.328190834043</v>
      </c>
      <c r="H36" s="477"/>
      <c r="I36" s="227">
        <v>68191.984464268156</v>
      </c>
      <c r="K36" s="227">
        <f>'[49]IS ADJ 7.1'!W39</f>
        <v>-165.37917241698597</v>
      </c>
      <c r="L36" s="216"/>
      <c r="M36" s="227">
        <f t="shared" si="2"/>
        <v>68026.60529185117</v>
      </c>
      <c r="N36" s="216"/>
    </row>
    <row r="37" spans="1:14" x14ac:dyDescent="0.25">
      <c r="A37" s="207"/>
      <c r="B37" s="207"/>
      <c r="D37" s="228"/>
      <c r="E37" s="219" t="s">
        <v>1002</v>
      </c>
      <c r="G37" s="216">
        <f>SUM(G29:G36)</f>
        <v>12502619.636801394</v>
      </c>
      <c r="H37" s="477"/>
      <c r="I37" s="217">
        <f>SUM(I29:I36)</f>
        <v>11447896.361173114</v>
      </c>
      <c r="K37" s="217">
        <f>SUM(K29:K36)</f>
        <v>-65221.5133768612</v>
      </c>
      <c r="L37" s="216"/>
      <c r="M37" s="217">
        <f>SUM(M29:M36)</f>
        <v>11382674.847796252</v>
      </c>
      <c r="N37" s="216"/>
    </row>
    <row r="38" spans="1:14" x14ac:dyDescent="0.25">
      <c r="A38" s="207"/>
      <c r="B38" s="207"/>
      <c r="C38" s="228"/>
      <c r="D38" s="228"/>
      <c r="E38" s="219"/>
      <c r="G38" s="216"/>
      <c r="H38" s="477"/>
      <c r="I38" s="217"/>
      <c r="K38" s="216"/>
      <c r="L38" s="216"/>
      <c r="M38" s="216"/>
      <c r="N38" s="216"/>
    </row>
    <row r="39" spans="1:14" x14ac:dyDescent="0.25">
      <c r="A39" s="207"/>
      <c r="B39" s="207"/>
      <c r="C39" s="225" t="s">
        <v>1003</v>
      </c>
      <c r="D39" s="225"/>
      <c r="E39" s="219" t="s">
        <v>982</v>
      </c>
      <c r="G39" s="216">
        <v>0</v>
      </c>
      <c r="H39" s="477"/>
      <c r="I39" s="217">
        <v>0</v>
      </c>
      <c r="K39" s="216">
        <f>'[49]IS ADJ 7.1'!W42</f>
        <v>0</v>
      </c>
      <c r="L39" s="216"/>
      <c r="M39" s="216">
        <f>I39+K39</f>
        <v>0</v>
      </c>
      <c r="N39" s="216"/>
    </row>
    <row r="40" spans="1:14" x14ac:dyDescent="0.25">
      <c r="A40" s="207"/>
      <c r="B40" s="207"/>
      <c r="C40" s="122" t="s">
        <v>1004</v>
      </c>
      <c r="D40" s="122"/>
      <c r="E40" s="226" t="s">
        <v>984</v>
      </c>
      <c r="G40" s="216">
        <v>74497.815331992751</v>
      </c>
      <c r="H40" s="477"/>
      <c r="I40" s="217">
        <v>66511.367553135788</v>
      </c>
      <c r="K40" s="216">
        <f>'[49]IS ADJ 7.1'!W43</f>
        <v>-163.00552718510153</v>
      </c>
      <c r="L40" s="216"/>
      <c r="M40" s="216">
        <f t="shared" ref="M40:M45" si="3">I40+K40</f>
        <v>66348.362025950686</v>
      </c>
      <c r="N40" s="216"/>
    </row>
    <row r="41" spans="1:14" x14ac:dyDescent="0.25">
      <c r="A41" s="207"/>
      <c r="B41" s="207"/>
      <c r="C41" s="122" t="s">
        <v>1005</v>
      </c>
      <c r="D41" s="122"/>
      <c r="E41" s="226" t="s">
        <v>986</v>
      </c>
      <c r="G41" s="216">
        <v>2061984.2530028753</v>
      </c>
      <c r="H41" s="477"/>
      <c r="I41" s="217">
        <v>1781778.1575393826</v>
      </c>
      <c r="K41" s="216">
        <f>'[49]IS ADJ 7.1'!W44</f>
        <v>-2109.5573936421424</v>
      </c>
      <c r="L41" s="216"/>
      <c r="M41" s="216">
        <f t="shared" si="3"/>
        <v>1779668.6001457404</v>
      </c>
      <c r="N41" s="216"/>
    </row>
    <row r="42" spans="1:14" x14ac:dyDescent="0.25">
      <c r="A42" s="207"/>
      <c r="B42" s="207"/>
      <c r="C42" s="122" t="s">
        <v>1006</v>
      </c>
      <c r="D42" s="122"/>
      <c r="E42" s="226" t="s">
        <v>998</v>
      </c>
      <c r="G42" s="216">
        <v>21004.440051125668</v>
      </c>
      <c r="H42" s="477"/>
      <c r="I42" s="217">
        <v>18461.19450949147</v>
      </c>
      <c r="K42" s="216">
        <f>'[49]IS ADJ 7.1'!W45</f>
        <v>-43.614701181235432</v>
      </c>
      <c r="L42" s="216"/>
      <c r="M42" s="216">
        <f t="shared" si="3"/>
        <v>18417.579808310235</v>
      </c>
      <c r="N42" s="216"/>
    </row>
    <row r="43" spans="1:14" x14ac:dyDescent="0.25">
      <c r="A43" s="207"/>
      <c r="B43" s="207"/>
      <c r="C43" s="122" t="s">
        <v>1007</v>
      </c>
      <c r="D43" s="122"/>
      <c r="E43" s="226" t="s">
        <v>988</v>
      </c>
      <c r="G43" s="216">
        <v>388322.44336902222</v>
      </c>
      <c r="H43" s="477"/>
      <c r="I43" s="217">
        <v>349153.4896059531</v>
      </c>
      <c r="K43" s="216">
        <f>'[49]IS ADJ 7.1'!W46</f>
        <v>-632.30727110954467</v>
      </c>
      <c r="L43" s="216"/>
      <c r="M43" s="216">
        <f t="shared" si="3"/>
        <v>348521.18233484356</v>
      </c>
      <c r="N43" s="216"/>
    </row>
    <row r="44" spans="1:14" x14ac:dyDescent="0.25">
      <c r="A44" s="207"/>
      <c r="B44" s="207"/>
      <c r="C44" s="122" t="s">
        <v>1008</v>
      </c>
      <c r="D44" s="122"/>
      <c r="E44" s="226" t="s">
        <v>990</v>
      </c>
      <c r="G44" s="216">
        <v>224452.35757839982</v>
      </c>
      <c r="H44" s="477"/>
      <c r="I44" s="217">
        <v>198668.03213257558</v>
      </c>
      <c r="K44" s="216">
        <f>'[49]IS ADJ 7.1'!W47</f>
        <v>-1668.2228216462827</v>
      </c>
      <c r="L44" s="216"/>
      <c r="M44" s="216">
        <f t="shared" si="3"/>
        <v>196999.8093109293</v>
      </c>
      <c r="N44" s="216"/>
    </row>
    <row r="45" spans="1:14" x14ac:dyDescent="0.25">
      <c r="A45" s="207"/>
      <c r="B45" s="207"/>
      <c r="C45" s="122" t="s">
        <v>1009</v>
      </c>
      <c r="D45" s="122"/>
      <c r="E45" s="226" t="s">
        <v>992</v>
      </c>
      <c r="G45" s="227">
        <v>36236.443256404207</v>
      </c>
      <c r="H45" s="477"/>
      <c r="I45" s="227">
        <v>32126.114867235825</v>
      </c>
      <c r="K45" s="227">
        <f>'[49]IS ADJ 7.1'!W48</f>
        <v>-434.09920280335064</v>
      </c>
      <c r="L45" s="216"/>
      <c r="M45" s="227">
        <f t="shared" si="3"/>
        <v>31692.015664432474</v>
      </c>
      <c r="N45" s="216"/>
    </row>
    <row r="46" spans="1:14" x14ac:dyDescent="0.25">
      <c r="A46" s="207"/>
      <c r="B46" s="207"/>
      <c r="D46" s="229"/>
      <c r="E46" s="226" t="s">
        <v>1010</v>
      </c>
      <c r="G46" s="216">
        <f>SUM(G39:G45)</f>
        <v>2806497.75258982</v>
      </c>
      <c r="H46" s="477"/>
      <c r="I46" s="216">
        <f>SUM(I39:I45)</f>
        <v>2446698.356207775</v>
      </c>
      <c r="K46" s="216">
        <f>SUM(K39:K45)</f>
        <v>-5050.8069175676574</v>
      </c>
      <c r="L46" s="216"/>
      <c r="M46" s="216">
        <f>SUM(M39:M45)</f>
        <v>2441647.5492902067</v>
      </c>
      <c r="N46" s="216"/>
    </row>
    <row r="47" spans="1:14" x14ac:dyDescent="0.25">
      <c r="A47" s="207"/>
      <c r="B47" s="207"/>
      <c r="C47" s="226"/>
      <c r="D47" s="226"/>
      <c r="E47" s="226"/>
      <c r="G47" s="216"/>
      <c r="H47" s="477"/>
      <c r="I47" s="217"/>
      <c r="K47" s="216"/>
      <c r="L47" s="216"/>
      <c r="M47" s="216"/>
      <c r="N47" s="216"/>
    </row>
    <row r="48" spans="1:14" x14ac:dyDescent="0.25">
      <c r="A48" s="207"/>
      <c r="B48" s="207"/>
      <c r="C48" s="122" t="s">
        <v>1011</v>
      </c>
      <c r="D48" s="122"/>
      <c r="E48" s="226" t="s">
        <v>984</v>
      </c>
      <c r="G48" s="216">
        <v>308965.66962425853</v>
      </c>
      <c r="H48" s="477"/>
      <c r="I48" s="217">
        <v>266160.80416477239</v>
      </c>
      <c r="K48" s="216">
        <f>'[49]IS ADJ 7.1'!W51</f>
        <v>2884.4315548564191</v>
      </c>
      <c r="L48" s="216"/>
      <c r="M48" s="216">
        <f>I48+K48</f>
        <v>269045.23571962881</v>
      </c>
      <c r="N48" s="216"/>
    </row>
    <row r="49" spans="1:14" x14ac:dyDescent="0.25">
      <c r="A49" s="207"/>
      <c r="B49" s="207"/>
      <c r="C49" s="122">
        <v>311.05</v>
      </c>
      <c r="D49" s="122"/>
      <c r="E49" s="226" t="s">
        <v>1012</v>
      </c>
      <c r="G49" s="216">
        <v>0</v>
      </c>
      <c r="H49" s="477"/>
      <c r="I49" s="217">
        <v>0</v>
      </c>
      <c r="K49" s="216">
        <f>'[49]IS ADJ 7.1'!W52</f>
        <v>0</v>
      </c>
      <c r="L49" s="216"/>
      <c r="M49" s="216">
        <f t="shared" ref="M49:M57" si="4">I49+K49</f>
        <v>0</v>
      </c>
      <c r="N49" s="216"/>
    </row>
    <row r="50" spans="1:14" x14ac:dyDescent="0.25">
      <c r="A50" s="207"/>
      <c r="B50" s="207"/>
      <c r="C50" s="122" t="s">
        <v>1013</v>
      </c>
      <c r="D50" s="122"/>
      <c r="E50" s="226" t="s">
        <v>986</v>
      </c>
      <c r="G50" s="216">
        <v>2285707.0585011938</v>
      </c>
      <c r="H50" s="477"/>
      <c r="I50" s="217">
        <v>1862930.4551484396</v>
      </c>
      <c r="K50" s="216">
        <f>'[49]IS ADJ 7.1'!W53</f>
        <v>12225.952674590051</v>
      </c>
      <c r="L50" s="216"/>
      <c r="M50" s="216">
        <f t="shared" si="4"/>
        <v>1875156.4078230297</v>
      </c>
      <c r="N50" s="216"/>
    </row>
    <row r="51" spans="1:14" x14ac:dyDescent="0.25">
      <c r="A51" s="207"/>
      <c r="B51" s="207"/>
      <c r="C51" s="122">
        <v>312.05</v>
      </c>
      <c r="D51" s="122"/>
      <c r="E51" s="226" t="s">
        <v>1012</v>
      </c>
      <c r="G51" s="216">
        <v>0</v>
      </c>
      <c r="H51" s="477"/>
      <c r="I51" s="217">
        <v>0</v>
      </c>
      <c r="K51" s="216">
        <f>'[49]IS ADJ 7.1'!W54</f>
        <v>0</v>
      </c>
      <c r="L51" s="216"/>
      <c r="M51" s="216">
        <f t="shared" si="4"/>
        <v>0</v>
      </c>
      <c r="N51" s="216"/>
    </row>
    <row r="52" spans="1:14" x14ac:dyDescent="0.25">
      <c r="A52" s="207"/>
      <c r="B52" s="207"/>
      <c r="C52" s="122" t="s">
        <v>1014</v>
      </c>
      <c r="D52" s="122"/>
      <c r="E52" s="226" t="s">
        <v>988</v>
      </c>
      <c r="G52" s="216">
        <v>756079.94880873384</v>
      </c>
      <c r="H52" s="477"/>
      <c r="I52" s="217">
        <v>628357.47166718345</v>
      </c>
      <c r="K52" s="216">
        <f>'[49]IS ADJ 7.1'!W55</f>
        <v>1145.7471329439431</v>
      </c>
      <c r="L52" s="216"/>
      <c r="M52" s="216">
        <f t="shared" si="4"/>
        <v>629503.21880012739</v>
      </c>
      <c r="N52" s="216"/>
    </row>
    <row r="53" spans="1:14" x14ac:dyDescent="0.25">
      <c r="A53" s="207"/>
      <c r="B53" s="207"/>
      <c r="C53" s="122">
        <v>314.05</v>
      </c>
      <c r="D53" s="122"/>
      <c r="E53" s="226" t="s">
        <v>1012</v>
      </c>
      <c r="G53" s="216">
        <v>0</v>
      </c>
      <c r="H53" s="477"/>
      <c r="I53" s="217">
        <v>0</v>
      </c>
      <c r="K53" s="216">
        <f>'[49]IS ADJ 7.1'!W56</f>
        <v>0</v>
      </c>
      <c r="L53" s="216"/>
      <c r="M53" s="216">
        <f t="shared" si="4"/>
        <v>0</v>
      </c>
      <c r="N53" s="216"/>
    </row>
    <row r="54" spans="1:14" x14ac:dyDescent="0.25">
      <c r="A54" s="207"/>
      <c r="B54" s="207"/>
      <c r="C54" s="122" t="s">
        <v>1015</v>
      </c>
      <c r="D54" s="122"/>
      <c r="E54" s="226" t="s">
        <v>990</v>
      </c>
      <c r="G54" s="216">
        <v>196056.05124292968</v>
      </c>
      <c r="H54" s="477"/>
      <c r="I54" s="217">
        <v>160185.0150953737</v>
      </c>
      <c r="K54" s="216">
        <f>'[49]IS ADJ 7.1'!W57</f>
        <v>-715.59424611460418</v>
      </c>
      <c r="L54" s="216"/>
      <c r="M54" s="216">
        <f t="shared" si="4"/>
        <v>159469.4208492591</v>
      </c>
      <c r="N54" s="216"/>
    </row>
    <row r="55" spans="1:14" x14ac:dyDescent="0.25">
      <c r="A55" s="207"/>
      <c r="B55" s="207"/>
      <c r="C55" s="122">
        <v>315.05</v>
      </c>
      <c r="D55" s="122"/>
      <c r="E55" s="226" t="s">
        <v>1012</v>
      </c>
      <c r="G55" s="216">
        <v>0</v>
      </c>
      <c r="H55" s="477"/>
      <c r="I55" s="217">
        <v>0</v>
      </c>
      <c r="K55" s="216">
        <f>'[49]IS ADJ 7.1'!W58</f>
        <v>0</v>
      </c>
      <c r="L55" s="216"/>
      <c r="M55" s="216">
        <f t="shared" si="4"/>
        <v>0</v>
      </c>
      <c r="N55" s="216"/>
    </row>
    <row r="56" spans="1:14" x14ac:dyDescent="0.25">
      <c r="A56" s="207"/>
      <c r="B56" s="207"/>
      <c r="C56" s="122" t="s">
        <v>1016</v>
      </c>
      <c r="D56" s="122"/>
      <c r="E56" s="226" t="s">
        <v>992</v>
      </c>
      <c r="G56" s="216">
        <v>5888.5916181069142</v>
      </c>
      <c r="H56" s="477"/>
      <c r="I56" s="217">
        <v>4849.3643693533859</v>
      </c>
      <c r="K56" s="216">
        <f>'[49]IS ADJ 7.1'!W59</f>
        <v>-5.2732825956645684</v>
      </c>
      <c r="L56" s="216"/>
      <c r="M56" s="216">
        <f t="shared" si="4"/>
        <v>4844.0910867577213</v>
      </c>
      <c r="N56" s="216"/>
    </row>
    <row r="57" spans="1:14" x14ac:dyDescent="0.25">
      <c r="A57" s="207"/>
      <c r="B57" s="207"/>
      <c r="C57" s="122">
        <v>316.05</v>
      </c>
      <c r="D57" s="122"/>
      <c r="E57" s="226" t="s">
        <v>1012</v>
      </c>
      <c r="G57" s="227">
        <v>0</v>
      </c>
      <c r="H57" s="477"/>
      <c r="I57" s="227">
        <v>0</v>
      </c>
      <c r="K57" s="227">
        <f>'[49]IS ADJ 7.1'!W60</f>
        <v>0</v>
      </c>
      <c r="L57" s="216"/>
      <c r="M57" s="227">
        <f t="shared" si="4"/>
        <v>0</v>
      </c>
      <c r="N57" s="216"/>
    </row>
    <row r="58" spans="1:14" x14ac:dyDescent="0.25">
      <c r="A58" s="207"/>
      <c r="B58" s="207"/>
      <c r="D58" s="229"/>
      <c r="E58" s="226" t="s">
        <v>1017</v>
      </c>
      <c r="G58" s="216">
        <f>SUM(G48:G57)</f>
        <v>3552697.3197952225</v>
      </c>
      <c r="H58" s="477"/>
      <c r="I58" s="217">
        <f>SUM(I48:I57)</f>
        <v>2922483.1104451222</v>
      </c>
      <c r="K58" s="217">
        <f>SUM(K48:K57)</f>
        <v>15535.263833680145</v>
      </c>
      <c r="L58" s="216"/>
      <c r="M58" s="217">
        <f>SUM(M48:M57)</f>
        <v>2938018.3742788029</v>
      </c>
      <c r="N58" s="216"/>
    </row>
    <row r="59" spans="1:14" x14ac:dyDescent="0.25">
      <c r="A59" s="207"/>
      <c r="B59" s="207"/>
      <c r="C59" s="226"/>
      <c r="D59" s="226"/>
      <c r="E59" s="226"/>
      <c r="G59" s="216"/>
      <c r="H59" s="477"/>
      <c r="I59" s="217"/>
      <c r="K59" s="216"/>
      <c r="L59" s="216"/>
      <c r="M59" s="216"/>
      <c r="N59" s="216"/>
    </row>
    <row r="60" spans="1:14" x14ac:dyDescent="0.25">
      <c r="A60" s="207"/>
      <c r="B60" s="207"/>
      <c r="C60" s="225" t="s">
        <v>1018</v>
      </c>
      <c r="D60" s="225"/>
      <c r="E60" s="226" t="s">
        <v>982</v>
      </c>
      <c r="G60" s="216">
        <v>0</v>
      </c>
      <c r="H60" s="477"/>
      <c r="I60" s="217">
        <v>0</v>
      </c>
      <c r="K60" s="216">
        <f>'[49]IS ADJ 7.1'!W63</f>
        <v>0</v>
      </c>
      <c r="L60" s="216"/>
      <c r="M60" s="216">
        <f>I60+K60</f>
        <v>0</v>
      </c>
      <c r="N60" s="216"/>
    </row>
    <row r="61" spans="1:14" x14ac:dyDescent="0.25">
      <c r="A61" s="207"/>
      <c r="B61" s="207"/>
      <c r="C61" s="122" t="s">
        <v>1019</v>
      </c>
      <c r="D61" s="122"/>
      <c r="E61" s="226" t="s">
        <v>984</v>
      </c>
      <c r="G61" s="216">
        <v>286791.56251937186</v>
      </c>
      <c r="H61" s="477"/>
      <c r="I61" s="217">
        <v>255903.42688884301</v>
      </c>
      <c r="K61" s="216">
        <f>'[49]IS ADJ 7.1'!W64</f>
        <v>36022.111036910384</v>
      </c>
      <c r="L61" s="216"/>
      <c r="M61" s="216">
        <f t="shared" ref="M61:M65" si="5">I61+K61</f>
        <v>291925.53792575339</v>
      </c>
      <c r="N61" s="216"/>
    </row>
    <row r="62" spans="1:14" x14ac:dyDescent="0.25">
      <c r="A62" s="207"/>
      <c r="B62" s="207"/>
      <c r="C62" s="122" t="s">
        <v>1020</v>
      </c>
      <c r="D62" s="122"/>
      <c r="E62" s="226" t="s">
        <v>986</v>
      </c>
      <c r="G62" s="216">
        <v>734977.72762251401</v>
      </c>
      <c r="H62" s="477"/>
      <c r="I62" s="217">
        <v>591340.61870750762</v>
      </c>
      <c r="K62" s="216">
        <f>'[49]IS ADJ 7.1'!W65</f>
        <v>10794.92810037022</v>
      </c>
      <c r="L62" s="216"/>
      <c r="M62" s="216">
        <f t="shared" si="5"/>
        <v>602135.54680787784</v>
      </c>
      <c r="N62" s="216"/>
    </row>
    <row r="63" spans="1:14" x14ac:dyDescent="0.25">
      <c r="A63" s="207"/>
      <c r="B63" s="207"/>
      <c r="C63" s="122" t="s">
        <v>1021</v>
      </c>
      <c r="D63" s="122"/>
      <c r="E63" s="226" t="s">
        <v>988</v>
      </c>
      <c r="G63" s="216">
        <v>24524.505033583686</v>
      </c>
      <c r="H63" s="477"/>
      <c r="I63" s="217">
        <v>21140.556738968688</v>
      </c>
      <c r="K63" s="216">
        <f>'[49]IS ADJ 7.1'!W66</f>
        <v>-342.41152432376111</v>
      </c>
      <c r="L63" s="216"/>
      <c r="M63" s="216">
        <f t="shared" si="5"/>
        <v>20798.145214644926</v>
      </c>
      <c r="N63" s="216"/>
    </row>
    <row r="64" spans="1:14" x14ac:dyDescent="0.25">
      <c r="A64" s="207"/>
      <c r="B64" s="207"/>
      <c r="C64" s="122" t="s">
        <v>1022</v>
      </c>
      <c r="D64" s="122"/>
      <c r="E64" s="226" t="s">
        <v>990</v>
      </c>
      <c r="G64" s="216">
        <v>93950.547485454794</v>
      </c>
      <c r="H64" s="477"/>
      <c r="I64" s="217">
        <v>78949.113171491088</v>
      </c>
      <c r="K64" s="216">
        <f>'[49]IS ADJ 7.1'!W67</f>
        <v>2992.6528089012718</v>
      </c>
      <c r="L64" s="216"/>
      <c r="M64" s="216">
        <f t="shared" si="5"/>
        <v>81941.76598039236</v>
      </c>
      <c r="N64" s="216"/>
    </row>
    <row r="65" spans="1:14" x14ac:dyDescent="0.25">
      <c r="A65" s="207"/>
      <c r="B65" s="207"/>
      <c r="C65" s="122" t="s">
        <v>1023</v>
      </c>
      <c r="D65" s="122"/>
      <c r="E65" s="226" t="s">
        <v>992</v>
      </c>
      <c r="G65" s="227">
        <v>13156.075540477997</v>
      </c>
      <c r="H65" s="477"/>
      <c r="I65" s="227">
        <v>11059.698073071375</v>
      </c>
      <c r="K65" s="227">
        <f>'[49]IS ADJ 7.1'!W68</f>
        <v>310.85287142516427</v>
      </c>
      <c r="L65" s="216"/>
      <c r="M65" s="227">
        <f t="shared" si="5"/>
        <v>11370.550944496539</v>
      </c>
      <c r="N65" s="216"/>
    </row>
    <row r="66" spans="1:14" x14ac:dyDescent="0.25">
      <c r="A66" s="207"/>
      <c r="B66" s="207"/>
      <c r="D66" s="229"/>
      <c r="E66" s="226" t="s">
        <v>1024</v>
      </c>
      <c r="G66" s="216">
        <f>SUM(G60:G65)</f>
        <v>1153400.4182014025</v>
      </c>
      <c r="H66" s="477"/>
      <c r="I66" s="217">
        <f>SUM(I60:I65)</f>
        <v>958393.41357988189</v>
      </c>
      <c r="K66" s="217">
        <f>SUM(K60:K65)</f>
        <v>49778.133293283281</v>
      </c>
      <c r="L66" s="216"/>
      <c r="M66" s="217">
        <f>SUM(M60:M65)</f>
        <v>1008171.5468731651</v>
      </c>
      <c r="N66" s="216"/>
    </row>
    <row r="67" spans="1:14" x14ac:dyDescent="0.25">
      <c r="A67" s="207"/>
      <c r="B67" s="207"/>
      <c r="C67" s="226"/>
      <c r="D67" s="226"/>
      <c r="E67" s="226"/>
      <c r="G67" s="216"/>
      <c r="H67" s="477"/>
      <c r="I67" s="217"/>
      <c r="K67" s="216"/>
      <c r="L67" s="216"/>
      <c r="M67" s="216"/>
      <c r="N67" s="216"/>
    </row>
    <row r="68" spans="1:14" x14ac:dyDescent="0.25">
      <c r="A68" s="207"/>
      <c r="B68" s="207"/>
      <c r="C68" s="122" t="s">
        <v>1025</v>
      </c>
      <c r="D68" s="122"/>
      <c r="E68" s="226" t="s">
        <v>982</v>
      </c>
      <c r="G68" s="216">
        <v>0</v>
      </c>
      <c r="H68" s="477"/>
      <c r="I68" s="217">
        <v>0</v>
      </c>
      <c r="K68" s="216">
        <f>'[49]IS ADJ 7.1'!W71</f>
        <v>0</v>
      </c>
      <c r="L68" s="216"/>
      <c r="M68" s="216">
        <f>I68+K68</f>
        <v>0</v>
      </c>
      <c r="N68" s="216"/>
    </row>
    <row r="69" spans="1:14" x14ac:dyDescent="0.25">
      <c r="A69" s="207"/>
      <c r="B69" s="207"/>
      <c r="C69" s="122" t="s">
        <v>1026</v>
      </c>
      <c r="D69" s="122"/>
      <c r="E69" s="226" t="s">
        <v>984</v>
      </c>
      <c r="G69" s="216">
        <v>462314.50505967357</v>
      </c>
      <c r="H69" s="477"/>
      <c r="I69" s="217">
        <v>422382.2888926969</v>
      </c>
      <c r="K69" s="216">
        <f>'[49]IS ADJ 7.1'!W72</f>
        <v>-1188.4889139393345</v>
      </c>
      <c r="L69" s="216"/>
      <c r="M69" s="216">
        <f t="shared" ref="M69:M75" si="6">I69+K69</f>
        <v>421193.79997875757</v>
      </c>
      <c r="N69" s="216"/>
    </row>
    <row r="70" spans="1:14" x14ac:dyDescent="0.25">
      <c r="A70" s="207"/>
      <c r="B70" s="207"/>
      <c r="C70" s="122" t="s">
        <v>1027</v>
      </c>
      <c r="D70" s="122"/>
      <c r="E70" s="226" t="s">
        <v>986</v>
      </c>
      <c r="G70" s="216">
        <v>1183377.0113768829</v>
      </c>
      <c r="H70" s="477"/>
      <c r="I70" s="217">
        <v>1025106.9218711783</v>
      </c>
      <c r="K70" s="216">
        <f>'[49]IS ADJ 7.1'!W73</f>
        <v>-3340.7250353816198</v>
      </c>
      <c r="L70" s="216"/>
      <c r="M70" s="216">
        <f t="shared" si="6"/>
        <v>1021766.1968357967</v>
      </c>
      <c r="N70" s="216"/>
    </row>
    <row r="71" spans="1:14" x14ac:dyDescent="0.25">
      <c r="A71" s="207"/>
      <c r="B71" s="207"/>
      <c r="C71" s="230" t="s">
        <v>1028</v>
      </c>
      <c r="D71" s="230"/>
      <c r="E71" s="226" t="s">
        <v>1274</v>
      </c>
      <c r="G71" s="216">
        <v>0</v>
      </c>
      <c r="H71" s="477"/>
      <c r="I71" s="217">
        <v>0</v>
      </c>
      <c r="K71" s="216">
        <f>'[49]IS ADJ 7.1'!W74</f>
        <v>290897.2612852368</v>
      </c>
      <c r="L71" s="216"/>
      <c r="M71" s="216">
        <f t="shared" si="6"/>
        <v>290897.2612852368</v>
      </c>
      <c r="N71" s="216"/>
    </row>
    <row r="72" spans="1:14" x14ac:dyDescent="0.25">
      <c r="A72" s="207"/>
      <c r="B72" s="207"/>
      <c r="C72" s="122" t="s">
        <v>1029</v>
      </c>
      <c r="D72" s="122"/>
      <c r="E72" s="481" t="s">
        <v>998</v>
      </c>
      <c r="G72" s="216">
        <v>0</v>
      </c>
      <c r="H72" s="477"/>
      <c r="I72" s="217">
        <v>0</v>
      </c>
      <c r="K72" s="216">
        <f>'[49]IS ADJ 7.1'!W75</f>
        <v>689.17729917544</v>
      </c>
      <c r="L72" s="216"/>
      <c r="M72" s="216">
        <f t="shared" si="6"/>
        <v>689.17729917544</v>
      </c>
      <c r="N72" s="216"/>
    </row>
    <row r="73" spans="1:14" x14ac:dyDescent="0.25">
      <c r="A73" s="207"/>
      <c r="B73" s="207"/>
      <c r="C73" s="122" t="s">
        <v>1030</v>
      </c>
      <c r="D73" s="122"/>
      <c r="E73" s="226" t="s">
        <v>988</v>
      </c>
      <c r="G73" s="216">
        <v>371574.29116983438</v>
      </c>
      <c r="H73" s="477"/>
      <c r="I73" s="217">
        <v>327223.46933838603</v>
      </c>
      <c r="K73" s="216">
        <f>'[49]IS ADJ 7.1'!W76</f>
        <v>-773.06773553270614</v>
      </c>
      <c r="L73" s="216"/>
      <c r="M73" s="216">
        <f t="shared" si="6"/>
        <v>326450.40160285332</v>
      </c>
      <c r="N73" s="216"/>
    </row>
    <row r="74" spans="1:14" x14ac:dyDescent="0.25">
      <c r="A74" s="207"/>
      <c r="B74" s="207"/>
      <c r="C74" s="122" t="s">
        <v>1031</v>
      </c>
      <c r="D74" s="122"/>
      <c r="E74" s="226" t="s">
        <v>990</v>
      </c>
      <c r="G74" s="216">
        <v>115432.06586706926</v>
      </c>
      <c r="H74" s="477"/>
      <c r="I74" s="217">
        <v>100085.90863892387</v>
      </c>
      <c r="K74" s="216">
        <f>'[49]IS ADJ 7.1'!W77</f>
        <v>-68.655472353420919</v>
      </c>
      <c r="L74" s="216"/>
      <c r="M74" s="216">
        <f t="shared" si="6"/>
        <v>100017.25316657044</v>
      </c>
      <c r="N74" s="216"/>
    </row>
    <row r="75" spans="1:14" x14ac:dyDescent="0.25">
      <c r="A75" s="207"/>
      <c r="B75" s="207"/>
      <c r="C75" s="122" t="s">
        <v>1032</v>
      </c>
      <c r="D75" s="122"/>
      <c r="E75" s="226" t="s">
        <v>992</v>
      </c>
      <c r="G75" s="227">
        <v>62646.554571455956</v>
      </c>
      <c r="H75" s="477"/>
      <c r="I75" s="227">
        <v>53690.942655257946</v>
      </c>
      <c r="K75" s="227">
        <f>'[49]IS ADJ 7.1'!W78</f>
        <v>-126.84522763919813</v>
      </c>
      <c r="L75" s="216"/>
      <c r="M75" s="227">
        <f t="shared" si="6"/>
        <v>53564.097427618748</v>
      </c>
      <c r="N75" s="216"/>
    </row>
    <row r="76" spans="1:14" x14ac:dyDescent="0.25">
      <c r="A76" s="207"/>
      <c r="B76" s="207"/>
      <c r="D76" s="229"/>
      <c r="E76" s="226" t="s">
        <v>1033</v>
      </c>
      <c r="G76" s="216">
        <f>SUM(G68:G75)</f>
        <v>2195344.4280449157</v>
      </c>
      <c r="H76" s="477"/>
      <c r="I76" s="217">
        <f>SUM(I68:I75)</f>
        <v>1928489.531396443</v>
      </c>
      <c r="K76" s="217">
        <f>SUM(K68:K75)</f>
        <v>286088.65619956597</v>
      </c>
      <c r="L76" s="216"/>
      <c r="M76" s="217">
        <f>SUM(M68:M75)</f>
        <v>2214578.1875960091</v>
      </c>
      <c r="N76" s="216"/>
    </row>
    <row r="77" spans="1:14" x14ac:dyDescent="0.25">
      <c r="A77" s="207"/>
      <c r="B77" s="207"/>
      <c r="D77" s="229"/>
      <c r="E77" s="226"/>
      <c r="G77" s="216"/>
      <c r="H77" s="477"/>
      <c r="I77" s="217"/>
      <c r="K77" s="217"/>
      <c r="L77" s="216"/>
      <c r="M77" s="217"/>
      <c r="N77" s="216"/>
    </row>
    <row r="78" spans="1:14" x14ac:dyDescent="0.25">
      <c r="A78" s="207"/>
      <c r="B78" s="207"/>
      <c r="C78" s="122" t="s">
        <v>1237</v>
      </c>
      <c r="D78" s="450"/>
      <c r="E78" s="226" t="s">
        <v>1278</v>
      </c>
      <c r="F78" s="226"/>
      <c r="G78" s="593">
        <v>0</v>
      </c>
      <c r="H78" s="477"/>
      <c r="I78" s="227">
        <v>0</v>
      </c>
      <c r="K78" s="227">
        <f>'[49]IS ADJ 7.1'!$W$80</f>
        <v>145937.62990504163</v>
      </c>
      <c r="L78" s="216"/>
      <c r="M78" s="227">
        <f>I78+K78</f>
        <v>145937.62990504163</v>
      </c>
      <c r="N78" s="216"/>
    </row>
    <row r="79" spans="1:14" x14ac:dyDescent="0.25">
      <c r="A79" s="207"/>
      <c r="B79" s="207"/>
      <c r="D79" s="229"/>
      <c r="E79" s="226"/>
      <c r="G79" s="216"/>
      <c r="H79" s="477"/>
      <c r="I79" s="217"/>
      <c r="K79" s="216"/>
      <c r="L79" s="216"/>
      <c r="M79" s="216"/>
      <c r="N79" s="216"/>
    </row>
    <row r="80" spans="1:14" x14ac:dyDescent="0.25">
      <c r="A80" s="207"/>
      <c r="B80" s="207"/>
      <c r="C80" s="122">
        <v>330</v>
      </c>
      <c r="D80" s="122"/>
      <c r="E80" s="226" t="s">
        <v>982</v>
      </c>
      <c r="G80" s="216">
        <v>0</v>
      </c>
      <c r="H80" s="477"/>
      <c r="I80" s="217">
        <v>0</v>
      </c>
      <c r="K80" s="216">
        <f>'[49]IS ADJ 7.1'!W84</f>
        <v>0</v>
      </c>
      <c r="L80" s="216"/>
      <c r="M80" s="216">
        <f>I80+K80</f>
        <v>0</v>
      </c>
      <c r="N80" s="216"/>
    </row>
    <row r="81" spans="1:14" x14ac:dyDescent="0.25">
      <c r="A81" s="207"/>
      <c r="B81" s="207"/>
      <c r="C81" s="122">
        <v>331</v>
      </c>
      <c r="D81" s="122"/>
      <c r="E81" s="226" t="s">
        <v>984</v>
      </c>
      <c r="G81" s="216">
        <v>14632.142814048724</v>
      </c>
      <c r="H81" s="477"/>
      <c r="I81" s="217">
        <v>12564.103002941303</v>
      </c>
      <c r="K81" s="216">
        <f>'[49]IS ADJ 7.1'!W85</f>
        <v>2986.3432692655879</v>
      </c>
      <c r="L81" s="216"/>
      <c r="M81" s="216">
        <f t="shared" ref="M81:M86" si="7">I81+K81</f>
        <v>15550.446272206891</v>
      </c>
      <c r="N81" s="216"/>
    </row>
    <row r="82" spans="1:14" x14ac:dyDescent="0.25">
      <c r="A82" s="207"/>
      <c r="B82" s="207"/>
      <c r="C82" s="122">
        <v>332</v>
      </c>
      <c r="D82" s="122"/>
      <c r="E82" s="226" t="s">
        <v>1034</v>
      </c>
      <c r="G82" s="216">
        <v>59947.987998505108</v>
      </c>
      <c r="H82" s="477"/>
      <c r="I82" s="217">
        <v>52341.062940582451</v>
      </c>
      <c r="K82" s="216">
        <f>'[49]IS ADJ 7.1'!W86</f>
        <v>-121.37221345912258</v>
      </c>
      <c r="L82" s="216"/>
      <c r="M82" s="216">
        <f t="shared" si="7"/>
        <v>52219.690727123329</v>
      </c>
      <c r="N82" s="216"/>
    </row>
    <row r="83" spans="1:14" x14ac:dyDescent="0.25">
      <c r="A83" s="207"/>
      <c r="B83" s="207"/>
      <c r="C83" s="122">
        <v>333</v>
      </c>
      <c r="D83" s="122"/>
      <c r="E83" s="226" t="s">
        <v>988</v>
      </c>
      <c r="G83" s="216">
        <v>95488.578002605878</v>
      </c>
      <c r="H83" s="477"/>
      <c r="I83" s="217">
        <v>86119.369191628328</v>
      </c>
      <c r="K83" s="216">
        <f>'[49]IS ADJ 7.1'!W87</f>
        <v>2261.93026596657</v>
      </c>
      <c r="L83" s="216"/>
      <c r="M83" s="216">
        <f t="shared" si="7"/>
        <v>88381.299457594898</v>
      </c>
      <c r="N83" s="216"/>
    </row>
    <row r="84" spans="1:14" x14ac:dyDescent="0.25">
      <c r="A84" s="207"/>
      <c r="B84" s="207"/>
      <c r="C84" s="122">
        <v>334</v>
      </c>
      <c r="D84" s="122"/>
      <c r="E84" s="226" t="s">
        <v>990</v>
      </c>
      <c r="G84" s="216">
        <v>33382.69480953156</v>
      </c>
      <c r="H84" s="477"/>
      <c r="I84" s="217">
        <v>29854.425968873922</v>
      </c>
      <c r="K84" s="216">
        <f>'[49]IS ADJ 7.1'!W88</f>
        <v>149.62289401527596</v>
      </c>
      <c r="L84" s="216"/>
      <c r="M84" s="216">
        <f t="shared" si="7"/>
        <v>30004.048862889198</v>
      </c>
      <c r="N84" s="216"/>
    </row>
    <row r="85" spans="1:14" x14ac:dyDescent="0.25">
      <c r="A85" s="207"/>
      <c r="B85" s="207"/>
      <c r="C85" s="122">
        <v>335</v>
      </c>
      <c r="D85" s="122"/>
      <c r="E85" s="226" t="s">
        <v>992</v>
      </c>
      <c r="G85" s="217">
        <v>11917.516457215104</v>
      </c>
      <c r="H85" s="477"/>
      <c r="I85" s="217">
        <v>9554.5799156126686</v>
      </c>
      <c r="J85" s="206"/>
      <c r="K85" s="216">
        <f>'[49]IS ADJ 7.1'!W89</f>
        <v>3369.7742932184992</v>
      </c>
      <c r="L85" s="217"/>
      <c r="M85" s="217">
        <f t="shared" si="7"/>
        <v>12924.354208831168</v>
      </c>
      <c r="N85" s="216"/>
    </row>
    <row r="86" spans="1:14" x14ac:dyDescent="0.25">
      <c r="A86" s="207"/>
      <c r="B86" s="207"/>
      <c r="C86" s="122" t="s">
        <v>1238</v>
      </c>
      <c r="D86" s="226"/>
      <c r="E86" s="226" t="s">
        <v>1279</v>
      </c>
      <c r="G86" s="227">
        <v>0</v>
      </c>
      <c r="H86" s="477"/>
      <c r="I86" s="227">
        <v>0</v>
      </c>
      <c r="J86" s="206"/>
      <c r="K86" s="227">
        <f>'[49]IS ADJ 7.1'!W90</f>
        <v>56992.244176585373</v>
      </c>
      <c r="L86" s="217"/>
      <c r="M86" s="227">
        <f t="shared" si="7"/>
        <v>56992.244176585373</v>
      </c>
      <c r="N86" s="216"/>
    </row>
    <row r="87" spans="1:14" x14ac:dyDescent="0.25">
      <c r="A87" s="207"/>
      <c r="B87" s="207"/>
      <c r="D87" s="229"/>
      <c r="E87" s="226" t="s">
        <v>1035</v>
      </c>
      <c r="G87" s="216">
        <f>SUM(G80:G86)</f>
        <v>215368.92008190637</v>
      </c>
      <c r="H87" s="477"/>
      <c r="I87" s="217">
        <f>SUM(I80:I86)</f>
        <v>190433.54101963868</v>
      </c>
      <c r="K87" s="217">
        <f>SUM(K80:K86)</f>
        <v>65638.542685592183</v>
      </c>
      <c r="L87" s="216"/>
      <c r="M87" s="217">
        <f>SUM(M80:M86)</f>
        <v>256072.08370523088</v>
      </c>
      <c r="N87" s="216"/>
    </row>
    <row r="88" spans="1:14" x14ac:dyDescent="0.25">
      <c r="A88" s="207"/>
      <c r="B88" s="207"/>
      <c r="C88" s="226"/>
      <c r="D88" s="226"/>
      <c r="E88" s="226"/>
      <c r="G88" s="216"/>
      <c r="H88" s="477"/>
      <c r="I88" s="217"/>
      <c r="K88" s="216"/>
      <c r="L88" s="216"/>
      <c r="M88" s="216"/>
      <c r="N88" s="216"/>
    </row>
    <row r="89" spans="1:14" x14ac:dyDescent="0.25">
      <c r="A89" s="207"/>
      <c r="B89" s="207"/>
      <c r="C89" s="122" t="s">
        <v>1036</v>
      </c>
      <c r="D89" s="122"/>
      <c r="E89" s="226" t="s">
        <v>982</v>
      </c>
      <c r="G89" s="216">
        <v>0</v>
      </c>
      <c r="H89" s="477"/>
      <c r="I89" s="217">
        <v>0</v>
      </c>
      <c r="K89" s="216">
        <f>'[49]IS ADJ 7.1'!W94</f>
        <v>0</v>
      </c>
      <c r="L89" s="216"/>
      <c r="M89" s="216">
        <f>I89+K89</f>
        <v>0</v>
      </c>
      <c r="N89" s="216"/>
    </row>
    <row r="90" spans="1:14" x14ac:dyDescent="0.25">
      <c r="A90" s="207"/>
      <c r="B90" s="207"/>
      <c r="C90" s="122" t="s">
        <v>1037</v>
      </c>
      <c r="D90" s="122"/>
      <c r="E90" s="226" t="s">
        <v>984</v>
      </c>
      <c r="G90" s="216">
        <v>93595.109197641068</v>
      </c>
      <c r="H90" s="477"/>
      <c r="I90" s="217">
        <v>87861.197853798862</v>
      </c>
      <c r="K90" s="216">
        <f>'[49]IS ADJ 7.1'!W95</f>
        <v>320.34116585577431</v>
      </c>
      <c r="L90" s="216"/>
      <c r="M90" s="216">
        <f t="shared" ref="M90:M95" si="8">I90+K90</f>
        <v>88181.539019654636</v>
      </c>
      <c r="N90" s="216"/>
    </row>
    <row r="91" spans="1:14" x14ac:dyDescent="0.25">
      <c r="A91" s="207"/>
      <c r="B91" s="207"/>
      <c r="C91" s="122" t="s">
        <v>1038</v>
      </c>
      <c r="D91" s="122"/>
      <c r="E91" s="226" t="s">
        <v>1039</v>
      </c>
      <c r="G91" s="216">
        <v>55516.420345851802</v>
      </c>
      <c r="H91" s="477"/>
      <c r="I91" s="217">
        <v>48941.564739100322</v>
      </c>
      <c r="K91" s="216">
        <f>'[49]IS ADJ 7.1'!W96</f>
        <v>-115.62478908614139</v>
      </c>
      <c r="L91" s="216"/>
      <c r="M91" s="216">
        <f t="shared" si="8"/>
        <v>48825.939950014181</v>
      </c>
      <c r="N91" s="216"/>
    </row>
    <row r="92" spans="1:14" x14ac:dyDescent="0.25">
      <c r="A92" s="207"/>
      <c r="B92" s="207"/>
      <c r="C92" s="122" t="s">
        <v>1040</v>
      </c>
      <c r="D92" s="122"/>
      <c r="E92" s="226" t="s">
        <v>1041</v>
      </c>
      <c r="G92" s="216">
        <v>862529.03805714985</v>
      </c>
      <c r="H92" s="477"/>
      <c r="I92" s="217">
        <v>779484.82691529044</v>
      </c>
      <c r="K92" s="216">
        <f>'[49]IS ADJ 7.1'!W97</f>
        <v>-13329.746623772546</v>
      </c>
      <c r="L92" s="216"/>
      <c r="M92" s="216">
        <f t="shared" si="8"/>
        <v>766155.08029151789</v>
      </c>
      <c r="N92" s="216"/>
    </row>
    <row r="93" spans="1:14" x14ac:dyDescent="0.25">
      <c r="A93" s="207"/>
      <c r="B93" s="207"/>
      <c r="C93" s="122" t="s">
        <v>1042</v>
      </c>
      <c r="D93" s="122"/>
      <c r="E93" s="226" t="s">
        <v>1043</v>
      </c>
      <c r="G93" s="216">
        <v>176300.05885261873</v>
      </c>
      <c r="H93" s="477"/>
      <c r="I93" s="217">
        <v>162442.80326349876</v>
      </c>
      <c r="K93" s="216">
        <f>'[49]IS ADJ 7.1'!W98</f>
        <v>3140.9237366831221</v>
      </c>
      <c r="L93" s="216"/>
      <c r="M93" s="216">
        <f t="shared" si="8"/>
        <v>165583.72700018188</v>
      </c>
      <c r="N93" s="216"/>
    </row>
    <row r="94" spans="1:14" x14ac:dyDescent="0.25">
      <c r="A94" s="207"/>
      <c r="B94" s="207"/>
      <c r="C94" s="122" t="s">
        <v>1044</v>
      </c>
      <c r="D94" s="122"/>
      <c r="E94" s="226" t="s">
        <v>990</v>
      </c>
      <c r="G94" s="216">
        <v>111937.39820675708</v>
      </c>
      <c r="H94" s="477"/>
      <c r="I94" s="217">
        <v>99480.418965595702</v>
      </c>
      <c r="K94" s="216">
        <f>'[49]IS ADJ 7.1'!W99</f>
        <v>874.95596132178616</v>
      </c>
      <c r="L94" s="216"/>
      <c r="M94" s="216">
        <f t="shared" si="8"/>
        <v>100355.37492691749</v>
      </c>
      <c r="N94" s="216"/>
    </row>
    <row r="95" spans="1:14" x14ac:dyDescent="0.25">
      <c r="A95" s="207"/>
      <c r="B95" s="207"/>
      <c r="C95" s="122" t="s">
        <v>1045</v>
      </c>
      <c r="D95" s="122"/>
      <c r="E95" s="226" t="s">
        <v>992</v>
      </c>
      <c r="G95" s="227">
        <v>78897.107926403944</v>
      </c>
      <c r="H95" s="477"/>
      <c r="I95" s="227">
        <v>69073.685295644362</v>
      </c>
      <c r="K95" s="227">
        <f>'[49]IS ADJ 7.1'!W100</f>
        <v>6335.3064761600981</v>
      </c>
      <c r="L95" s="216"/>
      <c r="M95" s="227">
        <f t="shared" si="8"/>
        <v>75408.99177180446</v>
      </c>
      <c r="N95" s="216"/>
    </row>
    <row r="96" spans="1:14" x14ac:dyDescent="0.25">
      <c r="A96" s="207"/>
      <c r="B96" s="207"/>
      <c r="D96" s="229"/>
      <c r="E96" s="226" t="s">
        <v>1046</v>
      </c>
      <c r="G96" s="216">
        <f>SUM(G89:G95)</f>
        <v>1378775.1325864226</v>
      </c>
      <c r="H96" s="477"/>
      <c r="I96" s="217">
        <f>SUM(I89:I95)</f>
        <v>1247284.4970329285</v>
      </c>
      <c r="K96" s="217">
        <f>SUM(K89:K95)</f>
        <v>-2773.8440728379064</v>
      </c>
      <c r="L96" s="216"/>
      <c r="M96" s="217">
        <f>SUM(M89:M95)</f>
        <v>1244510.6529600904</v>
      </c>
      <c r="N96" s="216"/>
    </row>
    <row r="97" spans="1:14" x14ac:dyDescent="0.25">
      <c r="A97" s="207"/>
      <c r="B97" s="207"/>
      <c r="C97" s="226"/>
      <c r="D97" s="226"/>
      <c r="E97" s="226"/>
      <c r="G97" s="216"/>
      <c r="H97" s="477"/>
      <c r="I97" s="217"/>
      <c r="K97" s="216"/>
      <c r="L97" s="216"/>
      <c r="M97" s="216"/>
      <c r="N97" s="216"/>
    </row>
    <row r="98" spans="1:14" x14ac:dyDescent="0.25">
      <c r="A98" s="207"/>
      <c r="B98" s="207"/>
      <c r="C98" s="122" t="s">
        <v>1047</v>
      </c>
      <c r="D98" s="122"/>
      <c r="E98" s="226" t="s">
        <v>984</v>
      </c>
      <c r="G98" s="216">
        <v>33626.034241587593</v>
      </c>
      <c r="H98" s="477"/>
      <c r="I98" s="217">
        <v>30305.67861232498</v>
      </c>
      <c r="K98" s="216">
        <f>'[49]IS ADJ 7.1'!W103</f>
        <v>-110.38898309864453</v>
      </c>
      <c r="L98" s="216"/>
      <c r="M98" s="216">
        <f>I98+K98</f>
        <v>30195.289629226336</v>
      </c>
      <c r="N98" s="216"/>
    </row>
    <row r="99" spans="1:14" x14ac:dyDescent="0.25">
      <c r="A99" s="207"/>
      <c r="B99" s="207"/>
      <c r="C99" s="122" t="s">
        <v>1048</v>
      </c>
      <c r="D99" s="122"/>
      <c r="E99" s="226" t="s">
        <v>1039</v>
      </c>
      <c r="G99" s="216">
        <v>41696.583890670205</v>
      </c>
      <c r="H99" s="477"/>
      <c r="I99" s="217">
        <v>33896.812867523891</v>
      </c>
      <c r="K99" s="216">
        <f>'[49]IS ADJ 7.1'!W104</f>
        <v>-203.30908293659013</v>
      </c>
      <c r="L99" s="216"/>
      <c r="M99" s="216">
        <f t="shared" ref="M99:M103" si="9">I99+K99</f>
        <v>33693.503784587301</v>
      </c>
      <c r="N99" s="216"/>
    </row>
    <row r="100" spans="1:14" x14ac:dyDescent="0.25">
      <c r="A100" s="207"/>
      <c r="B100" s="207"/>
      <c r="C100" s="122" t="s">
        <v>1049</v>
      </c>
      <c r="D100" s="122"/>
      <c r="E100" s="226" t="s">
        <v>1041</v>
      </c>
      <c r="G100" s="216">
        <v>1339210.3604451208</v>
      </c>
      <c r="H100" s="477"/>
      <c r="I100" s="217">
        <v>1181549.6601013902</v>
      </c>
      <c r="K100" s="216">
        <f>'[49]IS ADJ 7.1'!W105</f>
        <v>28455.969482172281</v>
      </c>
      <c r="L100" s="216"/>
      <c r="M100" s="216">
        <f t="shared" si="9"/>
        <v>1210005.6295835625</v>
      </c>
      <c r="N100" s="216"/>
    </row>
    <row r="101" spans="1:14" x14ac:dyDescent="0.25">
      <c r="A101" s="207"/>
      <c r="B101" s="207"/>
      <c r="C101" s="122" t="s">
        <v>1050</v>
      </c>
      <c r="D101" s="122"/>
      <c r="E101" s="226" t="s">
        <v>1043</v>
      </c>
      <c r="G101" s="216">
        <v>18311.605412658348</v>
      </c>
      <c r="H101" s="477"/>
      <c r="I101" s="217">
        <v>16565.518972992555</v>
      </c>
      <c r="K101" s="216">
        <f>'[49]IS ADJ 7.1'!W106</f>
        <v>-39.136154464318679</v>
      </c>
      <c r="L101" s="216"/>
      <c r="M101" s="216">
        <f t="shared" si="9"/>
        <v>16526.382818528236</v>
      </c>
      <c r="N101" s="216"/>
    </row>
    <row r="102" spans="1:14" x14ac:dyDescent="0.25">
      <c r="A102" s="207"/>
      <c r="B102" s="207"/>
      <c r="C102" s="122" t="s">
        <v>1051</v>
      </c>
      <c r="D102" s="122"/>
      <c r="E102" s="226" t="s">
        <v>990</v>
      </c>
      <c r="G102" s="216">
        <v>103302.93813244645</v>
      </c>
      <c r="H102" s="477"/>
      <c r="I102" s="217">
        <v>85668.662622144213</v>
      </c>
      <c r="K102" s="216">
        <f>'[49]IS ADJ 7.1'!W107</f>
        <v>757.70202914011315</v>
      </c>
      <c r="L102" s="216"/>
      <c r="M102" s="216">
        <f t="shared" si="9"/>
        <v>86426.364651284326</v>
      </c>
      <c r="N102" s="216"/>
    </row>
    <row r="103" spans="1:14" x14ac:dyDescent="0.25">
      <c r="A103" s="207"/>
      <c r="B103" s="207"/>
      <c r="C103" s="122" t="s">
        <v>1052</v>
      </c>
      <c r="D103" s="122"/>
      <c r="E103" s="226" t="s">
        <v>992</v>
      </c>
      <c r="G103" s="227">
        <v>30291.247825202809</v>
      </c>
      <c r="H103" s="477"/>
      <c r="I103" s="227">
        <v>24366.208181254318</v>
      </c>
      <c r="K103" s="227">
        <f>'[49]IS ADJ 7.1'!W108</f>
        <v>-57.565337291624019</v>
      </c>
      <c r="L103" s="216"/>
      <c r="M103" s="227">
        <f t="shared" si="9"/>
        <v>24308.642843962694</v>
      </c>
      <c r="N103" s="216"/>
    </row>
    <row r="104" spans="1:14" x14ac:dyDescent="0.25">
      <c r="A104" s="207"/>
      <c r="B104" s="207"/>
      <c r="D104" s="229"/>
      <c r="E104" s="226" t="s">
        <v>1053</v>
      </c>
      <c r="G104" s="216">
        <f>SUM(G98:G103)</f>
        <v>1566438.7699476862</v>
      </c>
      <c r="H104" s="477"/>
      <c r="I104" s="217">
        <f>SUM(I98:I103)</f>
        <v>1372352.5413576304</v>
      </c>
      <c r="K104" s="217">
        <f>SUM(K98:K103)</f>
        <v>28803.271953521216</v>
      </c>
      <c r="L104" s="216"/>
      <c r="M104" s="217">
        <f>SUM(M98:M103)</f>
        <v>1401155.8133111515</v>
      </c>
      <c r="N104" s="216"/>
    </row>
    <row r="105" spans="1:14" x14ac:dyDescent="0.25">
      <c r="A105" s="207"/>
      <c r="B105" s="207"/>
      <c r="C105" s="226"/>
      <c r="D105" s="226"/>
      <c r="E105" s="226"/>
      <c r="G105" s="216"/>
      <c r="H105" s="477"/>
      <c r="I105" s="217"/>
      <c r="K105" s="216"/>
      <c r="L105" s="216"/>
      <c r="M105" s="216"/>
      <c r="N105" s="216"/>
    </row>
    <row r="106" spans="1:14" x14ac:dyDescent="0.25">
      <c r="A106" s="207"/>
      <c r="B106" s="207"/>
      <c r="C106" s="122">
        <v>340</v>
      </c>
      <c r="D106" s="122"/>
      <c r="E106" s="226" t="s">
        <v>982</v>
      </c>
      <c r="G106" s="227">
        <v>0</v>
      </c>
      <c r="H106" s="477"/>
      <c r="I106" s="227">
        <v>0</v>
      </c>
      <c r="K106" s="227">
        <f>'[49]IS ADJ 7.1'!$W$111</f>
        <v>0</v>
      </c>
      <c r="L106" s="216"/>
      <c r="M106" s="227">
        <f>I106+K106</f>
        <v>0</v>
      </c>
      <c r="N106" s="216"/>
    </row>
    <row r="107" spans="1:14" x14ac:dyDescent="0.25">
      <c r="A107" s="207"/>
      <c r="B107" s="207"/>
      <c r="D107" s="229"/>
      <c r="E107" s="226" t="s">
        <v>1054</v>
      </c>
      <c r="G107" s="216">
        <f>SUM(G106)</f>
        <v>0</v>
      </c>
      <c r="H107" s="477"/>
      <c r="I107" s="217">
        <f>SUM(I106)</f>
        <v>0</v>
      </c>
      <c r="K107" s="217">
        <f>SUM(K106)</f>
        <v>0</v>
      </c>
      <c r="L107" s="216"/>
      <c r="M107" s="217">
        <f>SUM(M106)</f>
        <v>0</v>
      </c>
      <c r="N107" s="216"/>
    </row>
    <row r="108" spans="1:14" x14ac:dyDescent="0.25">
      <c r="A108" s="207"/>
      <c r="B108" s="207"/>
      <c r="C108" s="229"/>
      <c r="D108" s="229"/>
      <c r="E108" s="226"/>
      <c r="G108" s="216"/>
      <c r="H108" s="477"/>
      <c r="I108" s="217"/>
      <c r="K108" s="216"/>
      <c r="L108" s="216"/>
      <c r="M108" s="216"/>
      <c r="N108" s="216"/>
    </row>
    <row r="109" spans="1:14" x14ac:dyDescent="0.25">
      <c r="A109" s="207"/>
      <c r="B109" s="207"/>
      <c r="C109" s="122" t="s">
        <v>1055</v>
      </c>
      <c r="D109" s="122"/>
      <c r="E109" s="226" t="s">
        <v>984</v>
      </c>
      <c r="G109" s="216">
        <v>337064.95998324931</v>
      </c>
      <c r="H109" s="477"/>
      <c r="I109" s="217">
        <v>313230.10625549173</v>
      </c>
      <c r="K109" s="216">
        <f>'[49]IS ADJ 7.1'!W114</f>
        <v>12131.762883971503</v>
      </c>
      <c r="L109" s="216"/>
      <c r="M109" s="216">
        <f>I109+K109</f>
        <v>325361.86913946323</v>
      </c>
      <c r="N109" s="216"/>
    </row>
    <row r="110" spans="1:14" x14ac:dyDescent="0.25">
      <c r="A110" s="207"/>
      <c r="B110" s="207"/>
      <c r="C110" s="122" t="s">
        <v>1056</v>
      </c>
      <c r="D110" s="122"/>
      <c r="E110" s="226" t="s">
        <v>1039</v>
      </c>
      <c r="G110" s="216">
        <v>16997.636225913011</v>
      </c>
      <c r="H110" s="477"/>
      <c r="I110" s="217">
        <v>13905.972824758119</v>
      </c>
      <c r="K110" s="216">
        <f>'[49]IS ADJ 7.1'!W115</f>
        <v>-39.75882988000194</v>
      </c>
      <c r="L110" s="216"/>
      <c r="M110" s="216">
        <f t="shared" ref="M110:M114" si="10">I110+K110</f>
        <v>13866.213994878117</v>
      </c>
      <c r="N110" s="216"/>
    </row>
    <row r="111" spans="1:14" x14ac:dyDescent="0.25">
      <c r="A111" s="207"/>
      <c r="B111" s="207"/>
      <c r="C111" s="122" t="s">
        <v>1057</v>
      </c>
      <c r="D111" s="122"/>
      <c r="E111" s="226" t="s">
        <v>1041</v>
      </c>
      <c r="G111" s="216">
        <v>172619.5710766766</v>
      </c>
      <c r="H111" s="477"/>
      <c r="I111" s="217">
        <v>151297.58968967467</v>
      </c>
      <c r="K111" s="216">
        <f>'[49]IS ADJ 7.1'!W116</f>
        <v>462.26260512616136</v>
      </c>
      <c r="L111" s="216"/>
      <c r="M111" s="216">
        <f t="shared" si="10"/>
        <v>151759.85229480083</v>
      </c>
      <c r="N111" s="216"/>
    </row>
    <row r="112" spans="1:14" x14ac:dyDescent="0.25">
      <c r="A112" s="207"/>
      <c r="B112" s="207"/>
      <c r="C112" s="122" t="s">
        <v>1058</v>
      </c>
      <c r="D112" s="122"/>
      <c r="E112" s="226" t="s">
        <v>1043</v>
      </c>
      <c r="G112" s="216">
        <v>41673.06686365058</v>
      </c>
      <c r="H112" s="477"/>
      <c r="I112" s="217">
        <v>36377.609383578405</v>
      </c>
      <c r="K112" s="216">
        <f>'[49]IS ADJ 7.1'!W117</f>
        <v>-85.942356662613747</v>
      </c>
      <c r="L112" s="216"/>
      <c r="M112" s="216">
        <f t="shared" si="10"/>
        <v>36291.667026915791</v>
      </c>
      <c r="N112" s="216"/>
    </row>
    <row r="113" spans="1:14" x14ac:dyDescent="0.25">
      <c r="A113" s="207"/>
      <c r="B113" s="207"/>
      <c r="C113" s="122" t="s">
        <v>1059</v>
      </c>
      <c r="D113" s="122"/>
      <c r="E113" s="226" t="s">
        <v>990</v>
      </c>
      <c r="G113" s="216">
        <v>57055.100684531106</v>
      </c>
      <c r="H113" s="477"/>
      <c r="I113" s="217">
        <v>48527.675592211352</v>
      </c>
      <c r="K113" s="216">
        <f>'[49]IS ADJ 7.1'!W118</f>
        <v>715.97937182555324</v>
      </c>
      <c r="L113" s="216"/>
      <c r="M113" s="216">
        <f t="shared" si="10"/>
        <v>49243.654964036905</v>
      </c>
      <c r="N113" s="216"/>
    </row>
    <row r="114" spans="1:14" x14ac:dyDescent="0.25">
      <c r="A114" s="207"/>
      <c r="B114" s="207"/>
      <c r="C114" s="122" t="s">
        <v>1060</v>
      </c>
      <c r="D114" s="122"/>
      <c r="E114" s="226" t="s">
        <v>992</v>
      </c>
      <c r="G114" s="227">
        <v>36802.681597021598</v>
      </c>
      <c r="H114" s="477"/>
      <c r="I114" s="227">
        <v>30465.495819852884</v>
      </c>
      <c r="K114" s="227">
        <f>'[49]IS ADJ 7.1'!W119</f>
        <v>3349.0829920422402</v>
      </c>
      <c r="L114" s="216"/>
      <c r="M114" s="227">
        <f t="shared" si="10"/>
        <v>33814.578811895124</v>
      </c>
      <c r="N114" s="216"/>
    </row>
    <row r="115" spans="1:14" x14ac:dyDescent="0.25">
      <c r="A115" s="207"/>
      <c r="B115" s="207"/>
      <c r="D115" s="229"/>
      <c r="E115" s="226" t="s">
        <v>1061</v>
      </c>
      <c r="G115" s="216">
        <f>SUM(G109:G114)</f>
        <v>662213.01643104223</v>
      </c>
      <c r="H115" s="477"/>
      <c r="I115" s="217">
        <f>SUM(I109:I114)</f>
        <v>593804.44956556719</v>
      </c>
      <c r="K115" s="217">
        <f>SUM(K109:K114)</f>
        <v>16533.386666422841</v>
      </c>
      <c r="L115" s="216"/>
      <c r="M115" s="217">
        <f>SUM(M109:M114)</f>
        <v>610337.83623199002</v>
      </c>
      <c r="N115" s="216"/>
    </row>
    <row r="116" spans="1:14" x14ac:dyDescent="0.25">
      <c r="A116" s="207"/>
      <c r="B116" s="207"/>
      <c r="C116" s="226"/>
      <c r="D116" s="226"/>
      <c r="E116" s="226"/>
      <c r="G116" s="216"/>
      <c r="H116" s="477"/>
      <c r="I116" s="217"/>
      <c r="K116" s="216"/>
      <c r="L116" s="216"/>
      <c r="M116" s="216"/>
      <c r="N116" s="216"/>
    </row>
    <row r="117" spans="1:14" x14ac:dyDescent="0.25">
      <c r="A117" s="207"/>
      <c r="B117" s="207"/>
      <c r="C117" s="122" t="s">
        <v>1062</v>
      </c>
      <c r="D117" s="122"/>
      <c r="E117" s="226" t="s">
        <v>984</v>
      </c>
      <c r="G117" s="216">
        <v>443333.42529107281</v>
      </c>
      <c r="H117" s="477"/>
      <c r="I117" s="217">
        <v>381953.50425122236</v>
      </c>
      <c r="K117" s="216">
        <f>'[49]IS ADJ 7.1'!W122</f>
        <v>-611.23589311656542</v>
      </c>
      <c r="L117" s="216"/>
      <c r="M117" s="216">
        <f>I117+K117</f>
        <v>381342.26835810579</v>
      </c>
      <c r="N117" s="216"/>
    </row>
    <row r="118" spans="1:14" x14ac:dyDescent="0.25">
      <c r="A118" s="207"/>
      <c r="B118" s="207"/>
      <c r="C118" s="122" t="s">
        <v>1063</v>
      </c>
      <c r="D118" s="122"/>
      <c r="E118" s="226" t="s">
        <v>1039</v>
      </c>
      <c r="G118" s="216">
        <v>21338.175557865688</v>
      </c>
      <c r="H118" s="477"/>
      <c r="I118" s="217">
        <v>16546.394395612548</v>
      </c>
      <c r="K118" s="216">
        <f>'[49]IS ADJ 7.1'!W123</f>
        <v>-39.09097251646017</v>
      </c>
      <c r="L118" s="216"/>
      <c r="M118" s="216">
        <f t="shared" ref="M118:M122" si="11">I118+K118</f>
        <v>16507.303423096087</v>
      </c>
      <c r="N118" s="216"/>
    </row>
    <row r="119" spans="1:14" x14ac:dyDescent="0.25">
      <c r="A119" s="207"/>
      <c r="B119" s="207"/>
      <c r="C119" s="122" t="s">
        <v>1064</v>
      </c>
      <c r="D119" s="122"/>
      <c r="E119" s="226" t="s">
        <v>1041</v>
      </c>
      <c r="G119" s="216">
        <v>3432103.096204632</v>
      </c>
      <c r="H119" s="477"/>
      <c r="I119" s="217">
        <v>2902307.0854852935</v>
      </c>
      <c r="K119" s="216">
        <f>'[49]IS ADJ 7.1'!W124</f>
        <v>-3433.1387224220671</v>
      </c>
      <c r="L119" s="216"/>
      <c r="M119" s="216">
        <f t="shared" si="11"/>
        <v>2898873.9467628715</v>
      </c>
      <c r="N119" s="216"/>
    </row>
    <row r="120" spans="1:14" x14ac:dyDescent="0.25">
      <c r="A120" s="207"/>
      <c r="B120" s="207"/>
      <c r="C120" s="122" t="s">
        <v>1065</v>
      </c>
      <c r="D120" s="122"/>
      <c r="E120" s="226" t="s">
        <v>1043</v>
      </c>
      <c r="G120" s="216">
        <v>445327.80657389614</v>
      </c>
      <c r="H120" s="477"/>
      <c r="I120" s="217">
        <v>370053.61295353319</v>
      </c>
      <c r="K120" s="216">
        <f>'[49]IS ADJ 7.1'!W125</f>
        <v>-874.25424945860868</v>
      </c>
      <c r="L120" s="216"/>
      <c r="M120" s="216">
        <f t="shared" si="11"/>
        <v>369179.35870407458</v>
      </c>
      <c r="N120" s="216"/>
    </row>
    <row r="121" spans="1:14" x14ac:dyDescent="0.25">
      <c r="A121" s="207"/>
      <c r="B121" s="207"/>
      <c r="C121" s="122" t="s">
        <v>1066</v>
      </c>
      <c r="D121" s="122"/>
      <c r="E121" s="226" t="s">
        <v>990</v>
      </c>
      <c r="G121" s="216">
        <v>667700.81212206511</v>
      </c>
      <c r="H121" s="477"/>
      <c r="I121" s="217">
        <v>538067.3917277701</v>
      </c>
      <c r="K121" s="216">
        <f>'[49]IS ADJ 7.1'!W126</f>
        <v>-382.01162306393962</v>
      </c>
      <c r="L121" s="216"/>
      <c r="M121" s="216">
        <f t="shared" si="11"/>
        <v>537685.38010470616</v>
      </c>
      <c r="N121" s="216"/>
    </row>
    <row r="122" spans="1:14" x14ac:dyDescent="0.25">
      <c r="A122" s="207"/>
      <c r="B122" s="207"/>
      <c r="C122" s="122" t="s">
        <v>1067</v>
      </c>
      <c r="D122" s="122"/>
      <c r="E122" s="226" t="s">
        <v>992</v>
      </c>
      <c r="G122" s="227">
        <v>62418.428491590603</v>
      </c>
      <c r="H122" s="477"/>
      <c r="I122" s="227">
        <v>48749.464965199986</v>
      </c>
      <c r="K122" s="227">
        <f>'[49]IS ADJ 7.1'!W127</f>
        <v>1804.7887171592301</v>
      </c>
      <c r="L122" s="216"/>
      <c r="M122" s="227">
        <f t="shared" si="11"/>
        <v>50554.253682359216</v>
      </c>
      <c r="N122" s="216"/>
    </row>
    <row r="123" spans="1:14" x14ac:dyDescent="0.25">
      <c r="A123" s="207"/>
      <c r="B123" s="207"/>
      <c r="D123" s="229"/>
      <c r="E123" s="226" t="s">
        <v>1068</v>
      </c>
      <c r="G123" s="216">
        <f>SUM(G117:G122)</f>
        <v>5072221.7442411222</v>
      </c>
      <c r="H123" s="477"/>
      <c r="I123" s="217">
        <f>SUM(I117:I122)</f>
        <v>4257677.4537786311</v>
      </c>
      <c r="K123" s="217">
        <f>SUM(K117:K122)</f>
        <v>-3534.9427434184108</v>
      </c>
      <c r="L123" s="216"/>
      <c r="M123" s="217">
        <f>SUM(M117:M122)</f>
        <v>4254142.5110352132</v>
      </c>
      <c r="N123" s="216"/>
    </row>
    <row r="124" spans="1:14" x14ac:dyDescent="0.25">
      <c r="A124" s="207"/>
      <c r="B124" s="207"/>
      <c r="C124" s="226"/>
      <c r="D124" s="226"/>
      <c r="E124" s="226"/>
      <c r="G124" s="216"/>
      <c r="H124" s="477"/>
      <c r="I124" s="217"/>
      <c r="K124" s="216"/>
      <c r="L124" s="216"/>
      <c r="M124" s="216"/>
      <c r="N124" s="216"/>
    </row>
    <row r="125" spans="1:14" x14ac:dyDescent="0.25">
      <c r="A125" s="207"/>
      <c r="B125" s="207"/>
      <c r="C125" s="122" t="s">
        <v>1069</v>
      </c>
      <c r="D125" s="122"/>
      <c r="E125" s="226" t="s">
        <v>982</v>
      </c>
      <c r="G125" s="216">
        <v>0</v>
      </c>
      <c r="H125" s="477"/>
      <c r="I125" s="217">
        <v>0</v>
      </c>
      <c r="K125" s="216">
        <f>'[49]IS ADJ 7.1'!W130</f>
        <v>0</v>
      </c>
      <c r="L125" s="216"/>
      <c r="M125" s="216">
        <f>I125+K125</f>
        <v>0</v>
      </c>
      <c r="N125" s="216"/>
    </row>
    <row r="126" spans="1:14" x14ac:dyDescent="0.25">
      <c r="A126" s="207"/>
      <c r="B126" s="207"/>
      <c r="C126" s="122" t="s">
        <v>1070</v>
      </c>
      <c r="D126" s="122"/>
      <c r="E126" s="226" t="s">
        <v>984</v>
      </c>
      <c r="G126" s="216">
        <v>19918.387614705447</v>
      </c>
      <c r="H126" s="477"/>
      <c r="I126" s="217">
        <v>16790.668880716534</v>
      </c>
      <c r="K126" s="216">
        <f>'[49]IS ADJ 7.1'!W131</f>
        <v>-12.585391296997841</v>
      </c>
      <c r="L126" s="216"/>
      <c r="M126" s="216">
        <f t="shared" ref="M126:M131" si="12">I126+K126</f>
        <v>16778.083489419536</v>
      </c>
      <c r="N126" s="216"/>
    </row>
    <row r="127" spans="1:14" x14ac:dyDescent="0.25">
      <c r="A127" s="207"/>
      <c r="B127" s="207"/>
      <c r="C127" s="122" t="s">
        <v>1071</v>
      </c>
      <c r="D127" s="122"/>
      <c r="E127" s="226" t="s">
        <v>1039</v>
      </c>
      <c r="G127" s="216">
        <v>57336.826447529376</v>
      </c>
      <c r="H127" s="477"/>
      <c r="I127" s="217">
        <v>40220.540221107258</v>
      </c>
      <c r="K127" s="216">
        <f>'[49]IS ADJ 7.1'!W132</f>
        <v>-95.021307651011739</v>
      </c>
      <c r="L127" s="216"/>
      <c r="M127" s="216">
        <f t="shared" si="12"/>
        <v>40125.518913456246</v>
      </c>
      <c r="N127" s="216"/>
    </row>
    <row r="128" spans="1:14" x14ac:dyDescent="0.25">
      <c r="A128" s="207"/>
      <c r="B128" s="207"/>
      <c r="C128" s="122" t="s">
        <v>1072</v>
      </c>
      <c r="D128" s="122"/>
      <c r="E128" s="226" t="s">
        <v>1041</v>
      </c>
      <c r="G128" s="216">
        <v>470267.90157136758</v>
      </c>
      <c r="H128" s="477"/>
      <c r="I128" s="217">
        <v>394646.74700284697</v>
      </c>
      <c r="K128" s="216">
        <f>'[49]IS ADJ 7.1'!W133</f>
        <v>20639.150612440833</v>
      </c>
      <c r="L128" s="216"/>
      <c r="M128" s="216">
        <f t="shared" si="12"/>
        <v>415285.8976152878</v>
      </c>
      <c r="N128" s="216"/>
    </row>
    <row r="129" spans="1:14" x14ac:dyDescent="0.25">
      <c r="A129" s="207"/>
      <c r="B129" s="207"/>
      <c r="C129" s="122" t="s">
        <v>1073</v>
      </c>
      <c r="D129" s="122"/>
      <c r="E129" s="226" t="s">
        <v>1043</v>
      </c>
      <c r="G129" s="216">
        <v>77222.085648080334</v>
      </c>
      <c r="H129" s="477"/>
      <c r="I129" s="217">
        <v>61926.61381120517</v>
      </c>
      <c r="K129" s="216">
        <f>'[49]IS ADJ 7.1'!W134</f>
        <v>23321.528816273276</v>
      </c>
      <c r="L129" s="216"/>
      <c r="M129" s="216">
        <f t="shared" si="12"/>
        <v>85248.142627478446</v>
      </c>
      <c r="N129" s="216"/>
    </row>
    <row r="130" spans="1:14" x14ac:dyDescent="0.25">
      <c r="A130" s="207"/>
      <c r="B130" s="207"/>
      <c r="C130" s="122" t="s">
        <v>1074</v>
      </c>
      <c r="D130" s="122"/>
      <c r="E130" s="226" t="s">
        <v>990</v>
      </c>
      <c r="G130" s="216">
        <v>60580.100910900896</v>
      </c>
      <c r="H130" s="477"/>
      <c r="I130" s="217">
        <v>45406.935446134201</v>
      </c>
      <c r="K130" s="216">
        <f>'[49]IS ADJ 7.1'!W135</f>
        <v>5443.5030609685637</v>
      </c>
      <c r="L130" s="216"/>
      <c r="M130" s="216">
        <f t="shared" si="12"/>
        <v>50850.438507102765</v>
      </c>
      <c r="N130" s="216"/>
    </row>
    <row r="131" spans="1:14" x14ac:dyDescent="0.25">
      <c r="A131" s="207"/>
      <c r="B131" s="207"/>
      <c r="C131" s="122" t="s">
        <v>1075</v>
      </c>
      <c r="D131" s="122"/>
      <c r="E131" s="226" t="s">
        <v>992</v>
      </c>
      <c r="G131" s="227">
        <v>4238.3556679689937</v>
      </c>
      <c r="H131" s="477"/>
      <c r="I131" s="227">
        <v>3060.9972410978708</v>
      </c>
      <c r="K131" s="227">
        <f>'[49]IS ADJ 7.1'!W136</f>
        <v>2432.6700869027964</v>
      </c>
      <c r="L131" s="216"/>
      <c r="M131" s="227">
        <f t="shared" si="12"/>
        <v>5493.6673280006671</v>
      </c>
      <c r="N131" s="216"/>
    </row>
    <row r="132" spans="1:14" x14ac:dyDescent="0.25">
      <c r="A132" s="207"/>
      <c r="B132" s="207"/>
      <c r="D132" s="229"/>
      <c r="E132" s="226" t="s">
        <v>1076</v>
      </c>
      <c r="G132" s="216">
        <f>SUM(G125:G131)</f>
        <v>689563.65786055254</v>
      </c>
      <c r="H132" s="477"/>
      <c r="I132" s="217">
        <f>SUM(I125:I131)</f>
        <v>562052.50260310795</v>
      </c>
      <c r="K132" s="217">
        <f>SUM(K125:K131)</f>
        <v>51729.245877637462</v>
      </c>
      <c r="L132" s="216"/>
      <c r="M132" s="217">
        <f>SUM(M125:M131)</f>
        <v>613781.74848074547</v>
      </c>
      <c r="N132" s="216"/>
    </row>
    <row r="133" spans="1:14" x14ac:dyDescent="0.25">
      <c r="A133" s="207"/>
      <c r="B133" s="207"/>
      <c r="C133" s="229"/>
      <c r="D133" s="229"/>
      <c r="E133" s="226"/>
      <c r="G133" s="216"/>
      <c r="H133" s="477"/>
      <c r="I133" s="217"/>
      <c r="K133" s="216"/>
      <c r="L133" s="216"/>
      <c r="M133" s="216"/>
      <c r="N133" s="216"/>
    </row>
    <row r="134" spans="1:14" x14ac:dyDescent="0.25">
      <c r="A134" s="207"/>
      <c r="B134" s="207"/>
      <c r="C134" s="231" t="s">
        <v>1077</v>
      </c>
      <c r="D134" s="231"/>
      <c r="E134" s="232" t="s">
        <v>984</v>
      </c>
      <c r="G134" s="216">
        <v>66437.148757054398</v>
      </c>
      <c r="H134" s="477"/>
      <c r="I134" s="217">
        <v>53327.333211136727</v>
      </c>
      <c r="K134" s="216">
        <f>'[49]IS ADJ 7.1'!W139</f>
        <v>4485.1855446097325</v>
      </c>
      <c r="L134" s="216"/>
      <c r="M134" s="216">
        <f>I134+K134</f>
        <v>57812.51875574646</v>
      </c>
      <c r="N134" s="216"/>
    </row>
    <row r="135" spans="1:14" x14ac:dyDescent="0.25">
      <c r="A135" s="207"/>
      <c r="B135" s="207"/>
      <c r="C135" s="231" t="s">
        <v>1078</v>
      </c>
      <c r="D135" s="231"/>
      <c r="E135" s="232" t="s">
        <v>1039</v>
      </c>
      <c r="G135" s="216">
        <v>4848.0668076625388</v>
      </c>
      <c r="H135" s="477"/>
      <c r="I135" s="217">
        <v>3967.7240725512411</v>
      </c>
      <c r="K135" s="216">
        <f>'[49]IS ADJ 7.1'!W140</f>
        <v>-9.3737758791794477</v>
      </c>
      <c r="L135" s="216"/>
      <c r="M135" s="216">
        <f t="shared" ref="M135:M138" si="13">I135+K135</f>
        <v>3958.3502966720616</v>
      </c>
      <c r="N135" s="216"/>
    </row>
    <row r="136" spans="1:14" x14ac:dyDescent="0.25">
      <c r="A136" s="207"/>
      <c r="B136" s="207"/>
      <c r="C136" s="231" t="s">
        <v>1079</v>
      </c>
      <c r="D136" s="231"/>
      <c r="E136" s="232" t="s">
        <v>1041</v>
      </c>
      <c r="G136" s="216">
        <v>12698.592665172715</v>
      </c>
      <c r="H136" s="477"/>
      <c r="I136" s="217">
        <v>9987.7839790746602</v>
      </c>
      <c r="K136" s="216">
        <f>'[49]IS ADJ 7.1'!W141</f>
        <v>-23.596209524046571</v>
      </c>
      <c r="L136" s="216"/>
      <c r="M136" s="216">
        <f t="shared" si="13"/>
        <v>9964.1877695506137</v>
      </c>
      <c r="N136" s="216"/>
    </row>
    <row r="137" spans="1:14" x14ac:dyDescent="0.25">
      <c r="A137" s="207"/>
      <c r="B137" s="207"/>
      <c r="C137" s="231" t="s">
        <v>1080</v>
      </c>
      <c r="D137" s="231"/>
      <c r="E137" s="232" t="s">
        <v>990</v>
      </c>
      <c r="G137" s="216">
        <v>4328.1711518564289</v>
      </c>
      <c r="H137" s="477"/>
      <c r="I137" s="217">
        <v>3447.7601394986564</v>
      </c>
      <c r="K137" s="216">
        <f>'[49]IS ADJ 7.1'!W142</f>
        <v>1747.9083755271217</v>
      </c>
      <c r="L137" s="216"/>
      <c r="M137" s="216">
        <f t="shared" si="13"/>
        <v>5195.6685150257781</v>
      </c>
      <c r="N137" s="216"/>
    </row>
    <row r="138" spans="1:14" x14ac:dyDescent="0.25">
      <c r="A138" s="207"/>
      <c r="B138" s="207"/>
      <c r="C138" s="231" t="s">
        <v>1081</v>
      </c>
      <c r="D138" s="231"/>
      <c r="E138" s="232" t="s">
        <v>992</v>
      </c>
      <c r="G138" s="227">
        <v>25042.507627510724</v>
      </c>
      <c r="H138" s="477"/>
      <c r="I138" s="227">
        <v>20651.672910075929</v>
      </c>
      <c r="K138" s="227">
        <f>'[49]IS ADJ 7.1'!W143</f>
        <v>452.72181969085068</v>
      </c>
      <c r="L138" s="216"/>
      <c r="M138" s="227">
        <f t="shared" si="13"/>
        <v>21104.39472976678</v>
      </c>
      <c r="N138" s="216"/>
    </row>
    <row r="139" spans="1:14" x14ac:dyDescent="0.25">
      <c r="A139" s="207"/>
      <c r="B139" s="207"/>
      <c r="D139" s="233"/>
      <c r="E139" s="232" t="s">
        <v>1082</v>
      </c>
      <c r="G139" s="216">
        <f>SUM(G134:G138)</f>
        <v>113354.48700925682</v>
      </c>
      <c r="H139" s="477"/>
      <c r="I139" s="217">
        <f>SUM(I134:I138)</f>
        <v>91382.274312337206</v>
      </c>
      <c r="K139" s="217">
        <f>SUM(K134:K138)</f>
        <v>6652.8457544244793</v>
      </c>
      <c r="L139" s="216"/>
      <c r="M139" s="217">
        <f>SUM(M134:M138)</f>
        <v>98035.120066761694</v>
      </c>
      <c r="N139" s="216"/>
    </row>
    <row r="140" spans="1:14" x14ac:dyDescent="0.25">
      <c r="A140" s="207"/>
      <c r="B140" s="207"/>
      <c r="C140" s="229"/>
      <c r="D140" s="229"/>
      <c r="E140" s="226"/>
      <c r="G140" s="216"/>
      <c r="H140" s="477"/>
      <c r="I140" s="217"/>
      <c r="K140" s="216"/>
      <c r="L140" s="216"/>
      <c r="M140" s="216"/>
      <c r="N140" s="216"/>
    </row>
    <row r="141" spans="1:14" x14ac:dyDescent="0.25">
      <c r="A141" s="207"/>
      <c r="B141" s="207"/>
      <c r="C141" s="122" t="s">
        <v>1083</v>
      </c>
      <c r="D141" s="122"/>
      <c r="E141" s="226" t="s">
        <v>982</v>
      </c>
      <c r="G141" s="216">
        <v>0</v>
      </c>
      <c r="H141" s="477"/>
      <c r="I141" s="217">
        <v>0</v>
      </c>
      <c r="K141" s="216">
        <f>'[49]IS ADJ 7.1'!W146</f>
        <v>0</v>
      </c>
      <c r="L141" s="216"/>
      <c r="M141" s="216">
        <f>I141+K141</f>
        <v>0</v>
      </c>
      <c r="N141" s="216"/>
    </row>
    <row r="142" spans="1:14" x14ac:dyDescent="0.25">
      <c r="A142" s="207"/>
      <c r="B142" s="207"/>
      <c r="C142" s="122" t="s">
        <v>1084</v>
      </c>
      <c r="D142" s="122"/>
      <c r="E142" s="226" t="s">
        <v>984</v>
      </c>
      <c r="G142" s="216">
        <v>172005.57946097173</v>
      </c>
      <c r="H142" s="477"/>
      <c r="I142" s="217">
        <v>138065.15552277493</v>
      </c>
      <c r="K142" s="216">
        <f>'[49]IS ADJ 7.1'!W147</f>
        <v>-318.9226249687199</v>
      </c>
      <c r="L142" s="216"/>
      <c r="M142" s="216">
        <f t="shared" ref="M142:M147" si="14">I142+K142</f>
        <v>137746.23289780621</v>
      </c>
      <c r="N142" s="216"/>
    </row>
    <row r="143" spans="1:14" x14ac:dyDescent="0.25">
      <c r="A143" s="207"/>
      <c r="B143" s="207"/>
      <c r="C143" s="122" t="s">
        <v>1085</v>
      </c>
      <c r="D143" s="122"/>
      <c r="E143" s="226" t="s">
        <v>1039</v>
      </c>
      <c r="G143" s="216">
        <v>5365.7340768147114</v>
      </c>
      <c r="H143" s="477"/>
      <c r="I143" s="217">
        <v>4392.4703945352221</v>
      </c>
      <c r="K143" s="216">
        <f>'[49]IS ADJ 7.1'!W148</f>
        <v>-824.72258482937377</v>
      </c>
      <c r="L143" s="216"/>
      <c r="M143" s="216">
        <f t="shared" si="14"/>
        <v>3567.7478097058483</v>
      </c>
      <c r="N143" s="216"/>
    </row>
    <row r="144" spans="1:14" x14ac:dyDescent="0.25">
      <c r="A144" s="207"/>
      <c r="B144" s="207"/>
      <c r="C144" s="122" t="s">
        <v>1086</v>
      </c>
      <c r="D144" s="122"/>
      <c r="E144" s="226" t="s">
        <v>1041</v>
      </c>
      <c r="G144" s="216">
        <v>2161997.4633147456</v>
      </c>
      <c r="H144" s="477"/>
      <c r="I144" s="217">
        <v>1700460.1851948944</v>
      </c>
      <c r="K144" s="216">
        <f>'[49]IS ADJ 7.1'!W149</f>
        <v>1782.9594749324024</v>
      </c>
      <c r="L144" s="216"/>
      <c r="M144" s="216">
        <f t="shared" si="14"/>
        <v>1702243.1446698268</v>
      </c>
      <c r="N144" s="216"/>
    </row>
    <row r="145" spans="1:14" x14ac:dyDescent="0.25">
      <c r="A145" s="207"/>
      <c r="B145" s="207"/>
      <c r="C145" s="122" t="s">
        <v>1087</v>
      </c>
      <c r="D145" s="122"/>
      <c r="E145" s="226" t="s">
        <v>1043</v>
      </c>
      <c r="G145" s="216">
        <v>686349.04647340672</v>
      </c>
      <c r="H145" s="477"/>
      <c r="I145" s="217">
        <v>555582.65957963094</v>
      </c>
      <c r="K145" s="216">
        <f>'[49]IS ADJ 7.1'!W150</f>
        <v>-1312.5679200544255</v>
      </c>
      <c r="L145" s="216"/>
      <c r="M145" s="216">
        <f t="shared" si="14"/>
        <v>554270.09165957652</v>
      </c>
      <c r="N145" s="216"/>
    </row>
    <row r="146" spans="1:14" x14ac:dyDescent="0.25">
      <c r="A146" s="207"/>
      <c r="B146" s="207"/>
      <c r="C146" s="122" t="s">
        <v>1088</v>
      </c>
      <c r="D146" s="122"/>
      <c r="E146" s="226" t="s">
        <v>990</v>
      </c>
      <c r="G146" s="216">
        <v>181700.85841026157</v>
      </c>
      <c r="H146" s="477"/>
      <c r="I146" s="217">
        <v>144850.63999700086</v>
      </c>
      <c r="K146" s="216">
        <f>'[49]IS ADJ 7.1'!W151</f>
        <v>1497.4412351024512</v>
      </c>
      <c r="L146" s="216"/>
      <c r="M146" s="216">
        <f t="shared" si="14"/>
        <v>146348.08123210332</v>
      </c>
      <c r="N146" s="216"/>
    </row>
    <row r="147" spans="1:14" x14ac:dyDescent="0.25">
      <c r="A147" s="207"/>
      <c r="B147" s="207"/>
      <c r="C147" s="122" t="s">
        <v>1089</v>
      </c>
      <c r="D147" s="122"/>
      <c r="E147" s="226" t="s">
        <v>992</v>
      </c>
      <c r="G147" s="227">
        <v>68440.74502399929</v>
      </c>
      <c r="H147" s="477"/>
      <c r="I147" s="217">
        <v>56442.459283868942</v>
      </c>
      <c r="K147" s="216">
        <f>'[49]IS ADJ 7.1'!W152</f>
        <v>-141.1889131285061</v>
      </c>
      <c r="L147" s="216"/>
      <c r="M147" s="227">
        <f t="shared" si="14"/>
        <v>56301.270370740436</v>
      </c>
      <c r="N147" s="216"/>
    </row>
    <row r="148" spans="1:14" x14ac:dyDescent="0.25">
      <c r="A148" s="207"/>
      <c r="B148" s="207"/>
      <c r="D148" s="229"/>
      <c r="E148" s="226" t="s">
        <v>1090</v>
      </c>
      <c r="G148" s="216">
        <f>SUM(G141:G147)</f>
        <v>3275859.4267601995</v>
      </c>
      <c r="H148" s="477"/>
      <c r="I148" s="455">
        <f>SUM(I141:I147)</f>
        <v>2599793.5699727051</v>
      </c>
      <c r="K148" s="455">
        <f>SUM(K141:K147)</f>
        <v>682.99866705382829</v>
      </c>
      <c r="L148" s="216"/>
      <c r="M148" s="455">
        <f>SUM(M141:M147)</f>
        <v>2600476.5686397594</v>
      </c>
      <c r="N148" s="216"/>
    </row>
    <row r="149" spans="1:14" x14ac:dyDescent="0.25">
      <c r="A149" s="207"/>
      <c r="B149" s="207"/>
      <c r="D149" s="229"/>
      <c r="E149" s="226"/>
      <c r="G149" s="216"/>
      <c r="H149" s="477"/>
      <c r="I149" s="217"/>
      <c r="K149" s="216"/>
      <c r="L149" s="216"/>
      <c r="M149" s="216"/>
      <c r="N149" s="216"/>
    </row>
    <row r="150" spans="1:14" x14ac:dyDescent="0.25">
      <c r="A150" s="207"/>
      <c r="B150" s="207"/>
      <c r="C150" s="122" t="s">
        <v>1239</v>
      </c>
      <c r="D150" s="450"/>
      <c r="E150" s="226" t="s">
        <v>1277</v>
      </c>
      <c r="F150" s="451"/>
      <c r="G150" s="216">
        <v>0</v>
      </c>
      <c r="H150" s="477"/>
      <c r="I150" s="217">
        <v>0</v>
      </c>
      <c r="K150" s="216">
        <f>'[49]IS ADJ 7.1'!$W$154</f>
        <v>635638.01982865157</v>
      </c>
      <c r="L150" s="216"/>
      <c r="M150" s="216">
        <f>I150+K150</f>
        <v>635638.01982865157</v>
      </c>
      <c r="N150" s="216"/>
    </row>
    <row r="151" spans="1:14" x14ac:dyDescent="0.25">
      <c r="A151" s="207"/>
      <c r="B151" s="207"/>
      <c r="D151" s="215"/>
      <c r="E151" s="204" t="s">
        <v>1091</v>
      </c>
      <c r="G151" s="224">
        <f>G27+G37+G46+G58+G66+G76+G78+G87+G96+G104+G107+G115+G123+G132+G139+G148+G150</f>
        <v>35200712.823845096</v>
      </c>
      <c r="H151" s="224"/>
      <c r="I151" s="224">
        <f>I27+I37+I46+I58+I66+I76+I78+I87+I96+I104+I107+I115+I123+I132+I139+I148+I150</f>
        <v>30634313.585907422</v>
      </c>
      <c r="J151" s="234"/>
      <c r="K151" s="224">
        <f>K27+K37+K46+K58+K66+K76+K78+K87+K96+K104+K107+K115+K123+K132+K139+K148+K150</f>
        <v>1210864.9040916474</v>
      </c>
      <c r="L151" s="216"/>
      <c r="M151" s="224">
        <f>M27+M37+M46+M58+M66+M76+M78+M87+M96+M104+M107+M115+M123+M132+M139+M148+M150</f>
        <v>31845178.489999071</v>
      </c>
      <c r="N151" s="216"/>
    </row>
    <row r="152" spans="1:14" x14ac:dyDescent="0.25">
      <c r="A152" s="207"/>
      <c r="B152" s="207"/>
      <c r="G152" s="216"/>
      <c r="H152" s="216"/>
      <c r="I152" s="217"/>
      <c r="J152" s="234"/>
      <c r="K152" s="216"/>
      <c r="L152" s="216"/>
      <c r="M152" s="216"/>
      <c r="N152" s="216"/>
    </row>
    <row r="153" spans="1:14" x14ac:dyDescent="0.25">
      <c r="A153" s="207"/>
      <c r="B153" s="207"/>
      <c r="C153" s="122">
        <v>350</v>
      </c>
      <c r="D153" s="122"/>
      <c r="E153" s="226" t="s">
        <v>982</v>
      </c>
      <c r="G153" s="217">
        <v>0</v>
      </c>
      <c r="H153" s="477"/>
      <c r="I153" s="217">
        <v>0</v>
      </c>
      <c r="K153" s="216">
        <f>'[49]IS ADJ 7.1'!W160</f>
        <v>0</v>
      </c>
      <c r="L153" s="216"/>
      <c r="M153" s="216">
        <f>I153+K153</f>
        <v>0</v>
      </c>
      <c r="N153" s="216"/>
    </row>
    <row r="154" spans="1:14" x14ac:dyDescent="0.25">
      <c r="A154" s="207"/>
      <c r="B154" s="207"/>
      <c r="C154" s="122">
        <v>352</v>
      </c>
      <c r="D154" s="122"/>
      <c r="E154" s="226" t="s">
        <v>984</v>
      </c>
      <c r="G154" s="217">
        <v>67617.157133661094</v>
      </c>
      <c r="H154" s="477"/>
      <c r="I154" s="217">
        <v>57461.169050205215</v>
      </c>
      <c r="K154" s="216">
        <f>'[49]IS ADJ 7.1'!W161</f>
        <v>7646.8086627037774</v>
      </c>
      <c r="L154" s="216"/>
      <c r="M154" s="216">
        <f t="shared" ref="M154:M161" si="15">I154+K154</f>
        <v>65107.977712908993</v>
      </c>
      <c r="N154" s="216"/>
    </row>
    <row r="155" spans="1:14" x14ac:dyDescent="0.25">
      <c r="A155" s="207"/>
      <c r="B155" s="207"/>
      <c r="C155" s="122">
        <v>352</v>
      </c>
      <c r="D155" s="122"/>
      <c r="E155" s="226" t="s">
        <v>1092</v>
      </c>
      <c r="G155" s="217">
        <v>455.64129946012326</v>
      </c>
      <c r="H155" s="477"/>
      <c r="I155" s="217">
        <v>387.26666941560478</v>
      </c>
      <c r="K155" s="216">
        <f>'[49]IS ADJ 7.1'!W162</f>
        <v>-0.97920189912861133</v>
      </c>
      <c r="L155" s="216"/>
      <c r="M155" s="216">
        <f t="shared" si="15"/>
        <v>386.28746751647617</v>
      </c>
      <c r="N155" s="216"/>
    </row>
    <row r="156" spans="1:14" x14ac:dyDescent="0.25">
      <c r="A156" s="207"/>
      <c r="B156" s="207"/>
      <c r="C156" s="122">
        <v>353</v>
      </c>
      <c r="D156" s="122"/>
      <c r="E156" s="226" t="s">
        <v>1093</v>
      </c>
      <c r="G156" s="217">
        <v>3151556.8631322687</v>
      </c>
      <c r="H156" s="477"/>
      <c r="I156" s="217">
        <v>2592112.8885387336</v>
      </c>
      <c r="K156" s="216">
        <f>'[49]IS ADJ 7.1'!W163</f>
        <v>139551.71864789678</v>
      </c>
      <c r="L156" s="216"/>
      <c r="M156" s="216">
        <f t="shared" si="15"/>
        <v>2731664.6071866304</v>
      </c>
      <c r="N156" s="216"/>
    </row>
    <row r="157" spans="1:14" x14ac:dyDescent="0.25">
      <c r="A157" s="207"/>
      <c r="B157" s="207"/>
      <c r="C157" s="122">
        <v>353</v>
      </c>
      <c r="D157" s="122"/>
      <c r="E157" s="226" t="s">
        <v>1094</v>
      </c>
      <c r="G157" s="217">
        <v>11348.687046130399</v>
      </c>
      <c r="H157" s="477"/>
      <c r="I157" s="217">
        <v>9334.6075948929338</v>
      </c>
      <c r="K157" s="216">
        <f>'[49]IS ADJ 7.1'!W164</f>
        <v>32.8615351902572</v>
      </c>
      <c r="L157" s="216"/>
      <c r="M157" s="216">
        <f t="shared" si="15"/>
        <v>9367.469130083191</v>
      </c>
      <c r="N157" s="216"/>
    </row>
    <row r="158" spans="1:14" x14ac:dyDescent="0.25">
      <c r="A158" s="207"/>
      <c r="B158" s="207"/>
      <c r="C158" s="122">
        <v>354</v>
      </c>
      <c r="D158" s="122"/>
      <c r="E158" s="226" t="s">
        <v>1095</v>
      </c>
      <c r="G158" s="217">
        <v>34253.32242520171</v>
      </c>
      <c r="H158" s="477"/>
      <c r="I158" s="217">
        <v>29222.712599719991</v>
      </c>
      <c r="K158" s="216">
        <f>'[49]IS ADJ 7.1'!W165</f>
        <v>1193.515144904617</v>
      </c>
      <c r="L158" s="216"/>
      <c r="M158" s="216">
        <f t="shared" si="15"/>
        <v>30416.227744624608</v>
      </c>
      <c r="N158" s="216"/>
    </row>
    <row r="159" spans="1:14" x14ac:dyDescent="0.25">
      <c r="A159" s="207"/>
      <c r="B159" s="207"/>
      <c r="C159" s="122">
        <v>355</v>
      </c>
      <c r="D159" s="122"/>
      <c r="E159" s="226" t="s">
        <v>1096</v>
      </c>
      <c r="G159" s="217">
        <v>3133753.4271182343</v>
      </c>
      <c r="H159" s="477"/>
      <c r="I159" s="217">
        <v>2677566.2438011789</v>
      </c>
      <c r="K159" s="216">
        <f>'[49]IS ADJ 7.1'!W166</f>
        <v>43755.206279064063</v>
      </c>
      <c r="L159" s="216"/>
      <c r="M159" s="216">
        <f t="shared" si="15"/>
        <v>2721321.4500802429</v>
      </c>
      <c r="N159" s="216"/>
    </row>
    <row r="160" spans="1:14" x14ac:dyDescent="0.25">
      <c r="A160" s="207"/>
      <c r="B160" s="207"/>
      <c r="C160" s="122">
        <v>356</v>
      </c>
      <c r="D160" s="122"/>
      <c r="E160" s="226" t="s">
        <v>1097</v>
      </c>
      <c r="G160" s="217">
        <v>1762406.7976393348</v>
      </c>
      <c r="H160" s="477"/>
      <c r="I160" s="217">
        <v>1453283.8125106744</v>
      </c>
      <c r="K160" s="216">
        <f>'[49]IS ADJ 7.1'!W167</f>
        <v>11123.524450717028</v>
      </c>
      <c r="L160" s="216"/>
      <c r="M160" s="216">
        <f t="shared" si="15"/>
        <v>1464407.3369613914</v>
      </c>
      <c r="N160" s="216"/>
    </row>
    <row r="161" spans="1:14" x14ac:dyDescent="0.25">
      <c r="A161" s="207"/>
      <c r="B161" s="207"/>
      <c r="C161" s="122" t="s">
        <v>1240</v>
      </c>
      <c r="D161" s="122"/>
      <c r="E161" s="452" t="s">
        <v>1241</v>
      </c>
      <c r="G161" s="217">
        <v>0</v>
      </c>
      <c r="H161" s="477"/>
      <c r="I161" s="217">
        <v>0</v>
      </c>
      <c r="K161" s="216">
        <f>'[49]IS ADJ 7.1'!W168</f>
        <v>723849.04257515585</v>
      </c>
      <c r="L161" s="216"/>
      <c r="M161" s="216">
        <f t="shared" si="15"/>
        <v>723849.04257515585</v>
      </c>
      <c r="N161" s="216"/>
    </row>
    <row r="162" spans="1:14" x14ac:dyDescent="0.25">
      <c r="A162" s="207"/>
      <c r="B162" s="207"/>
      <c r="E162" s="204" t="s">
        <v>1098</v>
      </c>
      <c r="G162" s="222">
        <f>SUM(G153:G161)</f>
        <v>8161391.895794291</v>
      </c>
      <c r="H162" s="477"/>
      <c r="I162" s="222">
        <f>SUM(I153:I161)</f>
        <v>6819368.70076482</v>
      </c>
      <c r="K162" s="222">
        <f>SUM(K153:K161)</f>
        <v>927151.69809373328</v>
      </c>
      <c r="L162" s="216"/>
      <c r="M162" s="222">
        <f>SUM(M153:M161)</f>
        <v>7746520.3988585528</v>
      </c>
      <c r="N162" s="216"/>
    </row>
    <row r="163" spans="1:14" x14ac:dyDescent="0.25">
      <c r="A163" s="207"/>
      <c r="B163" s="207"/>
      <c r="G163" s="218"/>
      <c r="H163" s="477"/>
      <c r="I163" s="223"/>
      <c r="K163" s="216"/>
      <c r="L163" s="216"/>
      <c r="M163" s="216"/>
      <c r="N163" s="216"/>
    </row>
    <row r="164" spans="1:14" x14ac:dyDescent="0.25">
      <c r="A164" s="207"/>
      <c r="B164" s="207"/>
      <c r="C164" s="122">
        <v>360</v>
      </c>
      <c r="D164" s="122"/>
      <c r="E164" s="226" t="s">
        <v>982</v>
      </c>
      <c r="G164" s="217">
        <v>0</v>
      </c>
      <c r="H164" s="477"/>
      <c r="I164" s="223">
        <v>0</v>
      </c>
      <c r="K164" s="216">
        <f>'[49]IS ADJ 7.1'!W172</f>
        <v>0</v>
      </c>
      <c r="L164" s="216"/>
      <c r="M164" s="216">
        <f>I164+K164</f>
        <v>0</v>
      </c>
      <c r="N164" s="216"/>
    </row>
    <row r="165" spans="1:14" x14ac:dyDescent="0.25">
      <c r="A165" s="207"/>
      <c r="B165" s="207"/>
      <c r="C165" s="122">
        <v>361</v>
      </c>
      <c r="D165" s="122"/>
      <c r="E165" s="226" t="s">
        <v>984</v>
      </c>
      <c r="G165" s="217">
        <v>487727.55836481729</v>
      </c>
      <c r="H165" s="477"/>
      <c r="I165" s="217">
        <v>429108.84730352927</v>
      </c>
      <c r="K165" s="216">
        <f>'[49]IS ADJ 7.1'!W173</f>
        <v>-234053.4823905293</v>
      </c>
      <c r="L165" s="216"/>
      <c r="M165" s="216">
        <f t="shared" ref="M165:M177" si="16">I165+K165</f>
        <v>195055.36491299997</v>
      </c>
      <c r="N165" s="216"/>
    </row>
    <row r="166" spans="1:14" x14ac:dyDescent="0.25">
      <c r="A166" s="207"/>
      <c r="B166" s="207"/>
      <c r="C166" s="122">
        <v>362</v>
      </c>
      <c r="D166" s="122"/>
      <c r="E166" s="226" t="s">
        <v>1093</v>
      </c>
      <c r="G166" s="217">
        <v>2873443.9530331576</v>
      </c>
      <c r="H166" s="477"/>
      <c r="I166" s="217">
        <v>2583417.4884468988</v>
      </c>
      <c r="K166" s="216">
        <f>'[49]IS ADJ 7.1'!W174</f>
        <v>42997.141073100735</v>
      </c>
      <c r="L166" s="216"/>
      <c r="M166" s="216">
        <f t="shared" si="16"/>
        <v>2626414.6295199995</v>
      </c>
      <c r="N166" s="216"/>
    </row>
    <row r="167" spans="1:14" x14ac:dyDescent="0.25">
      <c r="A167" s="207"/>
      <c r="B167" s="207"/>
      <c r="C167" s="122">
        <v>364</v>
      </c>
      <c r="D167" s="122"/>
      <c r="E167" s="226" t="s">
        <v>1096</v>
      </c>
      <c r="G167" s="217">
        <v>7826351.7553175213</v>
      </c>
      <c r="H167" s="477"/>
      <c r="I167" s="217">
        <v>6876199.2839385625</v>
      </c>
      <c r="K167" s="216">
        <f>'[49]IS ADJ 7.1'!W175</f>
        <v>-237863.70115056168</v>
      </c>
      <c r="L167" s="216"/>
      <c r="M167" s="216">
        <f t="shared" si="16"/>
        <v>6638335.5827880008</v>
      </c>
      <c r="N167" s="216"/>
    </row>
    <row r="168" spans="1:14" x14ac:dyDescent="0.25">
      <c r="A168" s="207"/>
      <c r="B168" s="207"/>
      <c r="C168" s="122">
        <v>365</v>
      </c>
      <c r="D168" s="122"/>
      <c r="E168" s="226" t="s">
        <v>1097</v>
      </c>
      <c r="G168" s="217">
        <v>7587919.0806033192</v>
      </c>
      <c r="H168" s="477"/>
      <c r="I168" s="217">
        <v>6760378.3478999455</v>
      </c>
      <c r="K168" s="216">
        <f>'[49]IS ADJ 7.1'!W176</f>
        <v>-46425.515480945818</v>
      </c>
      <c r="L168" s="216"/>
      <c r="M168" s="216">
        <f t="shared" si="16"/>
        <v>6713952.8324189996</v>
      </c>
      <c r="N168" s="216"/>
    </row>
    <row r="169" spans="1:14" x14ac:dyDescent="0.25">
      <c r="A169" s="207"/>
      <c r="B169" s="207"/>
      <c r="C169" s="122">
        <v>366</v>
      </c>
      <c r="D169" s="122"/>
      <c r="E169" s="226" t="s">
        <v>1099</v>
      </c>
      <c r="G169" s="217">
        <v>1563640.5562750814</v>
      </c>
      <c r="H169" s="477"/>
      <c r="I169" s="217">
        <v>1383960.5302664323</v>
      </c>
      <c r="K169" s="216">
        <f>'[49]IS ADJ 7.1'!W177</f>
        <v>193757.54418556741</v>
      </c>
      <c r="L169" s="216"/>
      <c r="M169" s="216">
        <f t="shared" si="16"/>
        <v>1577718.0744519997</v>
      </c>
      <c r="N169" s="216"/>
    </row>
    <row r="170" spans="1:14" x14ac:dyDescent="0.25">
      <c r="A170" s="207"/>
      <c r="B170" s="207"/>
      <c r="C170" s="122">
        <v>367</v>
      </c>
      <c r="D170" s="122"/>
      <c r="E170" s="226" t="s">
        <v>1100</v>
      </c>
      <c r="G170" s="217">
        <v>2390260.2360610412</v>
      </c>
      <c r="H170" s="477"/>
      <c r="I170" s="217">
        <v>2143647.1425962076</v>
      </c>
      <c r="K170" s="216">
        <f>'[49]IS ADJ 7.1'!W178</f>
        <v>265372.79099179246</v>
      </c>
      <c r="L170" s="216"/>
      <c r="M170" s="216">
        <f t="shared" si="16"/>
        <v>2409019.933588</v>
      </c>
      <c r="N170" s="216"/>
    </row>
    <row r="171" spans="1:14" x14ac:dyDescent="0.25">
      <c r="A171" s="207"/>
      <c r="B171" s="207"/>
      <c r="C171" s="122">
        <v>368</v>
      </c>
      <c r="D171" s="122"/>
      <c r="E171" s="226" t="s">
        <v>1101</v>
      </c>
      <c r="G171" s="217">
        <v>3057697.759506661</v>
      </c>
      <c r="H171" s="477"/>
      <c r="I171" s="217">
        <v>2686632.8358314782</v>
      </c>
      <c r="K171" s="216">
        <f>'[49]IS ADJ 7.1'!W179</f>
        <v>166020.11886452185</v>
      </c>
      <c r="L171" s="216"/>
      <c r="M171" s="216">
        <f t="shared" si="16"/>
        <v>2852652.9546960001</v>
      </c>
      <c r="N171" s="216"/>
    </row>
    <row r="172" spans="1:14" x14ac:dyDescent="0.25">
      <c r="A172" s="207"/>
      <c r="B172" s="207"/>
      <c r="C172" s="122">
        <v>369</v>
      </c>
      <c r="D172" s="122"/>
      <c r="E172" s="226" t="s">
        <v>1102</v>
      </c>
      <c r="G172" s="217">
        <v>3882387.9227399291</v>
      </c>
      <c r="H172" s="477"/>
      <c r="I172" s="217">
        <v>3419635.3512481875</v>
      </c>
      <c r="K172" s="216">
        <f>'[49]IS ADJ 7.1'!W180</f>
        <v>227169.64041581284</v>
      </c>
      <c r="L172" s="216"/>
      <c r="M172" s="216">
        <f t="shared" si="16"/>
        <v>3646804.9916640003</v>
      </c>
      <c r="N172" s="216"/>
    </row>
    <row r="173" spans="1:14" x14ac:dyDescent="0.25">
      <c r="A173" s="207"/>
      <c r="B173" s="207"/>
      <c r="C173" s="122">
        <v>370</v>
      </c>
      <c r="D173" s="122"/>
      <c r="E173" s="226" t="s">
        <v>1103</v>
      </c>
      <c r="G173" s="217">
        <v>556943.70672326139</v>
      </c>
      <c r="H173" s="477"/>
      <c r="I173" s="217">
        <v>493918.15974878764</v>
      </c>
      <c r="K173" s="216">
        <f>'[49]IS ADJ 7.1'!W181</f>
        <v>19250.647377212474</v>
      </c>
      <c r="L173" s="216"/>
      <c r="M173" s="216">
        <f t="shared" si="16"/>
        <v>513168.80712600012</v>
      </c>
      <c r="N173" s="216"/>
    </row>
    <row r="174" spans="1:14" x14ac:dyDescent="0.25">
      <c r="A174" s="207"/>
      <c r="B174" s="207"/>
      <c r="C174" s="122">
        <v>371</v>
      </c>
      <c r="D174" s="122"/>
      <c r="E174" s="226" t="s">
        <v>1104</v>
      </c>
      <c r="G174" s="217">
        <v>840812.96199094923</v>
      </c>
      <c r="H174" s="477"/>
      <c r="I174" s="217">
        <v>735131.02056937467</v>
      </c>
      <c r="K174" s="216">
        <f>'[49]IS ADJ 7.1'!W182</f>
        <v>-38822.289062374621</v>
      </c>
      <c r="L174" s="216"/>
      <c r="M174" s="216">
        <f t="shared" si="16"/>
        <v>696308.73150700005</v>
      </c>
      <c r="N174" s="216"/>
    </row>
    <row r="175" spans="1:14" x14ac:dyDescent="0.25">
      <c r="A175" s="207"/>
      <c r="B175" s="207"/>
      <c r="C175" s="122">
        <v>373</v>
      </c>
      <c r="D175" s="122"/>
      <c r="E175" s="226" t="s">
        <v>1105</v>
      </c>
      <c r="G175" s="217">
        <v>659580.74158629542</v>
      </c>
      <c r="H175" s="477"/>
      <c r="I175" s="217">
        <v>593433.31232193019</v>
      </c>
      <c r="K175" s="216">
        <f>'[49]IS ADJ 7.1'!W183</f>
        <v>33167.658146069734</v>
      </c>
      <c r="L175" s="216"/>
      <c r="M175" s="216">
        <f t="shared" si="16"/>
        <v>626600.97046799993</v>
      </c>
      <c r="N175" s="216"/>
    </row>
    <row r="176" spans="1:14" x14ac:dyDescent="0.25">
      <c r="A176" s="207"/>
      <c r="B176" s="207"/>
      <c r="C176" s="122">
        <v>375</v>
      </c>
      <c r="D176" s="122"/>
      <c r="E176" s="226" t="s">
        <v>1106</v>
      </c>
      <c r="G176" s="217">
        <v>7651.6112500000017</v>
      </c>
      <c r="H176" s="477"/>
      <c r="I176" s="217">
        <v>7651.6112500000017</v>
      </c>
      <c r="K176" s="216">
        <f>'[49]IS ADJ 7.1'!W184</f>
        <v>429.92374999999902</v>
      </c>
      <c r="L176" s="216"/>
      <c r="M176" s="216">
        <f t="shared" si="16"/>
        <v>8081.5350000000008</v>
      </c>
      <c r="N176" s="216"/>
    </row>
    <row r="177" spans="1:14" x14ac:dyDescent="0.25">
      <c r="A177" s="207"/>
      <c r="B177" s="207"/>
      <c r="C177" s="122" t="s">
        <v>1242</v>
      </c>
      <c r="D177" s="122"/>
      <c r="E177" s="226" t="s">
        <v>1276</v>
      </c>
      <c r="F177" s="226"/>
      <c r="G177" s="217">
        <v>0</v>
      </c>
      <c r="H177" s="477"/>
      <c r="I177" s="217">
        <v>0</v>
      </c>
      <c r="K177" s="216">
        <f>'[49]IS ADJ 7.1'!W185</f>
        <v>2525402.8415242406</v>
      </c>
      <c r="L177" s="216"/>
      <c r="M177" s="216">
        <f t="shared" si="16"/>
        <v>2525402.8415242406</v>
      </c>
      <c r="N177" s="216"/>
    </row>
    <row r="178" spans="1:14" x14ac:dyDescent="0.25">
      <c r="A178" s="207"/>
      <c r="B178" s="207"/>
      <c r="E178" s="204" t="s">
        <v>1107</v>
      </c>
      <c r="G178" s="222">
        <f>SUM(G164:G177)</f>
        <v>31734417.843452033</v>
      </c>
      <c r="H178" s="477"/>
      <c r="I178" s="222">
        <f>SUM(I164:I177)</f>
        <v>28113113.931421332</v>
      </c>
      <c r="K178" s="222">
        <f>SUM(K164:K177)</f>
        <v>2916403.3182439068</v>
      </c>
      <c r="L178" s="216"/>
      <c r="M178" s="222">
        <f>SUM(M164:M177)</f>
        <v>31029517.249665234</v>
      </c>
      <c r="N178" s="216"/>
    </row>
    <row r="179" spans="1:14" x14ac:dyDescent="0.25">
      <c r="A179" s="207"/>
      <c r="B179" s="207"/>
      <c r="G179" s="218"/>
      <c r="H179" s="477"/>
      <c r="I179" s="217"/>
      <c r="K179" s="216"/>
      <c r="L179" s="216"/>
      <c r="M179" s="216"/>
      <c r="N179" s="216"/>
    </row>
    <row r="180" spans="1:14" x14ac:dyDescent="0.25">
      <c r="A180" s="207"/>
      <c r="B180" s="207"/>
      <c r="C180" s="122">
        <v>389</v>
      </c>
      <c r="D180" s="122"/>
      <c r="E180" s="226" t="s">
        <v>982</v>
      </c>
      <c r="G180" s="217">
        <v>0</v>
      </c>
      <c r="H180" s="477"/>
      <c r="I180" s="223">
        <v>0</v>
      </c>
      <c r="K180" s="216">
        <f>'[49]IS ADJ 7.1'!W189</f>
        <v>0</v>
      </c>
      <c r="L180" s="216"/>
      <c r="M180" s="216">
        <f>I180+K180</f>
        <v>0</v>
      </c>
      <c r="N180" s="216"/>
    </row>
    <row r="181" spans="1:14" x14ac:dyDescent="0.25">
      <c r="A181" s="207"/>
      <c r="B181" s="207"/>
      <c r="C181" s="122">
        <v>390</v>
      </c>
      <c r="D181" s="122"/>
      <c r="E181" s="226" t="s">
        <v>1108</v>
      </c>
      <c r="G181" s="217">
        <v>320028.04492953967</v>
      </c>
      <c r="H181" s="477"/>
      <c r="I181" s="223">
        <v>269086.42606764013</v>
      </c>
      <c r="K181" s="216">
        <f>'[49]IS ADJ 7.1'!W190</f>
        <v>297820.0965833044</v>
      </c>
      <c r="L181" s="216"/>
      <c r="M181" s="216">
        <f t="shared" ref="M181:M192" si="17">I181+K181</f>
        <v>566906.52265094453</v>
      </c>
      <c r="N181" s="216"/>
    </row>
    <row r="182" spans="1:14" x14ac:dyDescent="0.25">
      <c r="A182" s="207"/>
      <c r="B182" s="207"/>
      <c r="C182" s="122">
        <v>391</v>
      </c>
      <c r="D182" s="122"/>
      <c r="E182" s="226" t="s">
        <v>1109</v>
      </c>
      <c r="G182" s="217">
        <v>268891.03776519501</v>
      </c>
      <c r="H182" s="477"/>
      <c r="I182" s="217">
        <v>225734.36398004086</v>
      </c>
      <c r="K182" s="216">
        <f>'[49]IS ADJ 7.1'!W191</f>
        <v>-25199.416297411983</v>
      </c>
      <c r="L182" s="216"/>
      <c r="M182" s="216">
        <f t="shared" si="17"/>
        <v>200534.94768262887</v>
      </c>
      <c r="N182" s="216"/>
    </row>
    <row r="183" spans="1:14" x14ac:dyDescent="0.25">
      <c r="A183" s="207"/>
      <c r="B183" s="207"/>
      <c r="C183" s="122">
        <v>391</v>
      </c>
      <c r="D183" s="122"/>
      <c r="E183" s="226" t="s">
        <v>1110</v>
      </c>
      <c r="G183" s="217">
        <v>1463538.2847047274</v>
      </c>
      <c r="H183" s="477"/>
      <c r="I183" s="217">
        <v>1265105.4197989022</v>
      </c>
      <c r="K183" s="216">
        <f>'[49]IS ADJ 7.1'!W192</f>
        <v>-146897.20360020292</v>
      </c>
      <c r="L183" s="216"/>
      <c r="M183" s="216">
        <f t="shared" si="17"/>
        <v>1118208.2161986993</v>
      </c>
      <c r="N183" s="216"/>
    </row>
    <row r="184" spans="1:14" x14ac:dyDescent="0.25">
      <c r="A184" s="207"/>
      <c r="B184" s="207"/>
      <c r="C184" s="122">
        <v>391</v>
      </c>
      <c r="D184" s="122"/>
      <c r="E184" s="226" t="s">
        <v>1111</v>
      </c>
      <c r="G184" s="217">
        <v>58.779948980105615</v>
      </c>
      <c r="H184" s="477"/>
      <c r="I184" s="217">
        <v>49.176860188134107</v>
      </c>
      <c r="K184" s="216">
        <f>'[49]IS ADJ 7.1'!W193</f>
        <v>540.95164667686265</v>
      </c>
      <c r="L184" s="216"/>
      <c r="M184" s="216">
        <f t="shared" si="17"/>
        <v>590.12850686499678</v>
      </c>
      <c r="N184" s="216"/>
    </row>
    <row r="185" spans="1:14" x14ac:dyDescent="0.25">
      <c r="A185" s="207"/>
      <c r="B185" s="207"/>
      <c r="C185" s="122">
        <v>392</v>
      </c>
      <c r="D185" s="122"/>
      <c r="E185" s="226" t="s">
        <v>1272</v>
      </c>
      <c r="G185" s="217">
        <v>0</v>
      </c>
      <c r="H185" s="477"/>
      <c r="I185" s="217">
        <v>0</v>
      </c>
      <c r="K185" s="216">
        <f>'[49]IS ADJ 7.1'!W194</f>
        <v>825672.24938487343</v>
      </c>
      <c r="L185" s="216"/>
      <c r="M185" s="216">
        <f t="shared" si="17"/>
        <v>825672.24938487343</v>
      </c>
      <c r="N185" s="216"/>
    </row>
    <row r="186" spans="1:14" x14ac:dyDescent="0.25">
      <c r="A186" s="207"/>
      <c r="B186" s="207"/>
      <c r="C186" s="122">
        <v>393</v>
      </c>
      <c r="D186" s="122"/>
      <c r="E186" s="226" t="s">
        <v>1112</v>
      </c>
      <c r="G186" s="217">
        <v>24771.103252039833</v>
      </c>
      <c r="H186" s="477"/>
      <c r="I186" s="217">
        <v>21338.926400306744</v>
      </c>
      <c r="K186" s="216">
        <f>'[49]IS ADJ 7.1'!W195</f>
        <v>692.80513846748727</v>
      </c>
      <c r="L186" s="216"/>
      <c r="M186" s="216">
        <f t="shared" si="17"/>
        <v>22031.731538774231</v>
      </c>
      <c r="N186" s="216"/>
    </row>
    <row r="187" spans="1:14" x14ac:dyDescent="0.25">
      <c r="A187" s="207"/>
      <c r="B187" s="207"/>
      <c r="C187" s="122">
        <v>394</v>
      </c>
      <c r="D187" s="122"/>
      <c r="E187" s="226" t="s">
        <v>1113</v>
      </c>
      <c r="G187" s="217">
        <v>343774.22021168954</v>
      </c>
      <c r="H187" s="477"/>
      <c r="I187" s="217">
        <v>303987.40049742715</v>
      </c>
      <c r="K187" s="216">
        <f>'[49]IS ADJ 7.1'!W196</f>
        <v>2282.8295147307217</v>
      </c>
      <c r="L187" s="216"/>
      <c r="M187" s="216">
        <f t="shared" si="17"/>
        <v>306270.23001215787</v>
      </c>
      <c r="N187" s="216"/>
    </row>
    <row r="188" spans="1:14" x14ac:dyDescent="0.25">
      <c r="A188" s="207"/>
      <c r="B188" s="207"/>
      <c r="C188" s="122">
        <v>395</v>
      </c>
      <c r="D188" s="122"/>
      <c r="E188" s="226" t="s">
        <v>1114</v>
      </c>
      <c r="G188" s="217">
        <v>47309.003281449586</v>
      </c>
      <c r="H188" s="477"/>
      <c r="I188" s="217">
        <v>40800.428690693465</v>
      </c>
      <c r="K188" s="216">
        <f>'[49]IS ADJ 7.1'!W197</f>
        <v>185.97034706265549</v>
      </c>
      <c r="L188" s="216"/>
      <c r="M188" s="216">
        <f t="shared" si="17"/>
        <v>40986.39903775612</v>
      </c>
      <c r="N188" s="216"/>
    </row>
    <row r="189" spans="1:14" x14ac:dyDescent="0.25">
      <c r="A189" s="207"/>
      <c r="B189" s="207"/>
      <c r="C189" s="122">
        <v>396</v>
      </c>
      <c r="D189" s="122"/>
      <c r="E189" s="226" t="s">
        <v>1273</v>
      </c>
      <c r="G189" s="217">
        <v>0</v>
      </c>
      <c r="H189" s="477"/>
      <c r="I189" s="217">
        <v>0</v>
      </c>
      <c r="K189" s="216">
        <f>'[49]IS ADJ 7.1'!W198</f>
        <v>800269.85604024271</v>
      </c>
      <c r="L189" s="216"/>
      <c r="M189" s="216">
        <f t="shared" si="17"/>
        <v>800269.85604024271</v>
      </c>
      <c r="N189" s="216"/>
    </row>
    <row r="190" spans="1:14" x14ac:dyDescent="0.25">
      <c r="A190" s="207"/>
      <c r="B190" s="207"/>
      <c r="C190" s="122">
        <v>397</v>
      </c>
      <c r="D190" s="122"/>
      <c r="E190" s="226" t="s">
        <v>1115</v>
      </c>
      <c r="G190" s="217">
        <v>532386.004623026</v>
      </c>
      <c r="H190" s="477"/>
      <c r="I190" s="217">
        <v>464251.70595276199</v>
      </c>
      <c r="K190" s="216">
        <f>'[49]IS ADJ 7.1'!W199</f>
        <v>-24279.234730991535</v>
      </c>
      <c r="L190" s="216"/>
      <c r="M190" s="216">
        <f t="shared" si="17"/>
        <v>439972.47122177045</v>
      </c>
      <c r="N190" s="216"/>
    </row>
    <row r="191" spans="1:14" x14ac:dyDescent="0.25">
      <c r="A191" s="207"/>
      <c r="B191" s="207"/>
      <c r="C191" s="122">
        <v>398</v>
      </c>
      <c r="D191" s="122"/>
      <c r="E191" s="226" t="s">
        <v>992</v>
      </c>
      <c r="G191" s="217">
        <v>10371.675854132553</v>
      </c>
      <c r="H191" s="477"/>
      <c r="I191" s="217">
        <v>8828.5501457943556</v>
      </c>
      <c r="K191" s="216">
        <f>'[49]IS ADJ 7.1'!W200</f>
        <v>-635.40942980850923</v>
      </c>
      <c r="L191" s="216"/>
      <c r="M191" s="216">
        <f t="shared" si="17"/>
        <v>8193.1407159858463</v>
      </c>
      <c r="N191" s="216"/>
    </row>
    <row r="192" spans="1:14" x14ac:dyDescent="0.25">
      <c r="A192" s="207"/>
      <c r="B192" s="207"/>
      <c r="C192" s="122" t="s">
        <v>1243</v>
      </c>
      <c r="D192" s="122"/>
      <c r="E192" s="226" t="s">
        <v>1275</v>
      </c>
      <c r="F192" s="226"/>
      <c r="G192" s="217">
        <v>0</v>
      </c>
      <c r="H192" s="477"/>
      <c r="I192" s="217">
        <v>0</v>
      </c>
      <c r="K192" s="216">
        <f>'[49]IS ADJ 7.1'!W201</f>
        <v>1090134.5752434102</v>
      </c>
      <c r="L192" s="216"/>
      <c r="M192" s="216">
        <f t="shared" si="17"/>
        <v>1090134.5752434102</v>
      </c>
      <c r="N192" s="216"/>
    </row>
    <row r="193" spans="1:14" x14ac:dyDescent="0.25">
      <c r="A193" s="207"/>
      <c r="B193" s="207"/>
      <c r="E193" s="204" t="s">
        <v>1116</v>
      </c>
      <c r="G193" s="222">
        <f>SUM(G180:G192)</f>
        <v>3011128.1545707793</v>
      </c>
      <c r="H193" s="477"/>
      <c r="I193" s="222">
        <f>SUM(I180:I192)</f>
        <v>2599182.3983937548</v>
      </c>
      <c r="K193" s="222">
        <f>SUM(K180:K192)</f>
        <v>2820588.0698403534</v>
      </c>
      <c r="L193" s="216"/>
      <c r="M193" s="222">
        <f>SUM(M180:M192)</f>
        <v>5419770.4682341088</v>
      </c>
      <c r="N193" s="216"/>
    </row>
    <row r="194" spans="1:14" x14ac:dyDescent="0.25">
      <c r="A194" s="207"/>
      <c r="B194" s="207"/>
      <c r="D194" s="207"/>
      <c r="E194" s="207"/>
      <c r="G194" s="218"/>
      <c r="H194" s="478"/>
      <c r="I194" s="217"/>
      <c r="K194" s="216"/>
      <c r="L194" s="216"/>
      <c r="M194" s="216"/>
      <c r="N194" s="216"/>
    </row>
    <row r="195" spans="1:14" x14ac:dyDescent="0.25">
      <c r="A195" s="207"/>
      <c r="B195" s="207"/>
      <c r="D195" s="207"/>
      <c r="E195" s="204" t="s">
        <v>1117</v>
      </c>
      <c r="G195" s="419">
        <f>G19+G151+G162+G178+G193</f>
        <v>78107650.7176622</v>
      </c>
      <c r="H195" s="479"/>
      <c r="I195" s="419">
        <f>I19+I151+I162+I178+I193</f>
        <v>68165978.616487324</v>
      </c>
      <c r="K195" s="419">
        <f>K19+K151+K162+K178+K193</f>
        <v>7875007.9902696405</v>
      </c>
      <c r="L195" s="216"/>
      <c r="M195" s="419">
        <f>M19+M151+M162+M178+M193</f>
        <v>76040986.60675697</v>
      </c>
      <c r="N195" s="216"/>
    </row>
    <row r="196" spans="1:14" x14ac:dyDescent="0.25">
      <c r="G196" s="236"/>
      <c r="H196" s="480"/>
      <c r="I196" s="223"/>
      <c r="K196" s="216"/>
      <c r="L196" s="216"/>
      <c r="M196" s="216"/>
      <c r="N196" s="216"/>
    </row>
    <row r="197" spans="1:14" x14ac:dyDescent="0.25">
      <c r="A197" s="206"/>
      <c r="B197" s="206"/>
      <c r="C197" s="206"/>
      <c r="D197" s="206"/>
      <c r="E197" s="206"/>
      <c r="F197" s="206"/>
      <c r="G197" s="206"/>
      <c r="H197" s="208"/>
      <c r="I197" s="235"/>
      <c r="K197" s="216"/>
      <c r="L197" s="216"/>
      <c r="M197" s="216"/>
      <c r="N197" s="216"/>
    </row>
    <row r="198" spans="1:14" x14ac:dyDescent="0.25">
      <c r="E198" s="206"/>
      <c r="F198" s="206"/>
      <c r="G198" s="206"/>
      <c r="H198" s="208"/>
      <c r="I198" s="206"/>
      <c r="K198" s="216"/>
      <c r="L198" s="216"/>
      <c r="M198" s="216"/>
      <c r="N198" s="216"/>
    </row>
    <row r="199" spans="1:14" x14ac:dyDescent="0.25">
      <c r="A199" s="204" t="s">
        <v>1225</v>
      </c>
      <c r="H199" s="208"/>
      <c r="I199" s="206"/>
      <c r="K199" s="216"/>
      <c r="L199" s="216"/>
      <c r="M199" s="216"/>
      <c r="N199" s="216"/>
    </row>
    <row r="200" spans="1:14" x14ac:dyDescent="0.25">
      <c r="H200" s="208"/>
      <c r="K200" s="216"/>
      <c r="L200" s="216"/>
      <c r="M200" s="216"/>
      <c r="N200" s="216"/>
    </row>
    <row r="201" spans="1:14" x14ac:dyDescent="0.25">
      <c r="H201" s="208"/>
      <c r="K201" s="216"/>
      <c r="L201" s="216"/>
      <c r="M201" s="216"/>
      <c r="N201" s="216"/>
    </row>
    <row r="202" spans="1:14" x14ac:dyDescent="0.25">
      <c r="H202" s="208"/>
      <c r="K202" s="216"/>
      <c r="L202" s="216"/>
      <c r="M202" s="216"/>
      <c r="N202" s="216"/>
    </row>
    <row r="203" spans="1:14" x14ac:dyDescent="0.25">
      <c r="H203" s="207"/>
      <c r="K203" s="216"/>
      <c r="L203" s="216"/>
      <c r="M203" s="216"/>
      <c r="N203" s="216"/>
    </row>
    <row r="204" spans="1:14" x14ac:dyDescent="0.25">
      <c r="H204" s="207"/>
      <c r="K204" s="216"/>
      <c r="L204" s="216"/>
      <c r="M204" s="216"/>
      <c r="N204" s="216"/>
    </row>
    <row r="205" spans="1:14" x14ac:dyDescent="0.25">
      <c r="H205" s="207"/>
      <c r="K205" s="216"/>
      <c r="L205" s="216"/>
      <c r="M205" s="216"/>
      <c r="N205" s="216"/>
    </row>
    <row r="206" spans="1:14" x14ac:dyDescent="0.25">
      <c r="H206" s="207"/>
    </row>
    <row r="207" spans="1:14" x14ac:dyDescent="0.25">
      <c r="H207" s="207"/>
    </row>
    <row r="208" spans="1:14" x14ac:dyDescent="0.25">
      <c r="H208" s="207"/>
    </row>
    <row r="209" spans="8:8" x14ac:dyDescent="0.25">
      <c r="H209" s="207"/>
    </row>
    <row r="210" spans="8:8" x14ac:dyDescent="0.25">
      <c r="H210" s="207"/>
    </row>
  </sheetData>
  <printOptions horizontalCentered="1"/>
  <pageMargins left="0.7" right="0.7" top="0.75" bottom="0.75" header="0.3" footer="0.3"/>
  <pageSetup scale="86" fitToHeight="0" orientation="landscape" r:id="rId1"/>
  <headerFooter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4:U27"/>
  <sheetViews>
    <sheetView zoomScale="90" zoomScaleNormal="90" workbookViewId="0">
      <pane ySplit="11" topLeftCell="A18" activePane="bottomLeft" state="frozen"/>
      <selection activeCell="K23" sqref="K23"/>
      <selection pane="bottomLeft" activeCell="A25" sqref="A25:XFD27"/>
    </sheetView>
  </sheetViews>
  <sheetFormatPr defaultColWidth="9.140625" defaultRowHeight="15" x14ac:dyDescent="0.25"/>
  <cols>
    <col min="1" max="1" width="8.7109375" style="82" customWidth="1"/>
    <col min="2" max="2" width="2.7109375" style="82" customWidth="1"/>
    <col min="3" max="3" width="6.7109375" style="83" bestFit="1" customWidth="1"/>
    <col min="4" max="4" width="2.7109375" style="82" customWidth="1"/>
    <col min="5" max="5" width="10.7109375" style="83" bestFit="1" customWidth="1"/>
    <col min="6" max="6" width="2.7109375" style="82" customWidth="1"/>
    <col min="7" max="7" width="39.5703125" style="82" customWidth="1"/>
    <col min="8" max="8" width="2.7109375" style="82" customWidth="1"/>
    <col min="9" max="9" width="15.7109375" style="82" customWidth="1"/>
    <col min="10" max="10" width="2.7109375" style="82" customWidth="1"/>
    <col min="11" max="11" width="16.28515625" style="82" bestFit="1" customWidth="1"/>
    <col min="12" max="12" width="2.7109375" style="82" customWidth="1"/>
    <col min="13" max="13" width="13.85546875" style="82" customWidth="1"/>
    <col min="14" max="14" width="2.7109375" style="82" customWidth="1"/>
    <col min="15" max="15" width="16.140625" style="82" bestFit="1" customWidth="1"/>
    <col min="16" max="16" width="2.7109375" style="82" customWidth="1"/>
    <col min="17" max="17" width="24" style="82" bestFit="1" customWidth="1"/>
    <col min="18" max="18" width="2.7109375" style="82" customWidth="1"/>
    <col min="19" max="19" width="24" style="82" customWidth="1"/>
    <col min="20" max="20" width="2.7109375" style="82" customWidth="1"/>
    <col min="21" max="21" width="22.140625" style="82" bestFit="1" customWidth="1"/>
    <col min="22" max="22" width="3" style="82" customWidth="1"/>
    <col min="23" max="23" width="16" style="82" customWidth="1"/>
    <col min="24" max="16384" width="9.140625" style="82"/>
  </cols>
  <sheetData>
    <row r="4" spans="1:21" x14ac:dyDescent="0.25">
      <c r="A4" s="330" t="s">
        <v>0</v>
      </c>
      <c r="B4" s="381"/>
      <c r="C4" s="423"/>
      <c r="D4" s="381"/>
      <c r="E4" s="423"/>
      <c r="F4" s="381"/>
      <c r="G4" s="381"/>
      <c r="H4" s="381"/>
      <c r="I4" s="381"/>
      <c r="J4" s="381"/>
      <c r="K4" s="381"/>
      <c r="L4" s="381"/>
      <c r="M4" s="381"/>
      <c r="N4" s="381"/>
    </row>
    <row r="5" spans="1:21" x14ac:dyDescent="0.25">
      <c r="A5" s="330" t="s">
        <v>974</v>
      </c>
      <c r="B5" s="84"/>
      <c r="C5" s="85"/>
      <c r="D5" s="84"/>
      <c r="E5" s="85"/>
      <c r="F5" s="84"/>
      <c r="G5" s="84"/>
      <c r="H5" s="84"/>
      <c r="I5" s="84"/>
      <c r="J5" s="84"/>
      <c r="K5" s="84"/>
      <c r="L5" s="84"/>
      <c r="M5" s="84"/>
      <c r="N5" s="84"/>
    </row>
    <row r="6" spans="1:21" x14ac:dyDescent="0.25">
      <c r="A6" s="329" t="s">
        <v>1170</v>
      </c>
      <c r="B6" s="84"/>
      <c r="C6" s="85"/>
      <c r="D6" s="84"/>
      <c r="E6" s="85"/>
      <c r="F6" s="84"/>
      <c r="G6" s="84"/>
      <c r="H6" s="84"/>
      <c r="I6" s="84"/>
      <c r="J6" s="84"/>
      <c r="K6" s="84"/>
      <c r="L6" s="84"/>
      <c r="M6" s="84"/>
      <c r="N6" s="84"/>
    </row>
    <row r="7" spans="1:21" x14ac:dyDescent="0.25">
      <c r="A7" s="329" t="s">
        <v>1376</v>
      </c>
      <c r="B7" s="84"/>
      <c r="C7" s="85"/>
      <c r="D7" s="84"/>
      <c r="E7" s="85"/>
      <c r="F7" s="84"/>
      <c r="G7" s="84"/>
      <c r="H7" s="84"/>
      <c r="I7" s="84"/>
      <c r="J7" s="84"/>
      <c r="K7" s="84"/>
      <c r="L7" s="84"/>
      <c r="M7" s="84"/>
      <c r="N7" s="84"/>
    </row>
    <row r="8" spans="1:21" x14ac:dyDescent="0.25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306"/>
      <c r="N8" s="306"/>
      <c r="O8" s="203"/>
      <c r="P8" s="306"/>
      <c r="Q8" s="306"/>
      <c r="R8" s="306"/>
      <c r="S8" s="306"/>
      <c r="T8" s="306"/>
      <c r="U8" s="306"/>
    </row>
    <row r="9" spans="1:21" x14ac:dyDescent="0.25">
      <c r="A9" s="237"/>
      <c r="B9" s="237"/>
      <c r="C9" s="238"/>
      <c r="D9" s="237"/>
      <c r="E9" s="238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490" t="s">
        <v>160</v>
      </c>
      <c r="R9" s="490"/>
      <c r="S9" s="490" t="s">
        <v>160</v>
      </c>
      <c r="T9" s="490"/>
      <c r="U9" s="490"/>
    </row>
    <row r="10" spans="1:21" x14ac:dyDescent="0.25">
      <c r="A10" s="239"/>
      <c r="B10" s="239"/>
      <c r="C10" s="239"/>
      <c r="D10" s="239"/>
      <c r="E10" s="239"/>
      <c r="F10" s="240"/>
      <c r="G10" s="241"/>
      <c r="H10" s="237"/>
      <c r="I10" s="241"/>
      <c r="J10" s="237"/>
      <c r="K10" s="242" t="s">
        <v>1</v>
      </c>
      <c r="L10" s="242"/>
      <c r="M10" s="7" t="s">
        <v>160</v>
      </c>
      <c r="N10" s="242"/>
      <c r="O10" s="7" t="s">
        <v>160</v>
      </c>
      <c r="P10" s="7"/>
      <c r="Q10" s="491" t="s">
        <v>1370</v>
      </c>
      <c r="R10" s="491"/>
      <c r="S10" s="491" t="s">
        <v>1370</v>
      </c>
      <c r="T10" s="491"/>
      <c r="U10" s="491" t="s">
        <v>160</v>
      </c>
    </row>
    <row r="11" spans="1:21" ht="30.75" customHeight="1" x14ac:dyDescent="0.25">
      <c r="A11" s="244" t="s">
        <v>2</v>
      </c>
      <c r="B11" s="245"/>
      <c r="C11" s="244" t="s">
        <v>3</v>
      </c>
      <c r="D11" s="245"/>
      <c r="E11" s="244" t="s">
        <v>4</v>
      </c>
      <c r="F11" s="240"/>
      <c r="G11" s="244" t="s">
        <v>5</v>
      </c>
      <c r="H11" s="245"/>
      <c r="I11" s="246" t="s">
        <v>6</v>
      </c>
      <c r="J11" s="237"/>
      <c r="K11" s="420" t="s">
        <v>1215</v>
      </c>
      <c r="L11" s="247"/>
      <c r="M11" s="333" t="s">
        <v>915</v>
      </c>
      <c r="N11" s="247"/>
      <c r="O11" s="333" t="s">
        <v>1214</v>
      </c>
      <c r="P11" s="599"/>
      <c r="Q11" s="595" t="s">
        <v>1290</v>
      </c>
      <c r="R11" s="600"/>
      <c r="S11" s="595" t="s">
        <v>1193</v>
      </c>
      <c r="T11" s="600"/>
      <c r="U11" s="10" t="s">
        <v>1294</v>
      </c>
    </row>
    <row r="12" spans="1:21" x14ac:dyDescent="0.25">
      <c r="A12" s="238"/>
      <c r="B12" s="237"/>
      <c r="C12" s="93" t="s">
        <v>9</v>
      </c>
      <c r="D12" s="93"/>
      <c r="E12" s="93" t="s">
        <v>10</v>
      </c>
      <c r="F12" s="94"/>
      <c r="G12" s="94" t="s">
        <v>11</v>
      </c>
      <c r="H12" s="94"/>
      <c r="I12" s="95" t="s">
        <v>12</v>
      </c>
      <c r="J12" s="94"/>
      <c r="K12" s="96" t="s">
        <v>13</v>
      </c>
      <c r="L12" s="96"/>
      <c r="M12" s="96" t="s">
        <v>14</v>
      </c>
      <c r="N12" s="96"/>
      <c r="O12" s="96" t="s">
        <v>15</v>
      </c>
      <c r="P12" s="96"/>
      <c r="Q12" s="96" t="s">
        <v>16</v>
      </c>
      <c r="R12" s="96"/>
      <c r="S12" s="96" t="s">
        <v>17</v>
      </c>
      <c r="T12" s="96"/>
      <c r="U12" s="96" t="s">
        <v>1375</v>
      </c>
    </row>
    <row r="13" spans="1:21" x14ac:dyDescent="0.25">
      <c r="A13" s="238"/>
      <c r="B13" s="237"/>
      <c r="C13" s="238"/>
      <c r="D13" s="238"/>
      <c r="E13" s="238"/>
      <c r="F13" s="237"/>
      <c r="G13" s="238"/>
      <c r="H13" s="237"/>
      <c r="I13" s="238"/>
      <c r="J13" s="237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</row>
    <row r="14" spans="1:21" x14ac:dyDescent="0.25">
      <c r="B14" s="237"/>
      <c r="C14" s="238"/>
      <c r="D14" s="237"/>
      <c r="E14" s="238"/>
      <c r="F14" s="237"/>
      <c r="G14" s="421" t="s">
        <v>1118</v>
      </c>
      <c r="H14" s="237"/>
      <c r="I14" s="237"/>
      <c r="J14" s="237"/>
      <c r="K14" s="237"/>
      <c r="L14" s="237"/>
      <c r="M14" s="310"/>
      <c r="N14" s="237"/>
      <c r="O14" s="237"/>
      <c r="P14" s="237"/>
      <c r="Q14" s="237"/>
      <c r="R14" s="237"/>
      <c r="S14" s="237"/>
      <c r="T14" s="237"/>
      <c r="U14" s="237"/>
    </row>
    <row r="15" spans="1:21" x14ac:dyDescent="0.25">
      <c r="A15" s="238">
        <v>1</v>
      </c>
      <c r="B15" s="237"/>
      <c r="C15" s="238">
        <v>403</v>
      </c>
      <c r="D15" s="237"/>
      <c r="E15" s="97">
        <v>403003</v>
      </c>
      <c r="F15" s="237"/>
      <c r="G15" s="98" t="s">
        <v>167</v>
      </c>
      <c r="H15" s="237"/>
      <c r="I15" s="22" t="s">
        <v>25</v>
      </c>
      <c r="J15" s="237"/>
      <c r="K15" s="248">
        <f>'[15]WP - Amortization Exp'!$K$14</f>
        <v>45660.520000000004</v>
      </c>
      <c r="L15" s="249"/>
      <c r="M15" s="310">
        <v>1</v>
      </c>
      <c r="N15" s="249"/>
      <c r="O15" s="248">
        <f t="shared" ref="O15:O20" si="0">K15*M15</f>
        <v>45660.520000000004</v>
      </c>
      <c r="P15" s="248"/>
      <c r="Q15" s="625"/>
      <c r="R15" s="625"/>
      <c r="S15" s="625"/>
      <c r="T15" s="248"/>
      <c r="U15" s="248">
        <f>+O15+Q15</f>
        <v>45660.520000000004</v>
      </c>
    </row>
    <row r="16" spans="1:21" x14ac:dyDescent="0.25">
      <c r="A16" s="238">
        <f t="shared" ref="A16:A22" si="1">+A15+1</f>
        <v>2</v>
      </c>
      <c r="B16" s="237"/>
      <c r="C16" s="238">
        <v>403</v>
      </c>
      <c r="D16" s="237"/>
      <c r="E16" s="97">
        <v>403009</v>
      </c>
      <c r="F16" s="237"/>
      <c r="G16" s="98" t="s">
        <v>168</v>
      </c>
      <c r="H16" s="237"/>
      <c r="I16" s="237"/>
      <c r="J16" s="237"/>
      <c r="K16" s="250">
        <f>'[15]WP - Amortization Exp'!$K$15</f>
        <v>49430.32</v>
      </c>
      <c r="L16" s="250"/>
      <c r="M16" s="310">
        <v>1</v>
      </c>
      <c r="N16" s="250"/>
      <c r="O16" s="250">
        <f t="shared" si="0"/>
        <v>49430.32</v>
      </c>
      <c r="P16" s="250"/>
      <c r="Q16" s="250"/>
      <c r="R16" s="250"/>
      <c r="S16" s="250"/>
      <c r="T16" s="250"/>
      <c r="U16" s="250">
        <f t="shared" ref="U16:U21" si="2">+O16+Q16</f>
        <v>49430.32</v>
      </c>
    </row>
    <row r="17" spans="1:21" x14ac:dyDescent="0.25">
      <c r="A17" s="238">
        <f t="shared" si="1"/>
        <v>3</v>
      </c>
      <c r="B17" s="237"/>
      <c r="C17" s="238">
        <v>403</v>
      </c>
      <c r="D17" s="237"/>
      <c r="E17" s="97">
        <v>403011</v>
      </c>
      <c r="F17" s="237"/>
      <c r="G17" s="98" t="s">
        <v>169</v>
      </c>
      <c r="H17" s="237"/>
      <c r="I17" s="237"/>
      <c r="J17" s="237"/>
      <c r="K17" s="251">
        <f>'[15]WP - Amortization Exp'!$K$16</f>
        <v>669.02</v>
      </c>
      <c r="L17" s="251"/>
      <c r="M17" s="310">
        <v>1</v>
      </c>
      <c r="N17" s="251"/>
      <c r="O17" s="250">
        <f t="shared" si="0"/>
        <v>669.02</v>
      </c>
      <c r="P17" s="250"/>
      <c r="Q17" s="250"/>
      <c r="R17" s="250"/>
      <c r="S17" s="250"/>
      <c r="T17" s="250"/>
      <c r="U17" s="250">
        <f t="shared" si="2"/>
        <v>669.02</v>
      </c>
    </row>
    <row r="18" spans="1:21" x14ac:dyDescent="0.25">
      <c r="A18" s="238">
        <f t="shared" si="1"/>
        <v>4</v>
      </c>
      <c r="B18" s="237"/>
      <c r="C18" s="238">
        <v>403</v>
      </c>
      <c r="D18" s="237"/>
      <c r="E18" s="97">
        <v>403012</v>
      </c>
      <c r="F18" s="237"/>
      <c r="G18" s="253" t="s">
        <v>1119</v>
      </c>
      <c r="H18" s="237"/>
      <c r="I18" s="237"/>
      <c r="J18" s="237"/>
      <c r="K18" s="251">
        <f>'[15]WP - Amortization Exp'!$K$17</f>
        <v>134548.92000000001</v>
      </c>
      <c r="L18" s="251"/>
      <c r="M18" s="310">
        <v>1</v>
      </c>
      <c r="N18" s="251"/>
      <c r="O18" s="250">
        <f t="shared" si="0"/>
        <v>134548.92000000001</v>
      </c>
      <c r="P18" s="250"/>
      <c r="Q18" s="250"/>
      <c r="R18" s="250"/>
      <c r="S18" s="250"/>
      <c r="T18" s="250"/>
      <c r="U18" s="250">
        <f t="shared" si="2"/>
        <v>134548.92000000001</v>
      </c>
    </row>
    <row r="19" spans="1:21" x14ac:dyDescent="0.25">
      <c r="A19" s="238">
        <f t="shared" si="1"/>
        <v>5</v>
      </c>
      <c r="B19" s="237"/>
      <c r="C19" s="238">
        <v>404</v>
      </c>
      <c r="D19" s="237"/>
      <c r="E19" s="97">
        <v>404000</v>
      </c>
      <c r="F19" s="237"/>
      <c r="G19" s="253" t="s">
        <v>1120</v>
      </c>
      <c r="H19" s="237"/>
      <c r="I19" s="237"/>
      <c r="J19" s="237"/>
      <c r="K19" s="251">
        <f>'[15]WP - Amortization Exp'!$K$18</f>
        <v>3943029.3200000003</v>
      </c>
      <c r="L19" s="251"/>
      <c r="M19" s="311">
        <v>0.8540959060138531</v>
      </c>
      <c r="N19" s="251"/>
      <c r="O19" s="250">
        <f t="shared" si="0"/>
        <v>3367725.1995045873</v>
      </c>
      <c r="P19" s="250"/>
      <c r="Q19" s="250"/>
      <c r="R19" s="250"/>
      <c r="S19" s="250">
        <f>'[50]IS ADJ 7.1'!$W$20</f>
        <v>40087.080613179598</v>
      </c>
      <c r="T19" s="250"/>
      <c r="U19" s="250">
        <f t="shared" si="2"/>
        <v>3367725.1995045873</v>
      </c>
    </row>
    <row r="20" spans="1:21" x14ac:dyDescent="0.25">
      <c r="A20" s="238">
        <f t="shared" si="1"/>
        <v>6</v>
      </c>
      <c r="B20" s="237"/>
      <c r="C20" s="238">
        <v>407</v>
      </c>
      <c r="D20" s="237"/>
      <c r="E20" s="97">
        <v>407491</v>
      </c>
      <c r="F20" s="237"/>
      <c r="G20" s="253" t="s">
        <v>1121</v>
      </c>
      <c r="H20" s="237"/>
      <c r="I20" s="237"/>
      <c r="J20" s="237"/>
      <c r="K20" s="251">
        <f>'[15]WP - Amortization Exp'!$K$19</f>
        <v>-404574.89</v>
      </c>
      <c r="L20" s="251"/>
      <c r="M20" s="311">
        <v>0</v>
      </c>
      <c r="N20" s="251"/>
      <c r="O20" s="250">
        <f t="shared" si="0"/>
        <v>0</v>
      </c>
      <c r="P20" s="250"/>
      <c r="Q20" s="250"/>
      <c r="R20" s="250"/>
      <c r="S20" s="250"/>
      <c r="T20" s="250"/>
      <c r="U20" s="250">
        <f t="shared" si="2"/>
        <v>0</v>
      </c>
    </row>
    <row r="21" spans="1:21" x14ac:dyDescent="0.25">
      <c r="A21" s="238">
        <f t="shared" si="1"/>
        <v>7</v>
      </c>
      <c r="B21" s="237"/>
      <c r="C21" s="238">
        <v>403.1</v>
      </c>
      <c r="D21" s="237"/>
      <c r="E21" s="97"/>
      <c r="F21" s="237"/>
      <c r="G21" s="253" t="str">
        <f>+'[51]IS ADJ 35'!$C$27</f>
        <v>Total ARO Amortization Expense</v>
      </c>
      <c r="H21" s="237"/>
      <c r="I21" s="237"/>
      <c r="J21" s="237"/>
      <c r="K21" s="251"/>
      <c r="L21" s="251"/>
      <c r="M21" s="311"/>
      <c r="N21" s="251"/>
      <c r="O21" s="250"/>
      <c r="P21" s="251"/>
      <c r="Q21" s="250">
        <f>+'[51]IS ADJ 35'!$K$27</f>
        <v>2619326.2152534076</v>
      </c>
      <c r="R21" s="250"/>
      <c r="S21" s="250"/>
      <c r="T21" s="251"/>
      <c r="U21" s="594">
        <f t="shared" si="2"/>
        <v>2619326.2152534076</v>
      </c>
    </row>
    <row r="22" spans="1:21" ht="15.75" thickBot="1" x14ac:dyDescent="0.3">
      <c r="A22" s="238">
        <f t="shared" si="1"/>
        <v>8</v>
      </c>
      <c r="G22" s="374" t="s">
        <v>1122</v>
      </c>
      <c r="K22" s="422">
        <f>SUM(K15:K20)</f>
        <v>3768763.2100000004</v>
      </c>
      <c r="L22" s="193"/>
      <c r="M22" s="169"/>
      <c r="N22" s="193"/>
      <c r="O22" s="422">
        <f>SUM(O15:O21)</f>
        <v>3598033.9795045871</v>
      </c>
      <c r="P22" s="474"/>
      <c r="Q22" s="628">
        <f>SUM(Q15:Q21)</f>
        <v>2619326.2152534076</v>
      </c>
      <c r="R22" s="474"/>
      <c r="S22" s="422">
        <f>SUM(S15:S21)</f>
        <v>40087.080613179598</v>
      </c>
      <c r="T22" s="474"/>
      <c r="U22" s="492">
        <f>+O22+Q22+S22</f>
        <v>6257447.2753711734</v>
      </c>
    </row>
    <row r="23" spans="1:21" ht="15.75" thickTop="1" x14ac:dyDescent="0.25">
      <c r="A23" s="83"/>
      <c r="G23" s="123"/>
      <c r="K23" s="193"/>
      <c r="L23" s="193"/>
      <c r="M23" s="169"/>
      <c r="N23" s="193"/>
      <c r="O23" s="193"/>
      <c r="P23" s="193"/>
      <c r="Q23" s="193"/>
      <c r="R23" s="193"/>
      <c r="S23" s="193"/>
      <c r="T23" s="193"/>
      <c r="U23" s="193"/>
    </row>
    <row r="24" spans="1:21" x14ac:dyDescent="0.25">
      <c r="M24" s="168"/>
      <c r="P24" s="131"/>
    </row>
    <row r="25" spans="1:21" x14ac:dyDescent="0.25">
      <c r="A25" s="72" t="s">
        <v>161</v>
      </c>
      <c r="B25" s="68" t="s">
        <v>162</v>
      </c>
    </row>
    <row r="26" spans="1:21" x14ac:dyDescent="0.25">
      <c r="A26" s="1"/>
      <c r="B26" s="1"/>
    </row>
    <row r="27" spans="1:21" x14ac:dyDescent="0.25">
      <c r="A27" s="72" t="s">
        <v>163</v>
      </c>
      <c r="B27" s="68" t="s">
        <v>1123</v>
      </c>
    </row>
  </sheetData>
  <pageMargins left="0.7" right="0.7" top="0.75" bottom="0.75" header="0.3" footer="0.3"/>
  <pageSetup scale="55" fitToHeight="0" orientation="landscape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4:AA40"/>
  <sheetViews>
    <sheetView zoomScale="90" zoomScaleNormal="90" workbookViewId="0">
      <pane ySplit="12" topLeftCell="A34" activePane="bottomLeft" state="frozen"/>
      <selection activeCell="K23" sqref="K23"/>
      <selection pane="bottomLeft" activeCell="A41" sqref="A41:XFD41"/>
    </sheetView>
  </sheetViews>
  <sheetFormatPr defaultColWidth="9.140625" defaultRowHeight="15" x14ac:dyDescent="0.25"/>
  <cols>
    <col min="1" max="1" width="8.7109375" style="82" customWidth="1"/>
    <col min="2" max="2" width="2.7109375" style="82" customWidth="1"/>
    <col min="3" max="3" width="5.28515625" style="83" customWidth="1"/>
    <col min="4" max="4" width="2.7109375" style="82" customWidth="1"/>
    <col min="5" max="5" width="10.7109375" style="83" bestFit="1" customWidth="1"/>
    <col min="6" max="6" width="2.7109375" style="82" customWidth="1"/>
    <col min="7" max="7" width="39.5703125" style="82" customWidth="1"/>
    <col min="8" max="8" width="2.7109375" style="82" customWidth="1"/>
    <col min="9" max="9" width="15.7109375" style="82" customWidth="1"/>
    <col min="10" max="10" width="3.42578125" style="82" bestFit="1" customWidth="1"/>
    <col min="11" max="11" width="16.28515625" style="82" bestFit="1" customWidth="1"/>
    <col min="12" max="12" width="2.7109375" style="82" customWidth="1"/>
    <col min="13" max="13" width="18.28515625" style="82" customWidth="1"/>
    <col min="14" max="14" width="2.7109375" style="82" customWidth="1"/>
    <col min="15" max="15" width="16.140625" style="82" bestFit="1" customWidth="1"/>
    <col min="16" max="16" width="2.7109375" style="82" customWidth="1"/>
    <col min="17" max="17" width="11.28515625" style="82" bestFit="1" customWidth="1"/>
    <col min="18" max="18" width="2.7109375" style="82" customWidth="1"/>
    <col min="19" max="19" width="16.140625" style="82" customWidth="1"/>
    <col min="20" max="20" width="2.7109375" style="82" customWidth="1"/>
    <col min="21" max="21" width="11.28515625" style="82" bestFit="1" customWidth="1"/>
    <col min="22" max="22" width="2.7109375" style="82" customWidth="1"/>
    <col min="23" max="23" width="14.5703125" style="82" bestFit="1" customWidth="1"/>
    <col min="24" max="24" width="2.7109375" style="82" customWidth="1"/>
    <col min="25" max="25" width="14.5703125" style="82" customWidth="1"/>
    <col min="26" max="26" width="2.7109375" style="298" customWidth="1"/>
    <col min="27" max="27" width="15.28515625" style="82" bestFit="1" customWidth="1"/>
    <col min="28" max="16384" width="9.140625" style="82"/>
  </cols>
  <sheetData>
    <row r="4" spans="1:27" x14ac:dyDescent="0.25">
      <c r="A4" s="330" t="s">
        <v>0</v>
      </c>
      <c r="B4" s="381"/>
      <c r="C4" s="423"/>
      <c r="D4" s="381"/>
      <c r="E4" s="423"/>
      <c r="F4" s="381"/>
      <c r="G4" s="381"/>
      <c r="H4" s="381"/>
      <c r="I4" s="381"/>
      <c r="J4" s="381"/>
      <c r="K4" s="381"/>
      <c r="L4" s="381"/>
      <c r="M4" s="381"/>
      <c r="N4" s="381"/>
    </row>
    <row r="5" spans="1:27" x14ac:dyDescent="0.25">
      <c r="A5" s="330" t="s">
        <v>974</v>
      </c>
      <c r="B5" s="84"/>
      <c r="C5" s="85"/>
      <c r="D5" s="84"/>
      <c r="E5" s="85"/>
      <c r="F5" s="84"/>
      <c r="G5" s="84"/>
      <c r="H5" s="84"/>
      <c r="I5" s="84"/>
      <c r="J5" s="84"/>
      <c r="K5" s="84"/>
      <c r="L5" s="84"/>
      <c r="M5" s="84"/>
      <c r="N5" s="84"/>
    </row>
    <row r="6" spans="1:27" x14ac:dyDescent="0.25">
      <c r="A6" s="329" t="s">
        <v>1170</v>
      </c>
      <c r="B6" s="84"/>
      <c r="C6" s="85"/>
      <c r="D6" s="84"/>
      <c r="E6" s="85"/>
      <c r="F6" s="84"/>
      <c r="G6" s="84"/>
      <c r="H6" s="84"/>
      <c r="I6" s="84"/>
      <c r="J6" s="84"/>
      <c r="K6" s="84"/>
      <c r="L6" s="84"/>
      <c r="M6" s="84"/>
      <c r="N6" s="84"/>
    </row>
    <row r="7" spans="1:27" x14ac:dyDescent="0.25">
      <c r="A7" s="329" t="s">
        <v>1363</v>
      </c>
      <c r="B7" s="84"/>
      <c r="C7" s="85"/>
      <c r="D7" s="84"/>
      <c r="E7" s="85"/>
      <c r="F7" s="84"/>
      <c r="G7" s="84"/>
      <c r="H7" s="84"/>
      <c r="I7" s="84"/>
      <c r="J7" s="84"/>
      <c r="K7" s="84"/>
      <c r="L7" s="84"/>
      <c r="M7" s="84"/>
      <c r="N7" s="84"/>
    </row>
    <row r="8" spans="1:27" x14ac:dyDescent="0.25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</row>
    <row r="9" spans="1:27" x14ac:dyDescent="0.25">
      <c r="A9" s="174"/>
      <c r="B9" s="174"/>
      <c r="C9" s="175"/>
      <c r="D9" s="174"/>
      <c r="E9" s="175"/>
      <c r="F9" s="174"/>
      <c r="G9" s="174"/>
      <c r="H9" s="174"/>
      <c r="I9" s="174"/>
      <c r="J9" s="174"/>
      <c r="K9" s="174"/>
      <c r="L9" s="174"/>
      <c r="M9" s="174"/>
      <c r="N9" s="174"/>
      <c r="O9" s="174"/>
    </row>
    <row r="10" spans="1:27" x14ac:dyDescent="0.25">
      <c r="A10" s="176"/>
      <c r="B10" s="176"/>
      <c r="C10" s="176"/>
      <c r="D10" s="176"/>
      <c r="E10" s="176"/>
      <c r="F10" s="177"/>
      <c r="G10" s="178"/>
      <c r="H10" s="174"/>
      <c r="I10" s="178"/>
      <c r="J10" s="174"/>
      <c r="L10" s="179"/>
      <c r="M10" s="179" t="s">
        <v>160</v>
      </c>
      <c r="N10" s="179"/>
      <c r="O10" s="179" t="s">
        <v>160</v>
      </c>
      <c r="P10" s="131"/>
      <c r="Q10" s="304" t="s">
        <v>1301</v>
      </c>
      <c r="R10" s="198"/>
      <c r="S10" s="198"/>
      <c r="T10" s="198"/>
      <c r="U10" s="198"/>
      <c r="V10" s="198"/>
      <c r="W10" s="304"/>
      <c r="X10" s="304"/>
      <c r="Y10" s="304"/>
      <c r="Z10" s="304"/>
      <c r="AA10" s="426" t="s">
        <v>953</v>
      </c>
    </row>
    <row r="11" spans="1:27" x14ac:dyDescent="0.25">
      <c r="A11" s="176"/>
      <c r="B11" s="176"/>
      <c r="C11" s="176"/>
      <c r="D11" s="176"/>
      <c r="E11" s="176"/>
      <c r="F11" s="177"/>
      <c r="G11" s="178"/>
      <c r="H11" s="174"/>
      <c r="I11" s="178"/>
      <c r="J11" s="174"/>
      <c r="K11" s="179" t="s">
        <v>1</v>
      </c>
      <c r="L11" s="179"/>
      <c r="M11" s="179" t="s">
        <v>971</v>
      </c>
      <c r="N11" s="179"/>
      <c r="O11" s="179" t="s">
        <v>1184</v>
      </c>
      <c r="P11" s="131"/>
      <c r="Q11" s="304" t="s">
        <v>1128</v>
      </c>
      <c r="R11" s="198"/>
      <c r="S11" s="198" t="s">
        <v>1372</v>
      </c>
      <c r="T11" s="198"/>
      <c r="U11" s="198" t="s">
        <v>1130</v>
      </c>
      <c r="V11" s="198"/>
      <c r="W11" s="304" t="s">
        <v>972</v>
      </c>
      <c r="X11" s="304"/>
      <c r="Y11" s="304" t="s">
        <v>1266</v>
      </c>
      <c r="Z11" s="304"/>
      <c r="AA11" s="198" t="s">
        <v>939</v>
      </c>
    </row>
    <row r="12" spans="1:27" x14ac:dyDescent="0.25">
      <c r="A12" s="180" t="s">
        <v>2</v>
      </c>
      <c r="B12" s="181"/>
      <c r="C12" s="180" t="s">
        <v>3</v>
      </c>
      <c r="D12" s="181"/>
      <c r="E12" s="180" t="s">
        <v>4</v>
      </c>
      <c r="F12" s="177"/>
      <c r="G12" s="180" t="s">
        <v>5</v>
      </c>
      <c r="H12" s="181"/>
      <c r="I12" s="182" t="s">
        <v>6</v>
      </c>
      <c r="J12" s="174"/>
      <c r="K12" s="427" t="s">
        <v>7</v>
      </c>
      <c r="L12" s="183"/>
      <c r="M12" s="428" t="s">
        <v>1183</v>
      </c>
      <c r="N12" s="183"/>
      <c r="O12" s="427" t="s">
        <v>973</v>
      </c>
      <c r="P12" s="131"/>
      <c r="Q12" s="429" t="s">
        <v>1189</v>
      </c>
      <c r="R12" s="199"/>
      <c r="S12" s="508" t="s">
        <v>1190</v>
      </c>
      <c r="T12" s="199"/>
      <c r="U12" s="508" t="s">
        <v>1191</v>
      </c>
      <c r="V12" s="199"/>
      <c r="W12" s="429" t="s">
        <v>1204</v>
      </c>
      <c r="X12" s="305"/>
      <c r="Y12" s="305" t="s">
        <v>1260</v>
      </c>
      <c r="Z12" s="305"/>
      <c r="AA12" s="430" t="s">
        <v>941</v>
      </c>
    </row>
    <row r="13" spans="1:27" x14ac:dyDescent="0.25">
      <c r="A13" s="175"/>
      <c r="B13" s="174"/>
      <c r="C13" s="93" t="s">
        <v>9</v>
      </c>
      <c r="D13" s="93"/>
      <c r="E13" s="93" t="s">
        <v>10</v>
      </c>
      <c r="F13" s="94"/>
      <c r="G13" s="94" t="s">
        <v>11</v>
      </c>
      <c r="H13" s="94"/>
      <c r="I13" s="95" t="s">
        <v>12</v>
      </c>
      <c r="J13" s="94"/>
      <c r="K13" s="96" t="s">
        <v>13</v>
      </c>
      <c r="L13" s="96"/>
      <c r="M13" s="96" t="s">
        <v>14</v>
      </c>
      <c r="N13" s="96"/>
      <c r="O13" s="96" t="s">
        <v>15</v>
      </c>
      <c r="Q13" s="365" t="s">
        <v>16</v>
      </c>
      <c r="R13" s="83"/>
      <c r="S13" s="365" t="s">
        <v>17</v>
      </c>
      <c r="T13" s="83"/>
      <c r="U13" s="365" t="s">
        <v>18</v>
      </c>
      <c r="V13" s="83"/>
      <c r="W13" s="365" t="s">
        <v>19</v>
      </c>
      <c r="X13" s="365"/>
      <c r="Y13" s="365" t="s">
        <v>20</v>
      </c>
      <c r="Z13" s="225"/>
      <c r="AA13" s="365" t="s">
        <v>1377</v>
      </c>
    </row>
    <row r="14" spans="1:27" x14ac:dyDescent="0.25">
      <c r="A14" s="175"/>
      <c r="B14" s="174"/>
      <c r="C14" s="175"/>
      <c r="D14" s="175"/>
      <c r="E14" s="175"/>
      <c r="F14" s="174"/>
      <c r="G14" s="175"/>
      <c r="H14" s="174"/>
      <c r="I14" s="175"/>
      <c r="J14" s="174"/>
      <c r="K14" s="175"/>
      <c r="L14" s="175"/>
      <c r="M14" s="175"/>
      <c r="N14" s="175"/>
      <c r="O14" s="175"/>
      <c r="AA14" s="252"/>
    </row>
    <row r="15" spans="1:27" x14ac:dyDescent="0.25">
      <c r="B15" s="174"/>
      <c r="C15" s="175"/>
      <c r="D15" s="174"/>
      <c r="E15" s="175"/>
      <c r="F15" s="174"/>
      <c r="G15" s="425" t="s">
        <v>955</v>
      </c>
      <c r="H15" s="174"/>
      <c r="I15" s="174"/>
      <c r="J15" s="174"/>
      <c r="K15" s="174"/>
      <c r="L15" s="174"/>
      <c r="M15" s="174"/>
      <c r="N15" s="174"/>
      <c r="O15" s="174"/>
      <c r="AA15" s="252"/>
    </row>
    <row r="16" spans="1:27" x14ac:dyDescent="0.25">
      <c r="A16" s="175">
        <v>1</v>
      </c>
      <c r="B16" s="174"/>
      <c r="C16" s="175">
        <v>408</v>
      </c>
      <c r="D16" s="174"/>
      <c r="E16" s="97">
        <v>408000</v>
      </c>
      <c r="F16" s="174"/>
      <c r="G16" s="98" t="s">
        <v>956</v>
      </c>
      <c r="H16" s="174"/>
      <c r="I16" s="385" t="s">
        <v>25</v>
      </c>
      <c r="J16" s="174"/>
      <c r="K16" s="501">
        <f>'[15]WP - Taxes Other'!$K$14</f>
        <v>-38751.07</v>
      </c>
      <c r="L16" s="185"/>
      <c r="M16" s="200">
        <v>0.85411208828047303</v>
      </c>
      <c r="N16" s="185"/>
      <c r="O16" s="184">
        <f>K16*M16</f>
        <v>-33097.75732080279</v>
      </c>
      <c r="Q16" s="326">
        <f>'[26]IS ADJ 3.4'!$O$15</f>
        <v>-1015.6943813011894</v>
      </c>
      <c r="R16" s="326"/>
      <c r="S16" s="326">
        <f>+'[27]IS ADJ 4.2'!O15</f>
        <v>-663.10007986994947</v>
      </c>
      <c r="T16" s="326"/>
      <c r="U16" s="326">
        <f>'[52]WP IS ADJ 5.2'!O16</f>
        <v>-573.48460868535233</v>
      </c>
      <c r="V16" s="326"/>
      <c r="W16" s="326"/>
      <c r="X16" s="326"/>
      <c r="Y16" s="326"/>
      <c r="Z16" s="221"/>
      <c r="AA16" s="326">
        <f>SUM(O16:Z16)</f>
        <v>-35350.036390659276</v>
      </c>
    </row>
    <row r="17" spans="1:27" x14ac:dyDescent="0.25">
      <c r="A17" s="175">
        <f>+A16+1</f>
        <v>2</v>
      </c>
      <c r="B17" s="174"/>
      <c r="C17" s="175">
        <v>408</v>
      </c>
      <c r="D17" s="174"/>
      <c r="E17" s="97">
        <v>408141</v>
      </c>
      <c r="F17" s="174"/>
      <c r="G17" s="186" t="s">
        <v>957</v>
      </c>
      <c r="H17" s="174"/>
      <c r="I17" s="174"/>
      <c r="J17" s="174"/>
      <c r="K17" s="187">
        <f>'[15]WP - Taxes Other'!$K$15</f>
        <v>2608463.6799999997</v>
      </c>
      <c r="L17" s="187"/>
      <c r="M17" s="200">
        <v>0.85411208828047303</v>
      </c>
      <c r="N17" s="187"/>
      <c r="O17" s="187">
        <f>K17*M17</f>
        <v>2227920.3609285671</v>
      </c>
      <c r="P17" s="252"/>
      <c r="Q17" s="252">
        <f>'[26]IS ADJ 3.4'!$O$16</f>
        <v>68369.774140539244</v>
      </c>
      <c r="R17" s="252"/>
      <c r="S17" s="252">
        <f>+'[27]IS ADJ 4.2'!O16</f>
        <v>44635.476505445236</v>
      </c>
      <c r="T17" s="252"/>
      <c r="U17" s="252">
        <f>'[52]WP IS ADJ 5.2'!O17</f>
        <v>38603.160449369621</v>
      </c>
      <c r="V17" s="252"/>
      <c r="W17" s="252"/>
      <c r="X17" s="252"/>
      <c r="Y17" s="252"/>
      <c r="Z17" s="217"/>
      <c r="AA17" s="252">
        <f>SUM(O17:Z17)</f>
        <v>2379528.7720239214</v>
      </c>
    </row>
    <row r="18" spans="1:27" x14ac:dyDescent="0.25">
      <c r="A18" s="175">
        <f>+A17+1</f>
        <v>3</v>
      </c>
      <c r="B18" s="174"/>
      <c r="C18" s="175">
        <v>408</v>
      </c>
      <c r="D18" s="174"/>
      <c r="E18" s="97">
        <v>408144</v>
      </c>
      <c r="F18" s="174"/>
      <c r="G18" s="98" t="s">
        <v>958</v>
      </c>
      <c r="H18" s="174"/>
      <c r="I18" s="174"/>
      <c r="J18" s="174"/>
      <c r="K18" s="188">
        <f>'[15]WP - Taxes Other'!$K$16</f>
        <v>227506.63</v>
      </c>
      <c r="L18" s="188"/>
      <c r="M18" s="200">
        <v>0.85411208828047303</v>
      </c>
      <c r="N18" s="188"/>
      <c r="O18" s="187">
        <f>K18*M18</f>
        <v>194316.16284695291</v>
      </c>
      <c r="P18" s="252"/>
      <c r="Q18" s="252">
        <f>'[26]IS ADJ 3.4'!$O$17</f>
        <v>5963.1180713143858</v>
      </c>
      <c r="R18" s="252"/>
      <c r="S18" s="252">
        <f>+'[27]IS ADJ 4.2'!O17</f>
        <v>3893.0451345973966</v>
      </c>
      <c r="T18" s="252"/>
      <c r="U18" s="252">
        <f>'[52]WP IS ADJ 5.2'!O18</f>
        <v>3366.9147891625503</v>
      </c>
      <c r="V18" s="252"/>
      <c r="W18" s="252"/>
      <c r="X18" s="252"/>
      <c r="Y18" s="252"/>
      <c r="Z18" s="217"/>
      <c r="AA18" s="252">
        <f>SUM(O18:Z18)</f>
        <v>207539.24084202724</v>
      </c>
    </row>
    <row r="19" spans="1:27" x14ac:dyDescent="0.25">
      <c r="A19" s="175">
        <f>+A18+1</f>
        <v>4</v>
      </c>
      <c r="B19" s="174"/>
      <c r="C19" s="175">
        <v>408</v>
      </c>
      <c r="D19" s="174"/>
      <c r="E19" s="97">
        <v>408511</v>
      </c>
      <c r="F19" s="174"/>
      <c r="G19" s="186" t="s">
        <v>959</v>
      </c>
      <c r="H19" s="174"/>
      <c r="I19" s="174"/>
      <c r="J19" s="174"/>
      <c r="K19" s="188">
        <f>'[15]WP - Taxes Other'!$K$17</f>
        <v>20014.93</v>
      </c>
      <c r="L19" s="188"/>
      <c r="M19" s="200">
        <v>0.85411208828047303</v>
      </c>
      <c r="N19" s="188"/>
      <c r="O19" s="187">
        <f>K19*M19</f>
        <v>17094.99365908749</v>
      </c>
      <c r="P19" s="252"/>
      <c r="Q19" s="252">
        <f>'[26]IS ADJ 3.4'!$O$18</f>
        <v>524.60620940625938</v>
      </c>
      <c r="R19" s="252"/>
      <c r="S19" s="252">
        <f>+'[27]IS ADJ 4.2'!O18</f>
        <v>342.49123137997088</v>
      </c>
      <c r="T19" s="252"/>
      <c r="U19" s="252">
        <f>'[52]WP IS ADJ 5.2'!O19</f>
        <v>296.20483509009478</v>
      </c>
      <c r="V19" s="252"/>
      <c r="W19" s="252"/>
      <c r="X19" s="252"/>
      <c r="Y19" s="252"/>
      <c r="Z19" s="217"/>
      <c r="AA19" s="252">
        <f>SUM(O19:Z19)</f>
        <v>18258.295934963815</v>
      </c>
    </row>
    <row r="20" spans="1:27" x14ac:dyDescent="0.25">
      <c r="A20" s="175">
        <f>+A19+1</f>
        <v>5</v>
      </c>
      <c r="B20" s="174"/>
      <c r="C20" s="175">
        <v>408</v>
      </c>
      <c r="D20" s="174"/>
      <c r="E20" s="97">
        <v>408512</v>
      </c>
      <c r="F20" s="174"/>
      <c r="G20" s="186" t="s">
        <v>960</v>
      </c>
      <c r="H20" s="174"/>
      <c r="I20" s="174"/>
      <c r="J20" s="174"/>
      <c r="K20" s="188">
        <f>'[15]WP - Taxes Other'!$K$18</f>
        <v>99901.19</v>
      </c>
      <c r="L20" s="188"/>
      <c r="M20" s="200">
        <v>0.85411208828047303</v>
      </c>
      <c r="N20" s="188"/>
      <c r="O20" s="187">
        <f>K20*M20</f>
        <v>85326.814012604314</v>
      </c>
      <c r="P20" s="252"/>
      <c r="Q20" s="252">
        <f>'[26]IS ADJ 3.4'!$O$19</f>
        <v>2618.4845313510718</v>
      </c>
      <c r="R20" s="252"/>
      <c r="S20" s="252">
        <f>+'[27]IS ADJ 4.2'!O19</f>
        <v>1709.4879462193692</v>
      </c>
      <c r="T20" s="252"/>
      <c r="U20" s="252">
        <f>'[52]WP IS ADJ 5.2'!O20</f>
        <v>1478.4571072321626</v>
      </c>
      <c r="V20" s="252"/>
      <c r="W20" s="252"/>
      <c r="X20" s="252"/>
      <c r="Y20" s="252"/>
      <c r="Z20" s="217"/>
      <c r="AA20" s="252">
        <f>SUM(O20:Z20)</f>
        <v>91133.243597406909</v>
      </c>
    </row>
    <row r="21" spans="1:27" x14ac:dyDescent="0.25">
      <c r="A21" s="175">
        <f>+A20+1</f>
        <v>6</v>
      </c>
      <c r="B21" s="174"/>
      <c r="C21" s="175"/>
      <c r="D21" s="174"/>
      <c r="E21" s="97"/>
      <c r="F21" s="174"/>
      <c r="G21" s="186" t="s">
        <v>961</v>
      </c>
      <c r="H21" s="174"/>
      <c r="I21" s="174"/>
      <c r="J21" s="174"/>
      <c r="K21" s="189">
        <f>SUM(K16:K20)</f>
        <v>2917135.36</v>
      </c>
      <c r="L21" s="188"/>
      <c r="M21" s="191"/>
      <c r="N21" s="188"/>
      <c r="O21" s="189">
        <f>SUM(O16:O20)</f>
        <v>2491560.5741264089</v>
      </c>
      <c r="P21" s="252"/>
      <c r="Q21" s="189">
        <f>SUM(Q16:Q20)</f>
        <v>76460.288571309778</v>
      </c>
      <c r="R21" s="252"/>
      <c r="S21" s="189">
        <f>SUM(S16:S20)</f>
        <v>49917.400737772034</v>
      </c>
      <c r="T21" s="252"/>
      <c r="U21" s="189">
        <f>SUM(U16:U20)</f>
        <v>43171.252572169076</v>
      </c>
      <c r="V21" s="252"/>
      <c r="W21" s="189">
        <f>SUM(W16:W20)</f>
        <v>0</v>
      </c>
      <c r="X21" s="188"/>
      <c r="Y21" s="189">
        <f>SUM(Y16:Y20)</f>
        <v>0</v>
      </c>
      <c r="Z21" s="217"/>
      <c r="AA21" s="189">
        <f>SUM(AA16:AA20)</f>
        <v>2661109.51600766</v>
      </c>
    </row>
    <row r="22" spans="1:27" x14ac:dyDescent="0.25">
      <c r="A22" s="175"/>
      <c r="B22" s="174"/>
      <c r="C22" s="175"/>
      <c r="D22" s="174"/>
      <c r="E22" s="97"/>
      <c r="F22" s="174"/>
      <c r="G22" s="186"/>
      <c r="H22" s="174"/>
      <c r="I22" s="174"/>
      <c r="J22" s="174"/>
      <c r="K22" s="188"/>
      <c r="L22" s="188"/>
      <c r="M22" s="191"/>
      <c r="N22" s="188"/>
      <c r="O22" s="187"/>
      <c r="AA22" s="252"/>
    </row>
    <row r="23" spans="1:27" x14ac:dyDescent="0.25">
      <c r="B23" s="174"/>
      <c r="C23" s="175"/>
      <c r="D23" s="174"/>
      <c r="E23" s="97"/>
      <c r="F23" s="174"/>
      <c r="G23" s="425" t="s">
        <v>962</v>
      </c>
      <c r="H23" s="174"/>
      <c r="I23" s="174"/>
      <c r="J23" s="174"/>
      <c r="K23" s="188"/>
      <c r="L23" s="188"/>
      <c r="M23" s="191"/>
      <c r="N23" s="188"/>
      <c r="O23" s="187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17"/>
      <c r="AA23" s="252"/>
    </row>
    <row r="24" spans="1:27" x14ac:dyDescent="0.25">
      <c r="A24" s="175">
        <f>+A21+1</f>
        <v>7</v>
      </c>
      <c r="B24" s="174"/>
      <c r="C24" s="175">
        <v>408</v>
      </c>
      <c r="D24" s="174"/>
      <c r="E24" s="97">
        <v>408610</v>
      </c>
      <c r="F24" s="174"/>
      <c r="G24" s="105" t="s">
        <v>963</v>
      </c>
      <c r="H24" s="174"/>
      <c r="I24" s="174"/>
      <c r="J24" s="174"/>
      <c r="K24" s="188">
        <f>'[15]WP - Taxes Other'!$K$22</f>
        <v>22159206.060000002</v>
      </c>
      <c r="L24" s="188"/>
      <c r="M24" s="201">
        <v>0.8540959060138531</v>
      </c>
      <c r="N24" s="188"/>
      <c r="O24" s="188">
        <f>K24*M24</f>
        <v>18926087.176363368</v>
      </c>
      <c r="P24" s="252"/>
      <c r="Q24" s="252"/>
      <c r="R24" s="252"/>
      <c r="S24" s="252"/>
      <c r="T24" s="252"/>
      <c r="U24" s="252"/>
      <c r="V24" s="252"/>
      <c r="W24" s="252">
        <f>+'[53]IS ADJ 18'!$K$25</f>
        <v>6335624.6704625674</v>
      </c>
      <c r="X24" s="252"/>
      <c r="Y24" s="252"/>
      <c r="Z24" s="217"/>
      <c r="AA24" s="252">
        <f>SUM(O24:Z24)</f>
        <v>25261711.846825935</v>
      </c>
    </row>
    <row r="25" spans="1:27" x14ac:dyDescent="0.25">
      <c r="A25" s="175">
        <f>+A24+1</f>
        <v>8</v>
      </c>
      <c r="B25" s="174"/>
      <c r="C25" s="175"/>
      <c r="D25" s="174"/>
      <c r="E25" s="97"/>
      <c r="F25" s="174"/>
      <c r="G25" s="105" t="s">
        <v>964</v>
      </c>
      <c r="H25" s="174"/>
      <c r="I25" s="174"/>
      <c r="J25" s="174"/>
      <c r="K25" s="189">
        <f>SUM(K24)</f>
        <v>22159206.060000002</v>
      </c>
      <c r="L25" s="188"/>
      <c r="M25" s="201"/>
      <c r="N25" s="188"/>
      <c r="O25" s="189">
        <f>SUM(O24)</f>
        <v>18926087.176363368</v>
      </c>
      <c r="P25" s="252"/>
      <c r="Q25" s="189">
        <f>SUM(Q24)</f>
        <v>0</v>
      </c>
      <c r="R25" s="252"/>
      <c r="S25" s="189">
        <f>SUM(S24)</f>
        <v>0</v>
      </c>
      <c r="T25" s="252"/>
      <c r="U25" s="189">
        <f>SUM(U24)</f>
        <v>0</v>
      </c>
      <c r="V25" s="252"/>
      <c r="W25" s="189">
        <f>SUM(W24)</f>
        <v>6335624.6704625674</v>
      </c>
      <c r="X25" s="188"/>
      <c r="Y25" s="189">
        <f>SUM(Y24)</f>
        <v>0</v>
      </c>
      <c r="Z25" s="217"/>
      <c r="AA25" s="189">
        <f>SUM(AA24)</f>
        <v>25261711.846825935</v>
      </c>
    </row>
    <row r="26" spans="1:27" x14ac:dyDescent="0.25">
      <c r="A26" s="175"/>
      <c r="B26" s="174"/>
      <c r="C26" s="175"/>
      <c r="D26" s="174"/>
      <c r="E26" s="97"/>
      <c r="F26" s="174"/>
      <c r="G26" s="190"/>
      <c r="H26" s="174"/>
      <c r="I26" s="174"/>
      <c r="J26" s="174"/>
      <c r="K26" s="188"/>
      <c r="L26" s="188"/>
      <c r="M26" s="201"/>
      <c r="N26" s="188"/>
      <c r="O26" s="188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17"/>
      <c r="AA26" s="252"/>
    </row>
    <row r="27" spans="1:27" x14ac:dyDescent="0.25">
      <c r="B27" s="174"/>
      <c r="C27" s="175"/>
      <c r="D27" s="174"/>
      <c r="E27" s="97"/>
      <c r="F27" s="174"/>
      <c r="G27" s="425" t="s">
        <v>965</v>
      </c>
      <c r="H27" s="174"/>
      <c r="I27" s="174"/>
      <c r="J27" s="174"/>
      <c r="K27" s="188"/>
      <c r="L27" s="188"/>
      <c r="M27" s="201"/>
      <c r="N27" s="188"/>
      <c r="O27" s="188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17"/>
      <c r="AA27" s="252"/>
    </row>
    <row r="28" spans="1:27" x14ac:dyDescent="0.25">
      <c r="A28" s="175">
        <f>+A25+1</f>
        <v>9</v>
      </c>
      <c r="B28" s="174"/>
      <c r="C28" s="175">
        <v>408</v>
      </c>
      <c r="D28" s="174"/>
      <c r="E28" s="97">
        <v>408910</v>
      </c>
      <c r="F28" s="174"/>
      <c r="G28" s="98" t="s">
        <v>966</v>
      </c>
      <c r="H28" s="174"/>
      <c r="I28" s="174"/>
      <c r="J28" s="195"/>
      <c r="K28" s="188">
        <f>'[15]WP - Taxes Other'!$K$26</f>
        <v>27000.25</v>
      </c>
      <c r="L28" s="188"/>
      <c r="M28" s="201" t="s">
        <v>954</v>
      </c>
      <c r="N28" s="188"/>
      <c r="O28" s="188">
        <v>55</v>
      </c>
      <c r="P28" s="252"/>
      <c r="Q28" s="252"/>
      <c r="R28" s="252"/>
      <c r="S28" s="252"/>
      <c r="T28" s="252"/>
      <c r="U28" s="252"/>
      <c r="V28" s="252"/>
      <c r="W28" s="252"/>
      <c r="X28" s="252"/>
      <c r="Y28" s="252">
        <f>+'[54]Fran Costs'!$Q$15</f>
        <v>-55</v>
      </c>
      <c r="Z28" s="217"/>
      <c r="AA28" s="252">
        <f t="shared" ref="AA28:AA29" si="0">SUM(O28:Z28)</f>
        <v>0</v>
      </c>
    </row>
    <row r="29" spans="1:27" x14ac:dyDescent="0.25">
      <c r="A29" s="175">
        <f>+A28+1</f>
        <v>10</v>
      </c>
      <c r="B29" s="174"/>
      <c r="C29" s="175">
        <v>408</v>
      </c>
      <c r="D29" s="174"/>
      <c r="E29" s="97">
        <v>408930</v>
      </c>
      <c r="F29" s="174"/>
      <c r="G29" s="105" t="s">
        <v>967</v>
      </c>
      <c r="H29" s="174"/>
      <c r="I29" s="174"/>
      <c r="J29" s="195"/>
      <c r="K29" s="188">
        <f>'[15]WP - Taxes Other'!$K$27</f>
        <v>10770521.539999999</v>
      </c>
      <c r="L29" s="188"/>
      <c r="M29" s="201" t="s">
        <v>954</v>
      </c>
      <c r="N29" s="188"/>
      <c r="O29" s="191">
        <v>9923634.6399999987</v>
      </c>
      <c r="P29" s="252"/>
      <c r="Q29" s="252"/>
      <c r="R29" s="252"/>
      <c r="S29" s="252"/>
      <c r="T29" s="252"/>
      <c r="U29" s="252"/>
      <c r="V29" s="252"/>
      <c r="W29" s="252"/>
      <c r="X29" s="252"/>
      <c r="Y29" s="252">
        <f>+'[54]Fran Costs'!$Q$16</f>
        <v>-9923634.6399999987</v>
      </c>
      <c r="Z29" s="473"/>
      <c r="AA29" s="252">
        <f t="shared" si="0"/>
        <v>0</v>
      </c>
    </row>
    <row r="30" spans="1:27" x14ac:dyDescent="0.25">
      <c r="A30" s="175">
        <f>+A29+1</f>
        <v>11</v>
      </c>
      <c r="B30" s="174"/>
      <c r="C30" s="175"/>
      <c r="D30" s="174"/>
      <c r="E30" s="97"/>
      <c r="F30" s="174"/>
      <c r="G30" s="105" t="s">
        <v>968</v>
      </c>
      <c r="H30" s="174"/>
      <c r="I30" s="174"/>
      <c r="J30" s="174"/>
      <c r="K30" s="189">
        <f>SUM(K28:K29)</f>
        <v>10797521.789999999</v>
      </c>
      <c r="L30" s="188"/>
      <c r="M30" s="201"/>
      <c r="N30" s="188"/>
      <c r="O30" s="192">
        <f>SUM(O28:O29)</f>
        <v>9923689.6399999987</v>
      </c>
      <c r="P30" s="252"/>
      <c r="Q30" s="192">
        <f>SUM(Q28:Q29)</f>
        <v>0</v>
      </c>
      <c r="R30" s="252"/>
      <c r="S30" s="192">
        <f>SUM(S28:S29)</f>
        <v>0</v>
      </c>
      <c r="T30" s="252"/>
      <c r="U30" s="192">
        <f>SUM(U28:U29)</f>
        <v>0</v>
      </c>
      <c r="V30" s="252"/>
      <c r="W30" s="192">
        <f>SUM(W28:W29)</f>
        <v>0</v>
      </c>
      <c r="X30" s="191"/>
      <c r="Y30" s="192">
        <f>SUM(Y28:Y29)</f>
        <v>-9923689.6399999987</v>
      </c>
      <c r="Z30" s="217"/>
      <c r="AA30" s="192">
        <f>SUM(AA28:AA29)</f>
        <v>0</v>
      </c>
    </row>
    <row r="31" spans="1:27" x14ac:dyDescent="0.25">
      <c r="A31" s="175"/>
      <c r="B31" s="174"/>
      <c r="C31" s="175"/>
      <c r="D31" s="174"/>
      <c r="E31" s="97"/>
      <c r="F31" s="174"/>
      <c r="G31" s="190"/>
      <c r="H31" s="174"/>
      <c r="I31" s="174"/>
      <c r="J31" s="174"/>
      <c r="K31" s="188"/>
      <c r="L31" s="188"/>
      <c r="M31" s="196"/>
      <c r="N31" s="188"/>
      <c r="O31" s="191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17"/>
      <c r="AA31" s="252"/>
    </row>
    <row r="32" spans="1:27" x14ac:dyDescent="0.25">
      <c r="A32" s="175"/>
      <c r="B32" s="174"/>
      <c r="C32" s="175"/>
      <c r="D32" s="174"/>
      <c r="E32" s="97"/>
      <c r="F32" s="174"/>
      <c r="G32" s="105"/>
      <c r="H32" s="174"/>
      <c r="I32" s="174"/>
      <c r="J32" s="174"/>
      <c r="K32" s="188"/>
      <c r="L32" s="188"/>
      <c r="M32" s="196"/>
      <c r="N32" s="188"/>
      <c r="O32" s="191"/>
      <c r="P32" s="252"/>
      <c r="Q32" s="216"/>
      <c r="R32" s="216"/>
      <c r="S32" s="216"/>
      <c r="T32" s="216"/>
      <c r="U32" s="216"/>
      <c r="V32" s="216"/>
      <c r="W32" s="216"/>
      <c r="X32" s="216"/>
      <c r="Y32" s="216"/>
      <c r="Z32" s="217"/>
      <c r="AA32" s="252"/>
    </row>
    <row r="33" spans="1:27" ht="15.75" thickBot="1" x14ac:dyDescent="0.3">
      <c r="A33" s="175">
        <f>+A30+1</f>
        <v>12</v>
      </c>
      <c r="G33" s="374" t="s">
        <v>969</v>
      </c>
      <c r="K33" s="422">
        <f>+K21+K25+K30</f>
        <v>35873863.210000001</v>
      </c>
      <c r="L33" s="193"/>
      <c r="M33" s="129"/>
      <c r="N33" s="193"/>
      <c r="O33" s="422">
        <f>+O21+O25+O30</f>
        <v>31341337.390489772</v>
      </c>
      <c r="Q33" s="628">
        <f>+Q21+Q25+Q30</f>
        <v>76460.288571309778</v>
      </c>
      <c r="R33" s="101"/>
      <c r="S33" s="628">
        <f>+S21+S25+S30</f>
        <v>49917.400737772034</v>
      </c>
      <c r="T33" s="101"/>
      <c r="U33" s="628">
        <f>+U21+U25+U30</f>
        <v>43171.252572169076</v>
      </c>
      <c r="V33" s="101"/>
      <c r="W33" s="628">
        <f>+W21+W25+W30</f>
        <v>6335624.6704625674</v>
      </c>
      <c r="X33" s="378"/>
      <c r="Y33" s="628">
        <f>+Y21+Y25+Y30</f>
        <v>-9923689.6399999987</v>
      </c>
      <c r="AA33" s="422">
        <f>+AA21+AA25+AA30</f>
        <v>27922821.362833597</v>
      </c>
    </row>
    <row r="34" spans="1:27" ht="15.75" thickTop="1" x14ac:dyDescent="0.25">
      <c r="A34" s="83"/>
      <c r="G34" s="123"/>
      <c r="K34" s="193"/>
      <c r="L34" s="193"/>
      <c r="M34" s="129"/>
      <c r="N34" s="193"/>
      <c r="O34" s="193"/>
      <c r="Q34" s="101"/>
      <c r="R34" s="101"/>
      <c r="S34" s="101"/>
      <c r="T34" s="101"/>
      <c r="U34" s="101"/>
      <c r="V34" s="101"/>
      <c r="W34" s="101"/>
      <c r="X34" s="101"/>
      <c r="Y34" s="101"/>
      <c r="AA34" s="252"/>
    </row>
    <row r="35" spans="1:27" x14ac:dyDescent="0.25">
      <c r="M35" s="197"/>
      <c r="Q35" s="629">
        <f>Q33-'[26]IS ADJ 3.4'!$O$20</f>
        <v>0</v>
      </c>
      <c r="R35" s="101"/>
      <c r="S35" s="629">
        <f>S33-'[27]IS ADJ 4.2'!$O$20</f>
        <v>0</v>
      </c>
      <c r="T35" s="101"/>
      <c r="U35" s="629">
        <f>U33-'[52]WP IS ADJ 5.2'!$O$21</f>
        <v>0</v>
      </c>
      <c r="V35" s="101"/>
      <c r="W35" s="629">
        <f>+W33-'[53]IS ADJ 18'!$K$25</f>
        <v>0</v>
      </c>
      <c r="X35" s="101"/>
      <c r="Y35" s="629">
        <f>+Y33-'[54]Fran Costs'!$Q$17</f>
        <v>0</v>
      </c>
      <c r="AA35" s="252"/>
    </row>
    <row r="36" spans="1:27" x14ac:dyDescent="0.25">
      <c r="A36" s="194"/>
      <c r="B36" s="67"/>
      <c r="C36" s="67"/>
      <c r="D36" s="67"/>
      <c r="E36" s="67"/>
      <c r="F36" s="67"/>
      <c r="G36" s="67"/>
      <c r="AA36" s="252"/>
    </row>
    <row r="37" spans="1:27" x14ac:dyDescent="0.25">
      <c r="A37" s="72" t="s">
        <v>161</v>
      </c>
      <c r="B37" s="68" t="s">
        <v>162</v>
      </c>
      <c r="AA37" s="252"/>
    </row>
    <row r="38" spans="1:27" x14ac:dyDescent="0.25">
      <c r="A38" s="1"/>
      <c r="B38" s="1"/>
      <c r="AA38" s="252"/>
    </row>
    <row r="39" spans="1:27" x14ac:dyDescent="0.25">
      <c r="A39" s="72" t="s">
        <v>163</v>
      </c>
      <c r="B39" s="68" t="s">
        <v>970</v>
      </c>
      <c r="AA39" s="252"/>
    </row>
    <row r="40" spans="1:27" x14ac:dyDescent="0.25">
      <c r="AA40" s="252"/>
    </row>
  </sheetData>
  <pageMargins left="0.7" right="0.7" top="0.75" bottom="0.75" header="0.3" footer="0.3"/>
  <pageSetup scale="54" fitToHeight="0" orientation="landscape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83"/>
  <sheetViews>
    <sheetView topLeftCell="A64" zoomScaleNormal="100" workbookViewId="0">
      <selection activeCell="AC18" activeCellId="1" sqref="AC68 AC18"/>
    </sheetView>
  </sheetViews>
  <sheetFormatPr defaultRowHeight="15" x14ac:dyDescent="0.25"/>
  <cols>
    <col min="1" max="1" width="9" style="510" customWidth="1"/>
    <col min="2" max="2" width="2.7109375" style="510" customWidth="1"/>
    <col min="3" max="3" width="9" style="510" customWidth="1"/>
    <col min="4" max="4" width="2.7109375" style="510" customWidth="1"/>
    <col min="5" max="5" width="10.7109375" style="510" bestFit="1" customWidth="1"/>
    <col min="6" max="6" width="2.7109375" style="511" customWidth="1"/>
    <col min="7" max="7" width="35.7109375" style="511" customWidth="1"/>
    <col min="8" max="8" width="2.7109375" style="511" customWidth="1"/>
    <col min="9" max="9" width="22.140625" style="511" customWidth="1"/>
    <col min="10" max="10" width="2.7109375" style="511" customWidth="1"/>
    <col min="11" max="11" width="16.140625" style="511" customWidth="1"/>
    <col min="12" max="12" width="2.7109375" style="511" customWidth="1"/>
    <col min="13" max="13" width="16.140625" style="581" customWidth="1"/>
    <col min="14" max="14" width="2.7109375" style="511" customWidth="1"/>
    <col min="15" max="15" width="14.28515625" style="511" customWidth="1"/>
    <col min="16" max="16" width="2.7109375" style="511" hidden="1" customWidth="1"/>
    <col min="17" max="17" width="12.5703125" style="511" hidden="1" customWidth="1"/>
    <col min="18" max="18" width="2.7109375" style="511" hidden="1" customWidth="1"/>
    <col min="19" max="19" width="12.5703125" style="511" hidden="1" customWidth="1"/>
    <col min="20" max="20" width="2.7109375" style="511" hidden="1" customWidth="1"/>
    <col min="21" max="21" width="14.42578125" style="511" hidden="1" customWidth="1"/>
    <col min="22" max="22" width="2.7109375" style="511" hidden="1" customWidth="1"/>
    <col min="23" max="23" width="12.85546875" style="511" hidden="1" customWidth="1"/>
    <col min="24" max="24" width="2.7109375" style="511" hidden="1" customWidth="1"/>
    <col min="25" max="25" width="11.5703125" style="511" hidden="1" customWidth="1"/>
    <col min="26" max="26" width="2.7109375" style="511" customWidth="1"/>
    <col min="27" max="27" width="14.85546875" style="511" hidden="1" customWidth="1"/>
    <col min="28" max="28" width="0" style="511" hidden="1" customWidth="1"/>
    <col min="29" max="29" width="15" style="511" bestFit="1" customWidth="1"/>
    <col min="30" max="30" width="2.7109375" style="511" customWidth="1"/>
    <col min="31" max="31" width="14.5703125" style="511" bestFit="1" customWidth="1"/>
    <col min="32" max="32" width="2.7109375" style="511" customWidth="1"/>
    <col min="33" max="16384" width="9.140625" style="511"/>
  </cols>
  <sheetData>
    <row r="1" spans="1:31" x14ac:dyDescent="0.25">
      <c r="G1" s="512"/>
      <c r="H1" s="512"/>
      <c r="I1" s="512"/>
      <c r="J1" s="512"/>
      <c r="K1" s="512"/>
      <c r="L1" s="512"/>
      <c r="M1" s="575"/>
      <c r="N1" s="512"/>
      <c r="O1" s="512"/>
      <c r="P1" s="512"/>
      <c r="Q1" s="512"/>
      <c r="R1" s="512"/>
      <c r="S1" s="512"/>
      <c r="T1" s="512"/>
      <c r="U1" s="512"/>
      <c r="V1" s="512"/>
      <c r="W1" s="512"/>
      <c r="X1" s="512"/>
      <c r="Y1" s="512"/>
      <c r="Z1" s="512"/>
    </row>
    <row r="2" spans="1:31" x14ac:dyDescent="0.25">
      <c r="G2" s="513"/>
      <c r="H2" s="513"/>
      <c r="I2" s="513"/>
      <c r="J2" s="513"/>
      <c r="K2" s="513"/>
      <c r="L2" s="513"/>
      <c r="M2" s="576"/>
      <c r="N2" s="513"/>
      <c r="O2" s="513"/>
      <c r="P2" s="513"/>
      <c r="Q2" s="513"/>
      <c r="R2" s="513"/>
      <c r="S2" s="513"/>
      <c r="T2" s="513"/>
      <c r="U2" s="513"/>
      <c r="V2" s="513"/>
      <c r="W2" s="513"/>
      <c r="X2" s="513"/>
      <c r="Y2" s="513"/>
      <c r="Z2" s="513"/>
    </row>
    <row r="3" spans="1:31" x14ac:dyDescent="0.25">
      <c r="G3" s="514"/>
      <c r="H3" s="514"/>
      <c r="I3" s="514"/>
      <c r="J3" s="514"/>
      <c r="K3" s="514"/>
      <c r="L3" s="514"/>
      <c r="M3" s="577"/>
      <c r="N3" s="514"/>
      <c r="O3" s="514"/>
      <c r="P3" s="514"/>
      <c r="Q3" s="514"/>
      <c r="R3" s="514"/>
      <c r="S3" s="514"/>
      <c r="T3" s="514"/>
      <c r="U3" s="514"/>
      <c r="V3" s="514"/>
      <c r="W3" s="514"/>
      <c r="X3" s="514"/>
      <c r="Y3" s="514"/>
      <c r="Z3" s="514"/>
    </row>
    <row r="4" spans="1:31" x14ac:dyDescent="0.25">
      <c r="G4" s="514"/>
      <c r="H4" s="514"/>
      <c r="I4" s="514"/>
      <c r="J4" s="514"/>
      <c r="K4" s="514"/>
      <c r="L4" s="514"/>
      <c r="M4" s="577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</row>
    <row r="5" spans="1:31" x14ac:dyDescent="0.25">
      <c r="A5" s="330" t="s">
        <v>0</v>
      </c>
      <c r="G5" s="514"/>
      <c r="H5" s="514"/>
      <c r="I5" s="514"/>
      <c r="J5" s="514"/>
      <c r="K5" s="514"/>
      <c r="L5" s="514"/>
      <c r="M5" s="577"/>
      <c r="N5" s="514"/>
      <c r="O5" s="514"/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</row>
    <row r="6" spans="1:31" x14ac:dyDescent="0.25">
      <c r="A6" s="330" t="s">
        <v>974</v>
      </c>
      <c r="G6" s="514"/>
      <c r="H6" s="514"/>
      <c r="I6" s="514"/>
      <c r="J6" s="514"/>
      <c r="K6" s="514"/>
      <c r="L6" s="514"/>
      <c r="M6" s="577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</row>
    <row r="7" spans="1:31" x14ac:dyDescent="0.25">
      <c r="A7" s="329" t="s">
        <v>1170</v>
      </c>
      <c r="G7" s="514"/>
      <c r="H7" s="514"/>
      <c r="I7" s="514"/>
      <c r="J7" s="514"/>
      <c r="K7" s="514"/>
      <c r="L7" s="514"/>
      <c r="M7" s="577"/>
      <c r="N7" s="514"/>
      <c r="O7" s="514"/>
      <c r="P7" s="514"/>
      <c r="Q7" s="514"/>
      <c r="R7" s="514"/>
      <c r="S7" s="514"/>
      <c r="T7" s="514"/>
      <c r="U7" s="514"/>
      <c r="V7" s="514"/>
      <c r="W7" s="514"/>
      <c r="X7" s="514"/>
      <c r="Y7" s="514"/>
      <c r="Z7" s="514"/>
    </row>
    <row r="8" spans="1:31" x14ac:dyDescent="0.25">
      <c r="A8" s="329" t="s">
        <v>1364</v>
      </c>
      <c r="G8" s="514"/>
      <c r="H8" s="514"/>
      <c r="I8" s="514"/>
      <c r="J8" s="514"/>
      <c r="K8" s="514"/>
      <c r="L8" s="514"/>
      <c r="M8" s="577"/>
      <c r="N8" s="514"/>
      <c r="O8" s="514"/>
      <c r="P8" s="514"/>
      <c r="Q8" s="514"/>
      <c r="R8" s="514"/>
      <c r="S8" s="514"/>
      <c r="T8" s="514"/>
      <c r="U8" s="514"/>
      <c r="V8" s="514"/>
      <c r="W8" s="514"/>
      <c r="X8" s="514"/>
      <c r="Y8" s="514"/>
      <c r="Z8" s="514"/>
    </row>
    <row r="9" spans="1:31" x14ac:dyDescent="0.25">
      <c r="G9" s="514"/>
      <c r="H9" s="514"/>
      <c r="I9" s="514"/>
      <c r="J9" s="514"/>
      <c r="K9" s="514"/>
      <c r="L9" s="514"/>
      <c r="M9" s="577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</row>
    <row r="10" spans="1:31" x14ac:dyDescent="0.25">
      <c r="G10" s="515"/>
      <c r="H10" s="515"/>
      <c r="I10" s="515"/>
      <c r="J10" s="515"/>
      <c r="K10" s="515"/>
      <c r="L10" s="515"/>
      <c r="M10" s="577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</row>
    <row r="11" spans="1:31" x14ac:dyDescent="0.25">
      <c r="A11" s="516"/>
      <c r="B11" s="516"/>
      <c r="C11" s="516"/>
      <c r="D11" s="516"/>
      <c r="E11" s="516"/>
      <c r="F11" s="516"/>
      <c r="G11" s="516"/>
      <c r="H11" s="516"/>
      <c r="I11" s="516"/>
      <c r="J11" s="516"/>
      <c r="K11" s="516"/>
      <c r="L11" s="516"/>
      <c r="M11" s="578"/>
      <c r="N11" s="516"/>
      <c r="O11" s="516"/>
      <c r="P11" s="516"/>
      <c r="Q11" s="516"/>
      <c r="R11" s="516"/>
      <c r="S11" s="516"/>
      <c r="T11" s="516"/>
      <c r="U11" s="516"/>
      <c r="V11" s="516"/>
      <c r="W11" s="516"/>
      <c r="X11" s="516"/>
      <c r="Y11" s="516"/>
      <c r="Z11" s="516"/>
      <c r="AA11" s="516"/>
      <c r="AE11" s="82"/>
    </row>
    <row r="12" spans="1:31" ht="15.75" thickBot="1" x14ac:dyDescent="0.3">
      <c r="A12" s="517"/>
      <c r="B12" s="517"/>
      <c r="C12" s="517"/>
      <c r="D12" s="517"/>
      <c r="E12" s="517"/>
      <c r="F12" s="518"/>
      <c r="G12" s="514"/>
      <c r="H12" s="514"/>
      <c r="I12" s="514"/>
      <c r="J12" s="514"/>
      <c r="K12" s="514"/>
      <c r="L12" s="514"/>
      <c r="M12" s="579" t="s">
        <v>160</v>
      </c>
      <c r="N12" s="514"/>
      <c r="O12" s="179" t="s">
        <v>160</v>
      </c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9"/>
      <c r="AC12" s="304" t="s">
        <v>1368</v>
      </c>
      <c r="AE12" s="426" t="s">
        <v>953</v>
      </c>
    </row>
    <row r="13" spans="1:31" ht="15.75" thickBot="1" x14ac:dyDescent="0.3">
      <c r="A13" s="517"/>
      <c r="B13" s="517"/>
      <c r="C13" s="517"/>
      <c r="D13" s="517"/>
      <c r="E13" s="517"/>
      <c r="F13" s="518"/>
      <c r="G13" s="514"/>
      <c r="H13" s="514"/>
      <c r="I13" s="514"/>
      <c r="J13" s="514"/>
      <c r="K13" s="520" t="s">
        <v>1303</v>
      </c>
      <c r="L13" s="520"/>
      <c r="M13" s="579" t="s">
        <v>971</v>
      </c>
      <c r="N13" s="521"/>
      <c r="O13" s="179" t="s">
        <v>1184</v>
      </c>
      <c r="P13" s="522"/>
      <c r="Q13" s="522"/>
      <c r="R13" s="522"/>
      <c r="S13" s="522"/>
      <c r="T13" s="522"/>
      <c r="U13" s="523"/>
      <c r="V13" s="519"/>
      <c r="W13" s="630" t="s">
        <v>1304</v>
      </c>
      <c r="X13" s="631"/>
      <c r="Y13" s="632"/>
      <c r="Z13" s="524"/>
      <c r="AA13" s="525"/>
      <c r="AC13" s="304" t="s">
        <v>1168</v>
      </c>
      <c r="AE13" s="198" t="s">
        <v>939</v>
      </c>
    </row>
    <row r="14" spans="1:31" ht="15" customHeight="1" thickBot="1" x14ac:dyDescent="0.3">
      <c r="A14" s="601" t="s">
        <v>2</v>
      </c>
      <c r="B14" s="526"/>
      <c r="C14" s="10" t="s">
        <v>3</v>
      </c>
      <c r="D14" s="7"/>
      <c r="E14" s="10" t="s">
        <v>4</v>
      </c>
      <c r="F14" s="7"/>
      <c r="G14" s="603" t="s">
        <v>5</v>
      </c>
      <c r="H14" s="527"/>
      <c r="I14" s="603" t="s">
        <v>6</v>
      </c>
      <c r="J14" s="527"/>
      <c r="K14" s="602" t="s">
        <v>7</v>
      </c>
      <c r="L14" s="528"/>
      <c r="M14" s="604" t="s">
        <v>1183</v>
      </c>
      <c r="N14" s="521"/>
      <c r="O14" s="427" t="s">
        <v>973</v>
      </c>
      <c r="P14" s="529"/>
      <c r="Q14" s="529" t="s">
        <v>1305</v>
      </c>
      <c r="R14" s="529"/>
      <c r="S14" s="529" t="s">
        <v>1306</v>
      </c>
      <c r="T14" s="529"/>
      <c r="U14" s="530" t="s">
        <v>1307</v>
      </c>
      <c r="V14" s="527"/>
      <c r="W14" s="531" t="s">
        <v>1308</v>
      </c>
      <c r="X14" s="532"/>
      <c r="Y14" s="533" t="s">
        <v>1309</v>
      </c>
      <c r="Z14" s="534"/>
      <c r="AA14" s="535" t="s">
        <v>1</v>
      </c>
      <c r="AC14" s="429" t="s">
        <v>1371</v>
      </c>
      <c r="AD14" s="518"/>
      <c r="AE14" s="430" t="s">
        <v>941</v>
      </c>
    </row>
    <row r="15" spans="1:31" x14ac:dyDescent="0.25">
      <c r="A15" s="517"/>
      <c r="B15" s="517"/>
      <c r="C15" s="93" t="s">
        <v>9</v>
      </c>
      <c r="D15" s="94"/>
      <c r="E15" s="93" t="s">
        <v>10</v>
      </c>
      <c r="F15" s="94"/>
      <c r="G15" s="94" t="s">
        <v>11</v>
      </c>
      <c r="H15" s="94"/>
      <c r="I15" s="95" t="s">
        <v>12</v>
      </c>
      <c r="J15" s="95"/>
      <c r="K15" s="93" t="s">
        <v>13</v>
      </c>
      <c r="L15" s="93"/>
      <c r="M15" s="517" t="s">
        <v>14</v>
      </c>
      <c r="N15" s="94"/>
      <c r="O15" s="510" t="s">
        <v>15</v>
      </c>
      <c r="P15" s="96"/>
      <c r="Q15" s="96" t="s">
        <v>18</v>
      </c>
      <c r="R15" s="96"/>
      <c r="S15" s="96" t="s">
        <v>19</v>
      </c>
      <c r="T15" s="96"/>
      <c r="U15" s="96" t="s">
        <v>20</v>
      </c>
      <c r="V15" s="96"/>
      <c r="W15" s="96" t="s">
        <v>21</v>
      </c>
      <c r="X15" s="96"/>
      <c r="Y15" s="96" t="s">
        <v>22</v>
      </c>
      <c r="Z15" s="96"/>
      <c r="AA15" s="96" t="s">
        <v>23</v>
      </c>
      <c r="AC15" s="590" t="s">
        <v>16</v>
      </c>
      <c r="AE15" s="510" t="s">
        <v>17</v>
      </c>
    </row>
    <row r="16" spans="1:31" x14ac:dyDescent="0.25">
      <c r="A16" s="517"/>
      <c r="B16" s="517"/>
      <c r="C16" s="517"/>
      <c r="D16" s="517"/>
      <c r="E16" s="517"/>
      <c r="F16" s="518"/>
      <c r="G16" s="527"/>
      <c r="H16" s="527"/>
      <c r="I16" s="527"/>
      <c r="J16" s="527"/>
      <c r="K16" s="527"/>
      <c r="L16" s="527"/>
      <c r="M16" s="576"/>
      <c r="N16" s="527"/>
      <c r="O16" s="527"/>
      <c r="P16" s="534"/>
      <c r="Q16" s="534"/>
      <c r="R16" s="534"/>
      <c r="S16" s="534"/>
      <c r="T16" s="534"/>
      <c r="U16" s="534"/>
      <c r="V16" s="534"/>
      <c r="W16" s="534"/>
      <c r="X16" s="534"/>
      <c r="Y16" s="534"/>
      <c r="Z16" s="534"/>
      <c r="AA16" s="527"/>
    </row>
    <row r="17" spans="1:31" x14ac:dyDescent="0.25">
      <c r="A17" s="536" t="s">
        <v>1310</v>
      </c>
      <c r="B17" s="536"/>
      <c r="C17" s="536"/>
      <c r="D17" s="536"/>
      <c r="E17" s="536"/>
      <c r="F17" s="518"/>
      <c r="G17" s="527"/>
      <c r="H17" s="527"/>
      <c r="I17" s="527"/>
      <c r="J17" s="527"/>
      <c r="K17" s="527"/>
      <c r="L17" s="527"/>
      <c r="M17" s="576"/>
      <c r="N17" s="527"/>
      <c r="O17" s="527"/>
      <c r="P17" s="534"/>
      <c r="Q17" s="534"/>
      <c r="R17" s="534"/>
      <c r="S17" s="534"/>
      <c r="T17" s="534"/>
      <c r="U17" s="534"/>
      <c r="V17" s="534"/>
      <c r="W17" s="534"/>
      <c r="X17" s="534"/>
      <c r="Y17" s="534"/>
      <c r="Z17" s="534"/>
      <c r="AA17" s="527"/>
    </row>
    <row r="18" spans="1:31" ht="15.75" thickBot="1" x14ac:dyDescent="0.3">
      <c r="A18" s="510">
        <v>1</v>
      </c>
      <c r="C18" s="510">
        <v>409</v>
      </c>
      <c r="E18" s="510">
        <v>409131</v>
      </c>
      <c r="G18" s="537" t="s">
        <v>1311</v>
      </c>
      <c r="H18" s="538"/>
      <c r="I18" s="22" t="s">
        <v>25</v>
      </c>
      <c r="J18" s="539"/>
      <c r="K18" s="540">
        <f>IFERROR(VLOOKUP(E18,[55]TB!C:I,7,FALSE),0)</f>
        <v>-3851560.29</v>
      </c>
      <c r="L18" s="541"/>
      <c r="M18" s="580">
        <f>'[55]WP - Income Taxes'!$E$70</f>
        <v>0.88510736961821901</v>
      </c>
      <c r="N18" s="543" t="s">
        <v>1312</v>
      </c>
      <c r="O18" s="540">
        <f>K18*M18</f>
        <v>-3409044.397207885</v>
      </c>
      <c r="P18" s="301"/>
      <c r="Q18" s="542" t="e">
        <f>+O18*#REF!</f>
        <v>#REF!</v>
      </c>
      <c r="R18" s="301"/>
      <c r="S18" s="542" t="e">
        <f>+O18*#REF!</f>
        <v>#REF!</v>
      </c>
      <c r="T18" s="301"/>
      <c r="U18" s="542" t="e">
        <f>+O18*#REF!</f>
        <v>#REF!</v>
      </c>
      <c r="V18" s="301"/>
      <c r="W18" s="542" t="e">
        <f>+O18*#REF!</f>
        <v>#REF!</v>
      </c>
      <c r="X18" s="301"/>
      <c r="Y18" s="542" t="e">
        <f>+O18*#REF!</f>
        <v>#REF!</v>
      </c>
      <c r="AA18" s="544" t="e">
        <f>SUM(P18:Y18)</f>
        <v>#REF!</v>
      </c>
      <c r="AB18" s="545"/>
      <c r="AC18" s="587">
        <f>'[47]Schedule 8 Taxes'!$I$21-O18</f>
        <v>5499298.4708555397</v>
      </c>
      <c r="AE18" s="587">
        <f>O18+AC18</f>
        <v>2090254.0736476546</v>
      </c>
    </row>
    <row r="19" spans="1:31" ht="15.75" thickTop="1" x14ac:dyDescent="0.25">
      <c r="G19" s="512"/>
      <c r="H19" s="513"/>
      <c r="I19" s="513"/>
      <c r="J19" s="513"/>
      <c r="K19" s="513"/>
      <c r="L19" s="513"/>
      <c r="M19" s="576"/>
      <c r="N19" s="547"/>
      <c r="O19" s="513"/>
      <c r="P19" s="546"/>
      <c r="Q19" s="546"/>
      <c r="R19" s="546"/>
      <c r="S19" s="546"/>
      <c r="T19" s="546"/>
      <c r="U19" s="546"/>
      <c r="V19" s="547"/>
      <c r="W19" s="547"/>
      <c r="X19" s="546"/>
      <c r="Y19" s="547"/>
      <c r="AA19" s="546"/>
    </row>
    <row r="20" spans="1:31" x14ac:dyDescent="0.25">
      <c r="P20" s="548"/>
      <c r="Q20" s="548"/>
      <c r="R20" s="548"/>
      <c r="S20" s="548"/>
      <c r="T20" s="548"/>
      <c r="U20" s="548"/>
      <c r="AA20" s="548"/>
    </row>
    <row r="21" spans="1:31" x14ac:dyDescent="0.25">
      <c r="A21" s="549" t="s">
        <v>1313</v>
      </c>
      <c r="B21" s="549"/>
      <c r="C21" s="549"/>
      <c r="D21" s="549"/>
      <c r="E21" s="549"/>
      <c r="P21" s="548"/>
      <c r="Q21" s="548"/>
      <c r="R21" s="548"/>
      <c r="S21" s="548"/>
      <c r="T21" s="548"/>
      <c r="U21" s="548"/>
      <c r="AA21" s="548"/>
      <c r="AC21" s="588"/>
      <c r="AE21" s="589"/>
    </row>
    <row r="22" spans="1:31" ht="15.75" thickBot="1" x14ac:dyDescent="0.3">
      <c r="A22" s="510">
        <f>+A18+1</f>
        <v>2</v>
      </c>
      <c r="C22" s="510">
        <v>409</v>
      </c>
      <c r="E22" s="510">
        <v>409111</v>
      </c>
      <c r="G22" s="550" t="s">
        <v>1314</v>
      </c>
      <c r="I22" s="22" t="str">
        <f>+I18</f>
        <v>TB 03-19</v>
      </c>
      <c r="J22" s="551" t="s">
        <v>249</v>
      </c>
      <c r="K22" s="622">
        <f>IFERROR(VLOOKUP(E22,[55]TB!C:I,7,FALSE),0)</f>
        <v>17483518.539999999</v>
      </c>
      <c r="L22" s="288"/>
      <c r="M22" s="582">
        <f>'[55]WP - Income Taxes'!$E$70</f>
        <v>0.88510736961821901</v>
      </c>
      <c r="N22" s="543" t="s">
        <v>1312</v>
      </c>
      <c r="O22" s="552">
        <f>K22*M22</f>
        <v>15474791.106610764</v>
      </c>
      <c r="P22" s="301"/>
      <c r="Q22" s="553" t="e">
        <f>+O22*#REF!</f>
        <v>#REF!</v>
      </c>
      <c r="R22" s="301"/>
      <c r="S22" s="553" t="e">
        <f>+O22*#REF!</f>
        <v>#REF!</v>
      </c>
      <c r="T22" s="301"/>
      <c r="U22" s="553" t="e">
        <f>+O22*#REF!</f>
        <v>#REF!</v>
      </c>
      <c r="V22" s="301"/>
      <c r="W22" s="553" t="e">
        <f>+O22*#REF!</f>
        <v>#REF!</v>
      </c>
      <c r="X22" s="301"/>
      <c r="Y22" s="553" t="e">
        <f>+O22*#REF!</f>
        <v>#REF!</v>
      </c>
      <c r="Z22" s="623"/>
      <c r="AA22" s="554" t="e">
        <f>SUM(P22:Y22)</f>
        <v>#REF!</v>
      </c>
      <c r="AB22" s="623"/>
      <c r="AC22" s="624">
        <f>'[47]Schedule 8 Taxes'!$G$21-O22</f>
        <v>-3703974.8706679046</v>
      </c>
      <c r="AD22" s="623"/>
      <c r="AE22" s="624">
        <f>O22+AC22</f>
        <v>11770816.235942859</v>
      </c>
    </row>
    <row r="23" spans="1:31" ht="15.75" thickTop="1" x14ac:dyDescent="0.25">
      <c r="G23" s="512"/>
      <c r="J23" s="555"/>
      <c r="N23" s="547"/>
      <c r="P23" s="547"/>
      <c r="Q23" s="547"/>
      <c r="R23" s="547"/>
      <c r="S23" s="547"/>
      <c r="T23" s="546"/>
      <c r="U23" s="547"/>
      <c r="V23" s="547"/>
      <c r="W23" s="547"/>
      <c r="X23" s="546"/>
      <c r="Y23" s="547"/>
      <c r="AA23" s="546"/>
    </row>
    <row r="24" spans="1:31" x14ac:dyDescent="0.25">
      <c r="A24" s="549" t="s">
        <v>1315</v>
      </c>
      <c r="G24" s="512"/>
      <c r="J24" s="555"/>
      <c r="N24" s="547"/>
      <c r="P24" s="547"/>
      <c r="Q24" s="547"/>
      <c r="R24" s="547"/>
      <c r="S24" s="547"/>
      <c r="T24" s="546"/>
      <c r="U24" s="547"/>
      <c r="V24" s="547"/>
      <c r="W24" s="547"/>
      <c r="X24" s="546"/>
      <c r="Y24" s="547"/>
      <c r="AA24" s="546"/>
    </row>
    <row r="25" spans="1:31" x14ac:dyDescent="0.25">
      <c r="A25" s="510">
        <f>+A22+1</f>
        <v>3</v>
      </c>
      <c r="C25" s="510">
        <v>410</v>
      </c>
      <c r="E25" s="510">
        <v>410112</v>
      </c>
      <c r="G25" s="253" t="s">
        <v>1316</v>
      </c>
      <c r="I25" s="22" t="str">
        <f>+I18</f>
        <v>TB 03-19</v>
      </c>
      <c r="J25" s="556"/>
      <c r="K25" s="289">
        <f>IFERROR(VLOOKUP(E25,[55]TB!C:I,7,FALSE),0)</f>
        <v>-35656.47</v>
      </c>
      <c r="L25" s="289"/>
      <c r="M25" s="583">
        <f>'[55]WP - Income Taxes'!$E$81</f>
        <v>0.89635979046562309</v>
      </c>
      <c r="N25" s="543" t="s">
        <v>1317</v>
      </c>
      <c r="O25" s="288">
        <f>K25*M25</f>
        <v>-31961.025977943777</v>
      </c>
      <c r="P25" s="557"/>
      <c r="Q25" s="557" t="e">
        <f>+O25*#REF!</f>
        <v>#REF!</v>
      </c>
      <c r="R25" s="557"/>
      <c r="S25" s="557" t="e">
        <f>+O25*#REF!</f>
        <v>#REF!</v>
      </c>
      <c r="T25" s="558"/>
      <c r="U25" s="557" t="e">
        <f>+O25*#REF!</f>
        <v>#REF!</v>
      </c>
      <c r="V25" s="557"/>
      <c r="W25" s="557" t="e">
        <f>+O25*#REF!</f>
        <v>#REF!</v>
      </c>
      <c r="X25" s="558"/>
      <c r="Y25" s="557" t="e">
        <f>+O25*#REF!</f>
        <v>#REF!</v>
      </c>
      <c r="AA25" s="559" t="e">
        <f t="shared" ref="AA25:AA40" si="0">SUM(P25:Y25)</f>
        <v>#REF!</v>
      </c>
      <c r="AC25" s="560"/>
    </row>
    <row r="26" spans="1:31" x14ac:dyDescent="0.25">
      <c r="A26" s="510">
        <f>A25+1</f>
        <v>4</v>
      </c>
      <c r="C26" s="510">
        <v>410</v>
      </c>
      <c r="E26" s="510">
        <v>410113</v>
      </c>
      <c r="G26" s="253" t="s">
        <v>1318</v>
      </c>
      <c r="I26" s="22"/>
      <c r="J26" s="556"/>
      <c r="K26" s="289">
        <f>IFERROR(VLOOKUP(E26,[55]TB!C:I,7,FALSE),0)</f>
        <v>-0.24</v>
      </c>
      <c r="L26" s="289"/>
      <c r="M26" s="583">
        <f>'[55]WP - Income Taxes'!$E$81</f>
        <v>0.89635979046562309</v>
      </c>
      <c r="N26" s="543" t="s">
        <v>1317</v>
      </c>
      <c r="O26" s="288">
        <f t="shared" ref="O26:O39" si="1">K26*M26</f>
        <v>-0.21512634971174954</v>
      </c>
      <c r="P26" s="557"/>
      <c r="Q26" s="557" t="e">
        <f>+O26*#REF!</f>
        <v>#REF!</v>
      </c>
      <c r="R26" s="557"/>
      <c r="S26" s="557" t="e">
        <f>+O26*#REF!</f>
        <v>#REF!</v>
      </c>
      <c r="T26" s="558"/>
      <c r="U26" s="557" t="e">
        <f>+O26*#REF!</f>
        <v>#REF!</v>
      </c>
      <c r="V26" s="557"/>
      <c r="W26" s="557" t="e">
        <f>+O26*#REF!</f>
        <v>#REF!</v>
      </c>
      <c r="X26" s="558"/>
      <c r="Y26" s="557" t="e">
        <f>+O26*#REF!</f>
        <v>#REF!</v>
      </c>
      <c r="AA26" s="559" t="e">
        <f t="shared" si="0"/>
        <v>#REF!</v>
      </c>
      <c r="AC26" s="560"/>
    </row>
    <row r="27" spans="1:31" x14ac:dyDescent="0.25">
      <c r="A27" s="510">
        <f t="shared" ref="A27:A36" si="2">A26+1</f>
        <v>5</v>
      </c>
      <c r="C27" s="510">
        <v>410</v>
      </c>
      <c r="E27" s="510">
        <v>410120</v>
      </c>
      <c r="G27" s="253" t="s">
        <v>1319</v>
      </c>
      <c r="J27" s="556"/>
      <c r="K27" s="289">
        <f>IFERROR(VLOOKUP(E27,[55]TB!C:I,7,FALSE),0)</f>
        <v>5266781.45</v>
      </c>
      <c r="L27" s="289"/>
      <c r="M27" s="583">
        <f>'[55]WP - Income Taxes'!$E$81</f>
        <v>0.89635979046562309</v>
      </c>
      <c r="N27" s="543" t="s">
        <v>1317</v>
      </c>
      <c r="O27" s="288">
        <f t="shared" si="1"/>
        <v>4720931.1169502307</v>
      </c>
      <c r="P27" s="557"/>
      <c r="Q27" s="557" t="e">
        <f>+O27*#REF!</f>
        <v>#REF!</v>
      </c>
      <c r="R27" s="557"/>
      <c r="S27" s="557" t="e">
        <f>+O27*#REF!</f>
        <v>#REF!</v>
      </c>
      <c r="T27" s="558"/>
      <c r="U27" s="557" t="e">
        <f>+O27*#REF!</f>
        <v>#REF!</v>
      </c>
      <c r="V27" s="557"/>
      <c r="W27" s="557" t="e">
        <f>+O27*#REF!</f>
        <v>#REF!</v>
      </c>
      <c r="X27" s="558"/>
      <c r="Y27" s="557" t="e">
        <f>+O27*#REF!</f>
        <v>#REF!</v>
      </c>
      <c r="AA27" s="559" t="e">
        <f t="shared" si="0"/>
        <v>#REF!</v>
      </c>
    </row>
    <row r="28" spans="1:31" x14ac:dyDescent="0.25">
      <c r="A28" s="510">
        <f t="shared" si="2"/>
        <v>6</v>
      </c>
      <c r="C28" s="510">
        <v>410</v>
      </c>
      <c r="E28" s="510">
        <v>410121</v>
      </c>
      <c r="G28" s="253" t="s">
        <v>1320</v>
      </c>
      <c r="J28" s="556"/>
      <c r="K28" s="289">
        <f>IFERROR(VLOOKUP(E28,[55]TB!C:I,7,FALSE),0)</f>
        <v>-29305</v>
      </c>
      <c r="L28" s="289"/>
      <c r="M28" s="583">
        <f>'[55]WP - Income Taxes'!$E$81</f>
        <v>0.89635979046562309</v>
      </c>
      <c r="N28" s="543" t="s">
        <v>1317</v>
      </c>
      <c r="O28" s="288">
        <f t="shared" si="1"/>
        <v>-26267.823659595084</v>
      </c>
      <c r="P28" s="557"/>
      <c r="Q28" s="557" t="e">
        <f>+O28*#REF!</f>
        <v>#REF!</v>
      </c>
      <c r="R28" s="557"/>
      <c r="S28" s="557" t="e">
        <f>+O28*#REF!</f>
        <v>#REF!</v>
      </c>
      <c r="T28" s="558"/>
      <c r="U28" s="557" t="e">
        <f>+O28*#REF!</f>
        <v>#REF!</v>
      </c>
      <c r="V28" s="557"/>
      <c r="W28" s="557" t="e">
        <f>+O28*#REF!</f>
        <v>#REF!</v>
      </c>
      <c r="X28" s="558"/>
      <c r="Y28" s="557" t="e">
        <f>+O28*#REF!</f>
        <v>#REF!</v>
      </c>
      <c r="AA28" s="559" t="e">
        <f t="shared" si="0"/>
        <v>#REF!</v>
      </c>
    </row>
    <row r="29" spans="1:31" x14ac:dyDescent="0.25">
      <c r="A29" s="510">
        <f t="shared" si="2"/>
        <v>7</v>
      </c>
      <c r="C29" s="510">
        <v>410</v>
      </c>
      <c r="E29" s="510">
        <v>410124</v>
      </c>
      <c r="G29" s="253" t="s">
        <v>1321</v>
      </c>
      <c r="J29" s="556"/>
      <c r="K29" s="289">
        <f>IFERROR(VLOOKUP(E29,[55]TB!C:I,7,FALSE),0)</f>
        <v>-301575.89</v>
      </c>
      <c r="L29" s="289"/>
      <c r="M29" s="583">
        <f>'[55]WP - Income Taxes'!$E$81</f>
        <v>0.89635979046562309</v>
      </c>
      <c r="N29" s="543" t="s">
        <v>1317</v>
      </c>
      <c r="O29" s="288">
        <f t="shared" si="1"/>
        <v>-270320.50156988378</v>
      </c>
      <c r="P29" s="557"/>
      <c r="Q29" s="557" t="e">
        <f>+O29*#REF!</f>
        <v>#REF!</v>
      </c>
      <c r="R29" s="557"/>
      <c r="S29" s="557" t="e">
        <f>+O29*#REF!</f>
        <v>#REF!</v>
      </c>
      <c r="T29" s="558"/>
      <c r="U29" s="557" t="e">
        <f>+O29*#REF!</f>
        <v>#REF!</v>
      </c>
      <c r="V29" s="557"/>
      <c r="W29" s="557" t="e">
        <f>+O29*#REF!</f>
        <v>#REF!</v>
      </c>
      <c r="X29" s="558"/>
      <c r="Y29" s="557" t="e">
        <f>+O29*#REF!</f>
        <v>#REF!</v>
      </c>
      <c r="AA29" s="559" t="e">
        <f t="shared" si="0"/>
        <v>#REF!</v>
      </c>
      <c r="AC29" s="560"/>
    </row>
    <row r="30" spans="1:31" x14ac:dyDescent="0.25">
      <c r="A30" s="510">
        <f t="shared" si="2"/>
        <v>8</v>
      </c>
      <c r="C30" s="510">
        <v>410</v>
      </c>
      <c r="E30" s="510">
        <v>410126</v>
      </c>
      <c r="G30" s="253" t="s">
        <v>1322</v>
      </c>
      <c r="J30" s="556"/>
      <c r="K30" s="289">
        <f>IFERROR(VLOOKUP(E30,[55]TB!C:I,7,FALSE),0)</f>
        <v>0.13</v>
      </c>
      <c r="L30" s="289"/>
      <c r="M30" s="583">
        <f>'[55]WP - Income Taxes'!$E$81</f>
        <v>0.89635979046562309</v>
      </c>
      <c r="N30" s="543" t="s">
        <v>1317</v>
      </c>
      <c r="O30" s="288">
        <f t="shared" si="1"/>
        <v>0.116526772760531</v>
      </c>
      <c r="P30" s="557"/>
      <c r="Q30" s="557" t="e">
        <f>+O30*#REF!</f>
        <v>#REF!</v>
      </c>
      <c r="R30" s="557"/>
      <c r="S30" s="557" t="e">
        <f>+O30*#REF!</f>
        <v>#REF!</v>
      </c>
      <c r="T30" s="558"/>
      <c r="U30" s="557" t="e">
        <f>+O30*#REF!</f>
        <v>#REF!</v>
      </c>
      <c r="V30" s="557"/>
      <c r="W30" s="557" t="e">
        <f>+O30*#REF!</f>
        <v>#REF!</v>
      </c>
      <c r="X30" s="558"/>
      <c r="Y30" s="557" t="e">
        <f>+O30*#REF!</f>
        <v>#REF!</v>
      </c>
      <c r="AA30" s="559" t="e">
        <f t="shared" si="0"/>
        <v>#REF!</v>
      </c>
      <c r="AC30" s="560"/>
    </row>
    <row r="31" spans="1:31" x14ac:dyDescent="0.25">
      <c r="A31" s="510">
        <f t="shared" si="2"/>
        <v>9</v>
      </c>
      <c r="C31" s="510">
        <v>410</v>
      </c>
      <c r="E31" s="510">
        <v>410128</v>
      </c>
      <c r="G31" s="253" t="s">
        <v>1323</v>
      </c>
      <c r="J31" s="556"/>
      <c r="K31" s="289">
        <f>IFERROR(VLOOKUP(E31,[55]TB!C:I,7,FALSE),0)</f>
        <v>28077.78</v>
      </c>
      <c r="L31" s="289"/>
      <c r="M31" s="583">
        <f>'[55]WP - Income Taxes'!$E$81</f>
        <v>0.89635979046562309</v>
      </c>
      <c r="N31" s="543" t="s">
        <v>1317</v>
      </c>
      <c r="O31" s="288">
        <f t="shared" si="1"/>
        <v>25167.792997539862</v>
      </c>
      <c r="P31" s="557"/>
      <c r="Q31" s="557" t="e">
        <f>+O31*#REF!</f>
        <v>#REF!</v>
      </c>
      <c r="R31" s="557"/>
      <c r="S31" s="557" t="e">
        <f>+O31*#REF!</f>
        <v>#REF!</v>
      </c>
      <c r="T31" s="558"/>
      <c r="U31" s="557" t="e">
        <f>+O31*#REF!</f>
        <v>#REF!</v>
      </c>
      <c r="V31" s="557"/>
      <c r="W31" s="557" t="e">
        <f>+O31*#REF!</f>
        <v>#REF!</v>
      </c>
      <c r="X31" s="558"/>
      <c r="Y31" s="557" t="e">
        <f>+O31*#REF!</f>
        <v>#REF!</v>
      </c>
      <c r="AA31" s="559" t="e">
        <f t="shared" si="0"/>
        <v>#REF!</v>
      </c>
    </row>
    <row r="32" spans="1:31" x14ac:dyDescent="0.25">
      <c r="A32" s="510">
        <f t="shared" si="2"/>
        <v>10</v>
      </c>
      <c r="C32" s="510">
        <v>410</v>
      </c>
      <c r="E32" s="510">
        <v>410130</v>
      </c>
      <c r="G32" s="253" t="s">
        <v>1324</v>
      </c>
      <c r="J32" s="556"/>
      <c r="K32" s="289">
        <f>IFERROR(VLOOKUP(E32,[55]TB!C:I,7,FALSE),0)</f>
        <v>-17380072.300000001</v>
      </c>
      <c r="L32" s="289"/>
      <c r="M32" s="583">
        <f>'[55]WP - Income Taxes'!$E$81</f>
        <v>0.89635979046562309</v>
      </c>
      <c r="N32" s="543" t="s">
        <v>1317</v>
      </c>
      <c r="O32" s="288">
        <f t="shared" si="1"/>
        <v>-15578797.965105381</v>
      </c>
      <c r="P32" s="557"/>
      <c r="Q32" s="557" t="e">
        <f>+O32*#REF!</f>
        <v>#REF!</v>
      </c>
      <c r="R32" s="557"/>
      <c r="S32" s="557" t="e">
        <f>+O32*#REF!</f>
        <v>#REF!</v>
      </c>
      <c r="T32" s="558"/>
      <c r="U32" s="557" t="e">
        <f>+O32*#REF!</f>
        <v>#REF!</v>
      </c>
      <c r="V32" s="557"/>
      <c r="W32" s="557" t="e">
        <f>+O32*#REF!</f>
        <v>#REF!</v>
      </c>
      <c r="X32" s="558"/>
      <c r="Y32" s="557" t="e">
        <f>+O32*#REF!</f>
        <v>#REF!</v>
      </c>
      <c r="AA32" s="559" t="e">
        <f t="shared" si="0"/>
        <v>#REF!</v>
      </c>
    </row>
    <row r="33" spans="1:31" x14ac:dyDescent="0.25">
      <c r="A33" s="510">
        <f t="shared" si="2"/>
        <v>11</v>
      </c>
      <c r="C33" s="510">
        <v>410</v>
      </c>
      <c r="E33" s="510">
        <v>410131</v>
      </c>
      <c r="G33" s="253" t="s">
        <v>1325</v>
      </c>
      <c r="J33" s="556"/>
      <c r="K33" s="289">
        <f>IFERROR(VLOOKUP(E33,[55]TB!C:I,7,FALSE),0)</f>
        <v>-17401.620000000003</v>
      </c>
      <c r="L33" s="289"/>
      <c r="M33" s="583">
        <f>'[55]WP - Income Taxes'!$E$81</f>
        <v>0.89635979046562309</v>
      </c>
      <c r="N33" s="543" t="s">
        <v>1317</v>
      </c>
      <c r="O33" s="288">
        <f t="shared" si="1"/>
        <v>-15598.112456962399</v>
      </c>
      <c r="P33" s="557"/>
      <c r="Q33" s="557" t="e">
        <f>+O33*#REF!</f>
        <v>#REF!</v>
      </c>
      <c r="R33" s="557"/>
      <c r="S33" s="557" t="e">
        <f>+O33*#REF!</f>
        <v>#REF!</v>
      </c>
      <c r="T33" s="558"/>
      <c r="U33" s="557" t="e">
        <f>+O33*#REF!</f>
        <v>#REF!</v>
      </c>
      <c r="V33" s="557"/>
      <c r="W33" s="557" t="e">
        <f>+O33*#REF!</f>
        <v>#REF!</v>
      </c>
      <c r="X33" s="558"/>
      <c r="Y33" s="557" t="e">
        <f>+O33*#REF!</f>
        <v>#REF!</v>
      </c>
      <c r="AA33" s="559" t="e">
        <f t="shared" si="0"/>
        <v>#REF!</v>
      </c>
    </row>
    <row r="34" spans="1:31" x14ac:dyDescent="0.25">
      <c r="A34" s="510">
        <f t="shared" si="2"/>
        <v>12</v>
      </c>
      <c r="C34" s="510">
        <v>410</v>
      </c>
      <c r="E34" s="510">
        <v>410134</v>
      </c>
      <c r="G34" s="253" t="s">
        <v>1326</v>
      </c>
      <c r="J34" s="556"/>
      <c r="K34" s="289">
        <f>IFERROR(VLOOKUP(E34,[55]TB!C:I,7,FALSE),0)</f>
        <v>-15606.080000000002</v>
      </c>
      <c r="L34" s="289"/>
      <c r="M34" s="583">
        <f>'[55]WP - Income Taxes'!$E$81</f>
        <v>0.89635979046562309</v>
      </c>
      <c r="N34" s="543" t="s">
        <v>1317</v>
      </c>
      <c r="O34" s="288">
        <f t="shared" si="1"/>
        <v>-13988.662598789753</v>
      </c>
      <c r="P34" s="557"/>
      <c r="Q34" s="557" t="e">
        <f>+O34*#REF!</f>
        <v>#REF!</v>
      </c>
      <c r="R34" s="557"/>
      <c r="S34" s="557" t="e">
        <f>+O34*#REF!</f>
        <v>#REF!</v>
      </c>
      <c r="T34" s="558"/>
      <c r="U34" s="557" t="e">
        <f>+O34*#REF!</f>
        <v>#REF!</v>
      </c>
      <c r="V34" s="557"/>
      <c r="W34" s="557" t="e">
        <f>+O34*#REF!</f>
        <v>#REF!</v>
      </c>
      <c r="X34" s="558"/>
      <c r="Y34" s="557" t="e">
        <f>+O34*#REF!</f>
        <v>#REF!</v>
      </c>
      <c r="AA34" s="559" t="e">
        <f t="shared" si="0"/>
        <v>#REF!</v>
      </c>
    </row>
    <row r="35" spans="1:31" x14ac:dyDescent="0.25">
      <c r="A35" s="510">
        <f t="shared" si="2"/>
        <v>13</v>
      </c>
      <c r="C35" s="510">
        <v>410</v>
      </c>
      <c r="E35" s="510">
        <v>410136</v>
      </c>
      <c r="G35" s="253" t="s">
        <v>1327</v>
      </c>
      <c r="J35" s="556"/>
      <c r="K35" s="289">
        <f>IFERROR(VLOOKUP(E35,[55]TB!C:I,7,FALSE),0)</f>
        <v>-1136321</v>
      </c>
      <c r="L35" s="289"/>
      <c r="M35" s="583">
        <f>'[55]WP - Income Taxes'!$E$81</f>
        <v>0.89635979046562309</v>
      </c>
      <c r="N35" s="543" t="s">
        <v>1317</v>
      </c>
      <c r="O35" s="288">
        <f t="shared" si="1"/>
        <v>-1018552.4534616873</v>
      </c>
      <c r="P35" s="557"/>
      <c r="Q35" s="557" t="e">
        <f>+O35*#REF!</f>
        <v>#REF!</v>
      </c>
      <c r="R35" s="557"/>
      <c r="S35" s="557" t="e">
        <f>+O35*#REF!</f>
        <v>#REF!</v>
      </c>
      <c r="T35" s="558"/>
      <c r="U35" s="557" t="e">
        <f>+O35*#REF!</f>
        <v>#REF!</v>
      </c>
      <c r="V35" s="557"/>
      <c r="W35" s="557" t="e">
        <f>+O35*#REF!</f>
        <v>#REF!</v>
      </c>
      <c r="X35" s="558"/>
      <c r="Y35" s="557" t="e">
        <f>+O35*#REF!</f>
        <v>#REF!</v>
      </c>
      <c r="AA35" s="559" t="e">
        <f t="shared" si="0"/>
        <v>#REF!</v>
      </c>
    </row>
    <row r="36" spans="1:31" x14ac:dyDescent="0.25">
      <c r="A36" s="510">
        <f t="shared" si="2"/>
        <v>14</v>
      </c>
      <c r="C36" s="510">
        <v>410</v>
      </c>
      <c r="E36" s="510">
        <v>410137</v>
      </c>
      <c r="G36" s="253" t="s">
        <v>1328</v>
      </c>
      <c r="J36" s="556"/>
      <c r="K36" s="289">
        <f>IFERROR(VLOOKUP(E36,[55]TB!C:I,7,FALSE),0)</f>
        <v>-1160662.26</v>
      </c>
      <c r="L36" s="289"/>
      <c r="M36" s="583">
        <f>'[55]WP - Income Taxes'!$E$81</f>
        <v>0.89635979046562309</v>
      </c>
      <c r="N36" s="543" t="s">
        <v>1317</v>
      </c>
      <c r="O36" s="288">
        <f t="shared" si="1"/>
        <v>-1040370.9801749565</v>
      </c>
      <c r="P36" s="557"/>
      <c r="Q36" s="557" t="e">
        <f>+O36*#REF!</f>
        <v>#REF!</v>
      </c>
      <c r="R36" s="557"/>
      <c r="S36" s="557" t="e">
        <f>+O36*#REF!</f>
        <v>#REF!</v>
      </c>
      <c r="T36" s="558"/>
      <c r="U36" s="557" t="e">
        <f>+O36*#REF!</f>
        <v>#REF!</v>
      </c>
      <c r="V36" s="557"/>
      <c r="W36" s="557" t="e">
        <f>+O36*#REF!</f>
        <v>#REF!</v>
      </c>
      <c r="X36" s="558"/>
      <c r="Y36" s="557" t="e">
        <f>+O36*#REF!</f>
        <v>#REF!</v>
      </c>
      <c r="AA36" s="559" t="e">
        <f t="shared" si="0"/>
        <v>#REF!</v>
      </c>
    </row>
    <row r="37" spans="1:31" x14ac:dyDescent="0.25">
      <c r="A37" s="510">
        <f>+A36+1</f>
        <v>15</v>
      </c>
      <c r="C37" s="510">
        <v>410</v>
      </c>
      <c r="E37" s="510">
        <v>410139</v>
      </c>
      <c r="G37" s="253" t="s">
        <v>1329</v>
      </c>
      <c r="J37" s="556"/>
      <c r="K37" s="289">
        <f>IFERROR(VLOOKUP(E37,[55]TB!C:I,7,FALSE),0)</f>
        <v>-2970601</v>
      </c>
      <c r="L37" s="289"/>
      <c r="M37" s="583">
        <f>'[55]WP - Income Taxes'!$E$81</f>
        <v>0.89635979046562309</v>
      </c>
      <c r="N37" s="543" t="s">
        <v>1317</v>
      </c>
      <c r="O37" s="288">
        <f t="shared" si="1"/>
        <v>-2662727.2899169703</v>
      </c>
      <c r="P37" s="557"/>
      <c r="Q37" s="557" t="e">
        <f>+O37*#REF!</f>
        <v>#REF!</v>
      </c>
      <c r="R37" s="557"/>
      <c r="S37" s="557" t="e">
        <f>+O37*#REF!</f>
        <v>#REF!</v>
      </c>
      <c r="T37" s="558"/>
      <c r="U37" s="557" t="e">
        <f>+O37*#REF!</f>
        <v>#REF!</v>
      </c>
      <c r="V37" s="557"/>
      <c r="W37" s="557" t="e">
        <f>+O37*#REF!</f>
        <v>#REF!</v>
      </c>
      <c r="X37" s="558"/>
      <c r="Y37" s="557" t="e">
        <f>+O37*#REF!</f>
        <v>#REF!</v>
      </c>
      <c r="AA37" s="559" t="e">
        <f t="shared" si="0"/>
        <v>#REF!</v>
      </c>
    </row>
    <row r="38" spans="1:31" x14ac:dyDescent="0.25">
      <c r="A38" s="510">
        <f>+A37+1</f>
        <v>16</v>
      </c>
      <c r="C38" s="510">
        <v>410</v>
      </c>
      <c r="E38" s="510">
        <v>410141</v>
      </c>
      <c r="G38" s="253" t="s">
        <v>1330</v>
      </c>
      <c r="J38" s="556"/>
      <c r="K38" s="289">
        <f>IFERROR(VLOOKUP(E38,[55]TB!C:I,7,FALSE),0)</f>
        <v>-53919.90000000014</v>
      </c>
      <c r="L38" s="289"/>
      <c r="M38" s="583">
        <f>'[55]WP - Income Taxes'!$E$81</f>
        <v>0.89635979046562309</v>
      </c>
      <c r="N38" s="543" t="s">
        <v>1317</v>
      </c>
      <c r="O38" s="288">
        <f t="shared" si="1"/>
        <v>-48331.630265927473</v>
      </c>
      <c r="P38" s="557"/>
      <c r="Q38" s="557" t="e">
        <f>+O38*#REF!</f>
        <v>#REF!</v>
      </c>
      <c r="R38" s="557"/>
      <c r="S38" s="557" t="e">
        <f>+O38*#REF!</f>
        <v>#REF!</v>
      </c>
      <c r="T38" s="558"/>
      <c r="U38" s="557" t="e">
        <f>+O38*#REF!</f>
        <v>#REF!</v>
      </c>
      <c r="V38" s="557"/>
      <c r="W38" s="557" t="e">
        <f>+O38*#REF!</f>
        <v>#REF!</v>
      </c>
      <c r="X38" s="558"/>
      <c r="Y38" s="557" t="e">
        <f>+O38*#REF!</f>
        <v>#REF!</v>
      </c>
      <c r="AA38" s="559" t="e">
        <f t="shared" si="0"/>
        <v>#REF!</v>
      </c>
    </row>
    <row r="39" spans="1:31" x14ac:dyDescent="0.25">
      <c r="A39" s="510">
        <f>+A38+1</f>
        <v>17</v>
      </c>
      <c r="C39" s="510">
        <v>410</v>
      </c>
      <c r="E39" s="510">
        <v>410144</v>
      </c>
      <c r="G39" s="253" t="s">
        <v>1331</v>
      </c>
      <c r="J39" s="556"/>
      <c r="K39" s="289">
        <f>IFERROR(VLOOKUP(E39,[55]TB!C:I,7,FALSE),0)</f>
        <v>-21407.339999999997</v>
      </c>
      <c r="L39" s="289"/>
      <c r="M39" s="583">
        <v>1</v>
      </c>
      <c r="N39" s="543" t="s">
        <v>1332</v>
      </c>
      <c r="O39" s="288">
        <f t="shared" si="1"/>
        <v>-21407.339999999997</v>
      </c>
      <c r="P39" s="557"/>
      <c r="Q39" s="557">
        <v>0</v>
      </c>
      <c r="R39" s="557"/>
      <c r="S39" s="557">
        <v>0</v>
      </c>
      <c r="T39" s="558"/>
      <c r="U39" s="557">
        <v>0</v>
      </c>
      <c r="V39" s="557"/>
      <c r="W39" s="557">
        <v>0</v>
      </c>
      <c r="X39" s="558"/>
      <c r="Y39" s="557">
        <v>0</v>
      </c>
      <c r="AA39" s="559">
        <f t="shared" si="0"/>
        <v>0</v>
      </c>
    </row>
    <row r="40" spans="1:31" x14ac:dyDescent="0.25">
      <c r="A40" s="510">
        <f>+A39+1</f>
        <v>18</v>
      </c>
      <c r="C40" s="510">
        <v>410</v>
      </c>
      <c r="E40" s="510">
        <v>410298</v>
      </c>
      <c r="G40" s="253" t="s">
        <v>1333</v>
      </c>
      <c r="J40" s="556"/>
      <c r="K40" s="289">
        <f>IFERROR(VLOOKUP(E40,[55]TB!C:I,7,FALSE),0)</f>
        <v>-2415.7399999999998</v>
      </c>
      <c r="L40" s="289"/>
      <c r="M40" s="583">
        <f>'[55]WP - Income Taxes'!$E$81</f>
        <v>0.89635979046562309</v>
      </c>
      <c r="N40" s="543" t="s">
        <v>1317</v>
      </c>
      <c r="O40" s="561">
        <f>K40*M40</f>
        <v>-2165.372200219424</v>
      </c>
      <c r="P40" s="557"/>
      <c r="Q40" s="557" t="e">
        <f>+O40*#REF!</f>
        <v>#REF!</v>
      </c>
      <c r="R40" s="557"/>
      <c r="S40" s="557" t="e">
        <f>+O40*#REF!</f>
        <v>#REF!</v>
      </c>
      <c r="T40" s="558"/>
      <c r="U40" s="557" t="e">
        <f>+O40*#REF!</f>
        <v>#REF!</v>
      </c>
      <c r="V40" s="557"/>
      <c r="W40" s="557" t="e">
        <f>+O40*#REF!</f>
        <v>#REF!</v>
      </c>
      <c r="X40" s="558"/>
      <c r="Y40" s="557" t="e">
        <f>+O40*#REF!</f>
        <v>#REF!</v>
      </c>
      <c r="AA40" s="559" t="e">
        <f t="shared" si="0"/>
        <v>#REF!</v>
      </c>
      <c r="AC40" s="588"/>
      <c r="AE40" s="588"/>
    </row>
    <row r="41" spans="1:31" x14ac:dyDescent="0.25">
      <c r="A41" s="510">
        <f>+A40+1</f>
        <v>19</v>
      </c>
      <c r="G41" s="512" t="s">
        <v>1334</v>
      </c>
      <c r="J41" s="551" t="s">
        <v>1335</v>
      </c>
      <c r="K41" s="562">
        <f>SUM(K25:K40)</f>
        <v>-17830085.479999997</v>
      </c>
      <c r="L41" s="557"/>
      <c r="M41" s="584"/>
      <c r="N41" s="557"/>
      <c r="O41" s="562">
        <f>SUM(O25:O40)</f>
        <v>-15984390.346040122</v>
      </c>
      <c r="P41" s="557"/>
      <c r="Q41" s="562" t="e">
        <f>SUM(Q25:Q40)</f>
        <v>#REF!</v>
      </c>
      <c r="R41" s="557"/>
      <c r="S41" s="562" t="e">
        <f>SUM(S25:S40)</f>
        <v>#REF!</v>
      </c>
      <c r="T41" s="558"/>
      <c r="U41" s="562" t="e">
        <f>SUM(U25:U40)</f>
        <v>#REF!</v>
      </c>
      <c r="V41" s="557"/>
      <c r="W41" s="562" t="e">
        <f>SUM(W25:W40)</f>
        <v>#REF!</v>
      </c>
      <c r="X41" s="558"/>
      <c r="Y41" s="562" t="e">
        <f>SUM(Y25:Y40)</f>
        <v>#REF!</v>
      </c>
      <c r="Z41" s="623"/>
      <c r="AA41" s="554" t="e">
        <f>SUM(AA25:AA40)</f>
        <v>#REF!</v>
      </c>
      <c r="AB41" s="623"/>
      <c r="AC41" s="624">
        <f>-O41</f>
        <v>15984390.346040122</v>
      </c>
      <c r="AD41" s="623"/>
      <c r="AE41" s="624">
        <f>SUM(O41+AC41)</f>
        <v>0</v>
      </c>
    </row>
    <row r="42" spans="1:31" x14ac:dyDescent="0.25">
      <c r="A42" s="549"/>
      <c r="G42" s="512"/>
      <c r="J42" s="555"/>
      <c r="N42" s="547"/>
      <c r="P42" s="547"/>
      <c r="Q42" s="547"/>
      <c r="R42" s="547"/>
      <c r="S42" s="547"/>
      <c r="T42" s="546"/>
      <c r="U42" s="547"/>
      <c r="V42" s="547"/>
      <c r="W42" s="547"/>
      <c r="X42" s="546"/>
      <c r="Y42" s="547"/>
      <c r="AA42" s="546"/>
    </row>
    <row r="43" spans="1:31" x14ac:dyDescent="0.25">
      <c r="A43" s="549" t="s">
        <v>1336</v>
      </c>
      <c r="G43" s="512"/>
      <c r="J43" s="555"/>
      <c r="N43" s="547"/>
      <c r="P43" s="547"/>
      <c r="Q43" s="547"/>
      <c r="R43" s="547"/>
      <c r="S43" s="547"/>
      <c r="T43" s="546"/>
      <c r="U43" s="547"/>
      <c r="V43" s="547"/>
      <c r="W43" s="547"/>
      <c r="X43" s="546"/>
      <c r="Y43" s="547"/>
      <c r="AA43" s="546"/>
    </row>
    <row r="44" spans="1:31" x14ac:dyDescent="0.25">
      <c r="A44" s="510">
        <f>+A41+1</f>
        <v>20</v>
      </c>
      <c r="C44" s="510">
        <v>411</v>
      </c>
      <c r="E44" s="563">
        <v>411003</v>
      </c>
      <c r="G44" s="253" t="s">
        <v>1318</v>
      </c>
      <c r="I44" s="22" t="str">
        <f>+I18</f>
        <v>TB 03-19</v>
      </c>
      <c r="J44" s="556"/>
      <c r="K44" s="289">
        <f>IFERROR(VLOOKUP(E44,[55]TB!C:I,7,FALSE),0)</f>
        <v>4632.0999999999985</v>
      </c>
      <c r="L44" s="289"/>
      <c r="M44" s="583">
        <f>'[55]WP - Income Taxes'!$E$81</f>
        <v>0.89635979046562309</v>
      </c>
      <c r="N44" s="543" t="s">
        <v>1317</v>
      </c>
      <c r="O44" s="288">
        <f>K44*M44</f>
        <v>4152.0281854158111</v>
      </c>
      <c r="P44" s="557"/>
      <c r="Q44" s="557" t="e">
        <f>+O44*#REF!</f>
        <v>#REF!</v>
      </c>
      <c r="R44" s="557"/>
      <c r="S44" s="557" t="e">
        <f>+O44*#REF!</f>
        <v>#REF!</v>
      </c>
      <c r="T44" s="558"/>
      <c r="U44" s="557" t="e">
        <f>+O44*#REF!</f>
        <v>#REF!</v>
      </c>
      <c r="V44" s="557"/>
      <c r="W44" s="557" t="e">
        <f>+O44*#REF!</f>
        <v>#REF!</v>
      </c>
      <c r="X44" s="558"/>
      <c r="Y44" s="557" t="e">
        <f>+O44*#REF!</f>
        <v>#REF!</v>
      </c>
      <c r="AA44" s="559" t="e">
        <f t="shared" ref="AA44:AA61" si="3">SUM(P44:Y44)</f>
        <v>#REF!</v>
      </c>
    </row>
    <row r="45" spans="1:31" x14ac:dyDescent="0.25">
      <c r="A45" s="510">
        <f>+A44+1</f>
        <v>21</v>
      </c>
      <c r="C45" s="510">
        <v>411</v>
      </c>
      <c r="E45" s="563">
        <v>411004</v>
      </c>
      <c r="G45" s="253" t="s">
        <v>1337</v>
      </c>
      <c r="J45" s="556"/>
      <c r="K45" s="289">
        <f>IFERROR(VLOOKUP(E45,[55]TB!C:I,7,FALSE),0)</f>
        <v>1235286.19</v>
      </c>
      <c r="L45" s="289"/>
      <c r="M45" s="583">
        <f>'[55]WP - Income Taxes'!$E$81</f>
        <v>0.89635979046562309</v>
      </c>
      <c r="N45" s="543" t="s">
        <v>1317</v>
      </c>
      <c r="O45" s="288">
        <f t="shared" ref="O45:O60" si="4">K45*M45</f>
        <v>1107260.8704334779</v>
      </c>
      <c r="P45" s="557"/>
      <c r="Q45" s="557" t="e">
        <f>+O45*#REF!</f>
        <v>#REF!</v>
      </c>
      <c r="R45" s="557"/>
      <c r="S45" s="557" t="e">
        <f>+O45*#REF!</f>
        <v>#REF!</v>
      </c>
      <c r="T45" s="558"/>
      <c r="U45" s="557" t="e">
        <f>+O45*#REF!</f>
        <v>#REF!</v>
      </c>
      <c r="V45" s="557"/>
      <c r="W45" s="557" t="e">
        <f>+O45*#REF!</f>
        <v>#REF!</v>
      </c>
      <c r="X45" s="558"/>
      <c r="Y45" s="557" t="e">
        <f>+O45*#REF!</f>
        <v>#REF!</v>
      </c>
      <c r="AA45" s="559" t="e">
        <f t="shared" si="3"/>
        <v>#REF!</v>
      </c>
    </row>
    <row r="46" spans="1:31" x14ac:dyDescent="0.25">
      <c r="A46" s="510">
        <f t="shared" ref="A46:A62" si="5">+A45+1</f>
        <v>22</v>
      </c>
      <c r="C46" s="510">
        <v>411</v>
      </c>
      <c r="E46" s="563">
        <v>411103</v>
      </c>
      <c r="G46" s="253" t="s">
        <v>1338</v>
      </c>
      <c r="J46" s="556"/>
      <c r="K46" s="289">
        <f>IFERROR(VLOOKUP(E46,[55]TB!C:I,7,FALSE),0)</f>
        <v>0</v>
      </c>
      <c r="L46" s="289"/>
      <c r="M46" s="583">
        <f>'[55]WP - Income Taxes'!$E$81</f>
        <v>0.89635979046562309</v>
      </c>
      <c r="N46" s="543" t="s">
        <v>1317</v>
      </c>
      <c r="O46" s="288">
        <f t="shared" si="4"/>
        <v>0</v>
      </c>
      <c r="P46" s="557"/>
      <c r="Q46" s="557" t="e">
        <f>+O46*#REF!</f>
        <v>#REF!</v>
      </c>
      <c r="R46" s="557"/>
      <c r="S46" s="557" t="e">
        <f>+O46*#REF!</f>
        <v>#REF!</v>
      </c>
      <c r="T46" s="558"/>
      <c r="U46" s="557" t="e">
        <f>+O46*#REF!</f>
        <v>#REF!</v>
      </c>
      <c r="V46" s="557"/>
      <c r="W46" s="557" t="e">
        <f>+O46*#REF!</f>
        <v>#REF!</v>
      </c>
      <c r="X46" s="558"/>
      <c r="Y46" s="557" t="e">
        <f>+O46*#REF!</f>
        <v>#REF!</v>
      </c>
      <c r="AA46" s="559" t="e">
        <f t="shared" si="3"/>
        <v>#REF!</v>
      </c>
    </row>
    <row r="47" spans="1:31" x14ac:dyDescent="0.25">
      <c r="A47" s="510">
        <f t="shared" si="5"/>
        <v>23</v>
      </c>
      <c r="C47" s="510">
        <v>411</v>
      </c>
      <c r="E47" s="563">
        <v>411112</v>
      </c>
      <c r="G47" s="253" t="s">
        <v>1339</v>
      </c>
      <c r="J47" s="556"/>
      <c r="K47" s="289">
        <f>IFERROR(VLOOKUP(E47,[55]TB!C:I,7,FALSE),0)</f>
        <v>14176.280000000013</v>
      </c>
      <c r="L47" s="289"/>
      <c r="M47" s="583">
        <f>'[55]WP - Income Taxes'!$E$81</f>
        <v>0.89635979046562309</v>
      </c>
      <c r="N47" s="543" t="s">
        <v>1317</v>
      </c>
      <c r="O47" s="288">
        <f t="shared" si="4"/>
        <v>12707.047370382015</v>
      </c>
      <c r="P47" s="557"/>
      <c r="Q47" s="557" t="e">
        <f>+O47*#REF!</f>
        <v>#REF!</v>
      </c>
      <c r="R47" s="557"/>
      <c r="S47" s="557" t="e">
        <f>+O47*#REF!</f>
        <v>#REF!</v>
      </c>
      <c r="T47" s="558"/>
      <c r="U47" s="557" t="e">
        <f>+O47*#REF!</f>
        <v>#REF!</v>
      </c>
      <c r="V47" s="557"/>
      <c r="W47" s="557" t="e">
        <f>+O47*#REF!</f>
        <v>#REF!</v>
      </c>
      <c r="X47" s="558"/>
      <c r="Y47" s="557" t="e">
        <f>+O47*#REF!</f>
        <v>#REF!</v>
      </c>
      <c r="AA47" s="559" t="e">
        <f t="shared" si="3"/>
        <v>#REF!</v>
      </c>
    </row>
    <row r="48" spans="1:31" x14ac:dyDescent="0.25">
      <c r="A48" s="510">
        <f t="shared" si="5"/>
        <v>24</v>
      </c>
      <c r="C48" s="510">
        <v>411</v>
      </c>
      <c r="E48" s="563">
        <v>411116</v>
      </c>
      <c r="G48" s="253" t="s">
        <v>1340</v>
      </c>
      <c r="J48" s="556"/>
      <c r="K48" s="289">
        <f>IFERROR(VLOOKUP(E48,[55]TB!C:I,7,FALSE),0)</f>
        <v>-5160409.09</v>
      </c>
      <c r="L48" s="289"/>
      <c r="M48" s="583">
        <f>'[55]WP - Income Taxes'!$E$81</f>
        <v>0.89635979046562309</v>
      </c>
      <c r="N48" s="543" t="s">
        <v>1317</v>
      </c>
      <c r="O48" s="288">
        <f t="shared" si="4"/>
        <v>-4625583.2106292965</v>
      </c>
      <c r="P48" s="557"/>
      <c r="Q48" s="557" t="e">
        <f>+O48*#REF!</f>
        <v>#REF!</v>
      </c>
      <c r="R48" s="557"/>
      <c r="S48" s="557" t="e">
        <f>+O48*#REF!</f>
        <v>#REF!</v>
      </c>
      <c r="T48" s="558"/>
      <c r="U48" s="557" t="e">
        <f>+O48*#REF!</f>
        <v>#REF!</v>
      </c>
      <c r="V48" s="557"/>
      <c r="W48" s="557" t="e">
        <f>+O48*#REF!</f>
        <v>#REF!</v>
      </c>
      <c r="X48" s="558"/>
      <c r="Y48" s="557" t="e">
        <f>+O48*#REF!</f>
        <v>#REF!</v>
      </c>
      <c r="AA48" s="559" t="e">
        <f t="shared" si="3"/>
        <v>#REF!</v>
      </c>
    </row>
    <row r="49" spans="1:31" x14ac:dyDescent="0.25">
      <c r="A49" s="510">
        <f t="shared" si="5"/>
        <v>25</v>
      </c>
      <c r="C49" s="510">
        <v>411</v>
      </c>
      <c r="E49" s="563">
        <v>411118</v>
      </c>
      <c r="G49" s="253" t="s">
        <v>1341</v>
      </c>
      <c r="J49" s="556"/>
      <c r="K49" s="289">
        <f>IFERROR(VLOOKUP(E49,[55]TB!C:I,7,FALSE),0)</f>
        <v>-30933.82</v>
      </c>
      <c r="L49" s="289"/>
      <c r="M49" s="583">
        <f>'[55]WP - Income Taxes'!$E$81</f>
        <v>0.89635979046562309</v>
      </c>
      <c r="N49" s="543" t="s">
        <v>1317</v>
      </c>
      <c r="O49" s="288">
        <f t="shared" si="4"/>
        <v>-27727.832413501299</v>
      </c>
      <c r="P49" s="557"/>
      <c r="Q49" s="557" t="e">
        <f>+O49*#REF!</f>
        <v>#REF!</v>
      </c>
      <c r="R49" s="557"/>
      <c r="S49" s="557" t="e">
        <f>+O49*#REF!</f>
        <v>#REF!</v>
      </c>
      <c r="T49" s="558"/>
      <c r="U49" s="557" t="e">
        <f>+O49*#REF!</f>
        <v>#REF!</v>
      </c>
      <c r="V49" s="557"/>
      <c r="W49" s="557" t="e">
        <f>+O49*#REF!</f>
        <v>#REF!</v>
      </c>
      <c r="X49" s="558"/>
      <c r="Y49" s="557" t="e">
        <f>+O49*#REF!</f>
        <v>#REF!</v>
      </c>
      <c r="AA49" s="559" t="e">
        <f t="shared" si="3"/>
        <v>#REF!</v>
      </c>
    </row>
    <row r="50" spans="1:31" x14ac:dyDescent="0.25">
      <c r="A50" s="510">
        <f t="shared" si="5"/>
        <v>26</v>
      </c>
      <c r="C50" s="510">
        <v>411</v>
      </c>
      <c r="E50" s="563">
        <v>411121</v>
      </c>
      <c r="G50" s="253" t="s">
        <v>1342</v>
      </c>
      <c r="J50" s="556"/>
      <c r="K50" s="289">
        <f>IFERROR(VLOOKUP(E50,[55]TB!C:I,7,FALSE),0)</f>
        <v>9630.66</v>
      </c>
      <c r="L50" s="289"/>
      <c r="M50" s="583">
        <f>'[55]WP - Income Taxes'!$E$81</f>
        <v>0.89635979046562309</v>
      </c>
      <c r="N50" s="543" t="s">
        <v>1317</v>
      </c>
      <c r="O50" s="288">
        <f t="shared" si="4"/>
        <v>8632.5363796456568</v>
      </c>
      <c r="P50" s="557"/>
      <c r="Q50" s="557" t="e">
        <f>+O50*#REF!</f>
        <v>#REF!</v>
      </c>
      <c r="R50" s="557"/>
      <c r="S50" s="557" t="e">
        <f>+O50*#REF!</f>
        <v>#REF!</v>
      </c>
      <c r="T50" s="558"/>
      <c r="U50" s="557" t="e">
        <f>+O50*#REF!</f>
        <v>#REF!</v>
      </c>
      <c r="V50" s="557"/>
      <c r="W50" s="557" t="e">
        <f>+O50*#REF!</f>
        <v>#REF!</v>
      </c>
      <c r="X50" s="558"/>
      <c r="Y50" s="557" t="e">
        <f>+O50*#REF!</f>
        <v>#REF!</v>
      </c>
      <c r="AA50" s="559" t="e">
        <f t="shared" si="3"/>
        <v>#REF!</v>
      </c>
    </row>
    <row r="51" spans="1:31" x14ac:dyDescent="0.25">
      <c r="A51" s="510">
        <f t="shared" si="5"/>
        <v>27</v>
      </c>
      <c r="C51" s="510">
        <v>411</v>
      </c>
      <c r="E51" s="563">
        <v>411122</v>
      </c>
      <c r="G51" s="253" t="s">
        <v>1343</v>
      </c>
      <c r="J51" s="556"/>
      <c r="K51" s="289">
        <f>IFERROR(VLOOKUP(E51,[55]TB!C:I,7,FALSE),0)</f>
        <v>-156259.38</v>
      </c>
      <c r="L51" s="289"/>
      <c r="M51" s="583">
        <f>'[55]WP - Income Taxes'!$E$81</f>
        <v>0.89635979046562309</v>
      </c>
      <c r="N51" s="543" t="s">
        <v>1317</v>
      </c>
      <c r="O51" s="288">
        <f t="shared" si="4"/>
        <v>-140064.62511508819</v>
      </c>
      <c r="P51" s="557"/>
      <c r="Q51" s="557" t="e">
        <f>+O51*#REF!</f>
        <v>#REF!</v>
      </c>
      <c r="R51" s="557"/>
      <c r="S51" s="557" t="e">
        <f>+O51*#REF!</f>
        <v>#REF!</v>
      </c>
      <c r="T51" s="558"/>
      <c r="U51" s="557" t="e">
        <f>+O51*#REF!</f>
        <v>#REF!</v>
      </c>
      <c r="V51" s="557"/>
      <c r="W51" s="557" t="e">
        <f>+O51*#REF!</f>
        <v>#REF!</v>
      </c>
      <c r="X51" s="558"/>
      <c r="Y51" s="557" t="e">
        <f>+O51*#REF!</f>
        <v>#REF!</v>
      </c>
      <c r="AA51" s="559" t="e">
        <f t="shared" si="3"/>
        <v>#REF!</v>
      </c>
    </row>
    <row r="52" spans="1:31" x14ac:dyDescent="0.25">
      <c r="A52" s="510">
        <f t="shared" si="5"/>
        <v>28</v>
      </c>
      <c r="C52" s="510">
        <v>411</v>
      </c>
      <c r="E52" s="563">
        <v>411124</v>
      </c>
      <c r="G52" s="253" t="s">
        <v>1344</v>
      </c>
      <c r="J52" s="556"/>
      <c r="K52" s="289">
        <f>IFERROR(VLOOKUP(E52,[55]TB!C:I,7,FALSE),0)</f>
        <v>8089.32</v>
      </c>
      <c r="L52" s="289"/>
      <c r="M52" s="583">
        <f>'[55]WP - Income Taxes'!$E$81</f>
        <v>0.89635979046562309</v>
      </c>
      <c r="N52" s="543" t="s">
        <v>1317</v>
      </c>
      <c r="O52" s="288">
        <f t="shared" si="4"/>
        <v>7250.9411802093737</v>
      </c>
      <c r="P52" s="557"/>
      <c r="Q52" s="557" t="e">
        <f>+O52*#REF!</f>
        <v>#REF!</v>
      </c>
      <c r="R52" s="557"/>
      <c r="S52" s="557" t="e">
        <f>+O52*#REF!</f>
        <v>#REF!</v>
      </c>
      <c r="T52" s="558"/>
      <c r="U52" s="557" t="e">
        <f>+O52*#REF!</f>
        <v>#REF!</v>
      </c>
      <c r="V52" s="557"/>
      <c r="W52" s="557" t="e">
        <f>+O52*#REF!</f>
        <v>#REF!</v>
      </c>
      <c r="X52" s="558"/>
      <c r="Y52" s="557" t="e">
        <f>+O52*#REF!</f>
        <v>#REF!</v>
      </c>
      <c r="AA52" s="559" t="e">
        <f t="shared" si="3"/>
        <v>#REF!</v>
      </c>
    </row>
    <row r="53" spans="1:31" x14ac:dyDescent="0.25">
      <c r="A53" s="510">
        <f t="shared" si="5"/>
        <v>29</v>
      </c>
      <c r="C53" s="510">
        <v>411</v>
      </c>
      <c r="E53" s="563">
        <v>411126</v>
      </c>
      <c r="G53" s="253" t="s">
        <v>1345</v>
      </c>
      <c r="J53" s="556"/>
      <c r="K53" s="289">
        <f>IFERROR(VLOOKUP(E53,[55]TB!C:I,7,FALSE),0)</f>
        <v>1166519.1599999999</v>
      </c>
      <c r="L53" s="289"/>
      <c r="M53" s="583">
        <f>'[55]WP - Income Taxes'!$E$81</f>
        <v>0.89635979046562309</v>
      </c>
      <c r="N53" s="543" t="s">
        <v>1317</v>
      </c>
      <c r="O53" s="288">
        <f t="shared" si="4"/>
        <v>1045620.8698317346</v>
      </c>
      <c r="P53" s="557"/>
      <c r="Q53" s="557" t="e">
        <f>+O53*#REF!</f>
        <v>#REF!</v>
      </c>
      <c r="R53" s="557"/>
      <c r="S53" s="557" t="e">
        <f>+O53*#REF!</f>
        <v>#REF!</v>
      </c>
      <c r="T53" s="558"/>
      <c r="U53" s="557" t="e">
        <f>+O53*#REF!</f>
        <v>#REF!</v>
      </c>
      <c r="V53" s="557"/>
      <c r="W53" s="557" t="e">
        <f>+O53*#REF!</f>
        <v>#REF!</v>
      </c>
      <c r="X53" s="558"/>
      <c r="Y53" s="557" t="e">
        <f>+O53*#REF!</f>
        <v>#REF!</v>
      </c>
      <c r="AA53" s="559" t="e">
        <f t="shared" si="3"/>
        <v>#REF!</v>
      </c>
    </row>
    <row r="54" spans="1:31" x14ac:dyDescent="0.25">
      <c r="A54" s="510">
        <f t="shared" si="5"/>
        <v>30</v>
      </c>
      <c r="C54" s="510">
        <v>411</v>
      </c>
      <c r="E54" s="563">
        <v>411128</v>
      </c>
      <c r="G54" s="253" t="s">
        <v>1346</v>
      </c>
      <c r="J54" s="556"/>
      <c r="K54" s="289">
        <f>IFERROR(VLOOKUP(E54,[55]TB!C:I,7,FALSE),0)</f>
        <v>636637.29</v>
      </c>
      <c r="L54" s="289"/>
      <c r="M54" s="583">
        <f>'[55]WP - Income Taxes'!$E$81</f>
        <v>0.89635979046562309</v>
      </c>
      <c r="N54" s="543" t="s">
        <v>1317</v>
      </c>
      <c r="O54" s="288">
        <f t="shared" si="4"/>
        <v>570656.0678670021</v>
      </c>
      <c r="P54" s="557"/>
      <c r="Q54" s="557" t="e">
        <f>+O54*#REF!</f>
        <v>#REF!</v>
      </c>
      <c r="R54" s="557"/>
      <c r="S54" s="557" t="e">
        <f>+O54*#REF!</f>
        <v>#REF!</v>
      </c>
      <c r="T54" s="558"/>
      <c r="U54" s="557" t="e">
        <f>+O54*#REF!</f>
        <v>#REF!</v>
      </c>
      <c r="V54" s="557"/>
      <c r="W54" s="557" t="e">
        <f>+O54*#REF!</f>
        <v>#REF!</v>
      </c>
      <c r="X54" s="558"/>
      <c r="Y54" s="557" t="e">
        <f>+O54*#REF!</f>
        <v>#REF!</v>
      </c>
      <c r="AA54" s="559" t="e">
        <f t="shared" si="3"/>
        <v>#REF!</v>
      </c>
    </row>
    <row r="55" spans="1:31" x14ac:dyDescent="0.25">
      <c r="A55" s="510">
        <f t="shared" si="5"/>
        <v>31</v>
      </c>
      <c r="C55" s="510">
        <v>411</v>
      </c>
      <c r="E55" s="563">
        <v>411130</v>
      </c>
      <c r="G55" s="253" t="s">
        <v>1324</v>
      </c>
      <c r="J55" s="556"/>
      <c r="K55" s="289">
        <f>IFERROR(VLOOKUP(E55,[55]TB!C:I,7,FALSE),0)</f>
        <v>0.35000000000000003</v>
      </c>
      <c r="L55" s="289"/>
      <c r="M55" s="583">
        <f>'[55]WP - Income Taxes'!$E$81</f>
        <v>0.89635979046562309</v>
      </c>
      <c r="N55" s="543" t="s">
        <v>1317</v>
      </c>
      <c r="O55" s="288">
        <f t="shared" si="4"/>
        <v>0.31372592666296811</v>
      </c>
      <c r="P55" s="557"/>
      <c r="Q55" s="557" t="e">
        <f>+O55*#REF!</f>
        <v>#REF!</v>
      </c>
      <c r="R55" s="557"/>
      <c r="S55" s="557" t="e">
        <f>+O55*#REF!</f>
        <v>#REF!</v>
      </c>
      <c r="T55" s="558"/>
      <c r="U55" s="557" t="e">
        <f>+O55*#REF!</f>
        <v>#REF!</v>
      </c>
      <c r="V55" s="557"/>
      <c r="W55" s="557" t="e">
        <f>+O55*#REF!</f>
        <v>#REF!</v>
      </c>
      <c r="X55" s="558"/>
      <c r="Y55" s="557" t="e">
        <f>+O55*#REF!</f>
        <v>#REF!</v>
      </c>
      <c r="AA55" s="559" t="e">
        <f t="shared" si="3"/>
        <v>#REF!</v>
      </c>
    </row>
    <row r="56" spans="1:31" x14ac:dyDescent="0.25">
      <c r="A56" s="510">
        <f t="shared" si="5"/>
        <v>32</v>
      </c>
      <c r="C56" s="510">
        <v>411</v>
      </c>
      <c r="E56" s="563">
        <v>411131</v>
      </c>
      <c r="G56" s="253" t="s">
        <v>1347</v>
      </c>
      <c r="J56" s="556"/>
      <c r="K56" s="289">
        <f>IFERROR(VLOOKUP(E56,[55]TB!C:I,7,FALSE),0)</f>
        <v>-57738.630000000005</v>
      </c>
      <c r="L56" s="289"/>
      <c r="M56" s="583">
        <f>'[55]WP - Income Taxes'!$E$81</f>
        <v>0.89635979046562309</v>
      </c>
      <c r="N56" s="543" t="s">
        <v>1317</v>
      </c>
      <c r="O56" s="288">
        <f t="shared" si="4"/>
        <v>-51754.586288572144</v>
      </c>
      <c r="P56" s="557"/>
      <c r="Q56" s="557" t="e">
        <f>+O56*#REF!</f>
        <v>#REF!</v>
      </c>
      <c r="R56" s="557"/>
      <c r="S56" s="557" t="e">
        <f>+O56*#REF!</f>
        <v>#REF!</v>
      </c>
      <c r="T56" s="558"/>
      <c r="U56" s="557" t="e">
        <f>+O56*#REF!</f>
        <v>#REF!</v>
      </c>
      <c r="V56" s="557"/>
      <c r="W56" s="557" t="e">
        <f>+O56*#REF!</f>
        <v>#REF!</v>
      </c>
      <c r="X56" s="558"/>
      <c r="Y56" s="557" t="e">
        <f>+O56*#REF!</f>
        <v>#REF!</v>
      </c>
      <c r="AA56" s="559" t="e">
        <f t="shared" si="3"/>
        <v>#REF!</v>
      </c>
    </row>
    <row r="57" spans="1:31" x14ac:dyDescent="0.25">
      <c r="A57" s="510">
        <f t="shared" si="5"/>
        <v>33</v>
      </c>
      <c r="C57" s="510">
        <v>411</v>
      </c>
      <c r="E57" s="563">
        <v>411134</v>
      </c>
      <c r="G57" s="253" t="s">
        <v>1348</v>
      </c>
      <c r="J57" s="556"/>
      <c r="K57" s="289">
        <f>IFERROR(VLOOKUP(E57,[55]TB!C:I,7,FALSE),0)</f>
        <v>-120328.06</v>
      </c>
      <c r="L57" s="289"/>
      <c r="M57" s="583">
        <f>'[55]WP - Income Taxes'!$E$81</f>
        <v>0.89635979046562309</v>
      </c>
      <c r="N57" s="543" t="s">
        <v>1317</v>
      </c>
      <c r="O57" s="288">
        <f t="shared" si="4"/>
        <v>-107857.23464873491</v>
      </c>
      <c r="P57" s="557"/>
      <c r="Q57" s="557" t="e">
        <f>+O57*#REF!</f>
        <v>#REF!</v>
      </c>
      <c r="R57" s="557"/>
      <c r="S57" s="557" t="e">
        <f>+O57*#REF!</f>
        <v>#REF!</v>
      </c>
      <c r="T57" s="558"/>
      <c r="U57" s="557" t="e">
        <f>+O57*#REF!</f>
        <v>#REF!</v>
      </c>
      <c r="V57" s="557"/>
      <c r="W57" s="557" t="e">
        <f>+O57*#REF!</f>
        <v>#REF!</v>
      </c>
      <c r="X57" s="558"/>
      <c r="Y57" s="557" t="e">
        <f>+O57*#REF!</f>
        <v>#REF!</v>
      </c>
      <c r="AA57" s="559" t="e">
        <f t="shared" si="3"/>
        <v>#REF!</v>
      </c>
    </row>
    <row r="58" spans="1:31" x14ac:dyDescent="0.25">
      <c r="A58" s="510">
        <f t="shared" si="5"/>
        <v>34</v>
      </c>
      <c r="C58" s="510">
        <v>411</v>
      </c>
      <c r="E58" s="563">
        <v>411136</v>
      </c>
      <c r="G58" s="253" t="s">
        <v>1349</v>
      </c>
      <c r="J58" s="556"/>
      <c r="K58" s="289">
        <f>IFERROR(VLOOKUP(E58,[55]TB!C:I,7,FALSE),0)</f>
        <v>-0.04</v>
      </c>
      <c r="L58" s="289"/>
      <c r="M58" s="583">
        <f>'[55]WP - Income Taxes'!$E$81</f>
        <v>0.89635979046562309</v>
      </c>
      <c r="N58" s="543" t="s">
        <v>1317</v>
      </c>
      <c r="O58" s="288">
        <f t="shared" si="4"/>
        <v>-3.5854391618624921E-2</v>
      </c>
      <c r="P58" s="557"/>
      <c r="Q58" s="557" t="e">
        <f>+O58*#REF!</f>
        <v>#REF!</v>
      </c>
      <c r="R58" s="557"/>
      <c r="S58" s="557" t="e">
        <f>+O58*#REF!</f>
        <v>#REF!</v>
      </c>
      <c r="T58" s="558"/>
      <c r="U58" s="557" t="e">
        <f>+O58*#REF!</f>
        <v>#REF!</v>
      </c>
      <c r="V58" s="557"/>
      <c r="W58" s="557" t="e">
        <f>+O58*#REF!</f>
        <v>#REF!</v>
      </c>
      <c r="X58" s="558"/>
      <c r="Y58" s="557" t="e">
        <f>+O58*#REF!</f>
        <v>#REF!</v>
      </c>
      <c r="AA58" s="559" t="e">
        <f t="shared" si="3"/>
        <v>#REF!</v>
      </c>
    </row>
    <row r="59" spans="1:31" x14ac:dyDescent="0.25">
      <c r="A59" s="510">
        <f t="shared" si="5"/>
        <v>35</v>
      </c>
      <c r="C59" s="510">
        <v>411</v>
      </c>
      <c r="E59" s="563">
        <v>411139</v>
      </c>
      <c r="G59" s="253" t="s">
        <v>1350</v>
      </c>
      <c r="J59" s="556"/>
      <c r="K59" s="289">
        <f>IFERROR(VLOOKUP(E59,[55]TB!C:I,7,FALSE),0)</f>
        <v>0.2</v>
      </c>
      <c r="L59" s="289"/>
      <c r="M59" s="583">
        <f>'[55]WP - Income Taxes'!$E$81</f>
        <v>0.89635979046562309</v>
      </c>
      <c r="N59" s="543" t="s">
        <v>1317</v>
      </c>
      <c r="O59" s="288">
        <f t="shared" si="4"/>
        <v>0.17927195809312463</v>
      </c>
      <c r="P59" s="557"/>
      <c r="Q59" s="557" t="e">
        <f>+O59*#REF!</f>
        <v>#REF!</v>
      </c>
      <c r="R59" s="557"/>
      <c r="S59" s="557" t="e">
        <f>+O59*#REF!</f>
        <v>#REF!</v>
      </c>
      <c r="T59" s="558"/>
      <c r="U59" s="557" t="e">
        <f>+O59*#REF!</f>
        <v>#REF!</v>
      </c>
      <c r="V59" s="557"/>
      <c r="W59" s="557" t="e">
        <f>+O59*#REF!</f>
        <v>#REF!</v>
      </c>
      <c r="X59" s="558"/>
      <c r="Y59" s="557" t="e">
        <f>+O59*#REF!</f>
        <v>#REF!</v>
      </c>
      <c r="AA59" s="559" t="e">
        <f t="shared" si="3"/>
        <v>#REF!</v>
      </c>
    </row>
    <row r="60" spans="1:31" x14ac:dyDescent="0.25">
      <c r="A60" s="510">
        <f t="shared" si="5"/>
        <v>36</v>
      </c>
      <c r="C60" s="510">
        <v>411</v>
      </c>
      <c r="E60" s="563">
        <v>411141</v>
      </c>
      <c r="G60" s="253" t="s">
        <v>1351</v>
      </c>
      <c r="J60" s="556"/>
      <c r="K60" s="289">
        <f>IFERROR(VLOOKUP(E60,[55]TB!C:I,7,FALSE),0)</f>
        <v>17908738.129999999</v>
      </c>
      <c r="L60" s="289"/>
      <c r="M60" s="583">
        <f>'[55]WP - Income Taxes'!$E$81</f>
        <v>0.89635979046562309</v>
      </c>
      <c r="N60" s="543" t="s">
        <v>1317</v>
      </c>
      <c r="O60" s="288">
        <f t="shared" si="4"/>
        <v>16052672.757710515</v>
      </c>
      <c r="P60" s="557"/>
      <c r="Q60" s="557" t="e">
        <f>+O60*#REF!</f>
        <v>#REF!</v>
      </c>
      <c r="R60" s="557"/>
      <c r="S60" s="557" t="e">
        <f>+O60*#REF!</f>
        <v>#REF!</v>
      </c>
      <c r="T60" s="558"/>
      <c r="U60" s="557" t="e">
        <f>+O60*#REF!</f>
        <v>#REF!</v>
      </c>
      <c r="V60" s="557"/>
      <c r="W60" s="557" t="e">
        <f>+O60*#REF!</f>
        <v>#REF!</v>
      </c>
      <c r="X60" s="558"/>
      <c r="Y60" s="557" t="e">
        <f>+O60*#REF!</f>
        <v>#REF!</v>
      </c>
      <c r="AA60" s="559" t="e">
        <f t="shared" si="3"/>
        <v>#REF!</v>
      </c>
    </row>
    <row r="61" spans="1:31" x14ac:dyDescent="0.25">
      <c r="A61" s="510">
        <f t="shared" si="5"/>
        <v>37</v>
      </c>
      <c r="C61" s="510">
        <v>411</v>
      </c>
      <c r="E61" s="563">
        <v>411210</v>
      </c>
      <c r="G61" s="253" t="s">
        <v>1352</v>
      </c>
      <c r="J61" s="556"/>
      <c r="K61" s="289">
        <f>IFERROR(VLOOKUP(E61,[55]TB!C:I,7,FALSE),0)</f>
        <v>0</v>
      </c>
      <c r="L61" s="289"/>
      <c r="M61" s="583">
        <f>'[55]WP - Income Taxes'!$E$81</f>
        <v>0.89635979046562309</v>
      </c>
      <c r="N61" s="543" t="s">
        <v>1317</v>
      </c>
      <c r="O61" s="288">
        <f>K61*M61</f>
        <v>0</v>
      </c>
      <c r="P61" s="557"/>
      <c r="Q61" s="557" t="e">
        <f>+O61*#REF!</f>
        <v>#REF!</v>
      </c>
      <c r="R61" s="557"/>
      <c r="S61" s="557" t="e">
        <f>+O61*#REF!</f>
        <v>#REF!</v>
      </c>
      <c r="T61" s="558"/>
      <c r="U61" s="557" t="e">
        <f>+O61*#REF!</f>
        <v>#REF!</v>
      </c>
      <c r="V61" s="557"/>
      <c r="W61" s="557" t="e">
        <f>+O61*#REF!</f>
        <v>#REF!</v>
      </c>
      <c r="X61" s="558"/>
      <c r="Y61" s="557" t="e">
        <f>+O61*#REF!</f>
        <v>#REF!</v>
      </c>
      <c r="AA61" s="559" t="e">
        <f t="shared" si="3"/>
        <v>#REF!</v>
      </c>
      <c r="AC61" s="588"/>
      <c r="AE61" s="588"/>
    </row>
    <row r="62" spans="1:31" x14ac:dyDescent="0.25">
      <c r="A62" s="510">
        <f t="shared" si="5"/>
        <v>38</v>
      </c>
      <c r="G62" s="512" t="s">
        <v>1353</v>
      </c>
      <c r="J62" s="551" t="s">
        <v>1354</v>
      </c>
      <c r="K62" s="562">
        <f>SUM(K44:K61)</f>
        <v>15458040.66</v>
      </c>
      <c r="L62" s="557"/>
      <c r="M62" s="584"/>
      <c r="N62" s="557"/>
      <c r="O62" s="562">
        <f>SUM(O44:O61)</f>
        <v>13855966.087006683</v>
      </c>
      <c r="P62" s="557"/>
      <c r="Q62" s="562" t="e">
        <f>SUM(Q44:Q61)</f>
        <v>#REF!</v>
      </c>
      <c r="R62" s="557"/>
      <c r="S62" s="562" t="e">
        <f>SUM(S44:S61)</f>
        <v>#REF!</v>
      </c>
      <c r="T62" s="558"/>
      <c r="U62" s="562" t="e">
        <f>SUM(U44:U61)</f>
        <v>#REF!</v>
      </c>
      <c r="V62" s="557"/>
      <c r="W62" s="562" t="e">
        <f>SUM(W44:W61)</f>
        <v>#REF!</v>
      </c>
      <c r="X62" s="558"/>
      <c r="Y62" s="562" t="e">
        <f>SUM(Y44:Y61)</f>
        <v>#REF!</v>
      </c>
      <c r="AA62" s="554" t="e">
        <f>SUM(AA44:AA61)</f>
        <v>#REF!</v>
      </c>
      <c r="AB62" s="545"/>
      <c r="AC62" s="624">
        <f>-O62</f>
        <v>-13855966.087006683</v>
      </c>
      <c r="AD62" s="623"/>
      <c r="AE62" s="624">
        <f>O62+AC62</f>
        <v>0</v>
      </c>
    </row>
    <row r="63" spans="1:31" x14ac:dyDescent="0.25">
      <c r="A63" s="549"/>
      <c r="G63" s="512"/>
      <c r="J63" s="555"/>
      <c r="N63" s="547"/>
      <c r="P63" s="547"/>
      <c r="Q63" s="547"/>
      <c r="R63" s="547"/>
      <c r="S63" s="547"/>
      <c r="T63" s="546"/>
      <c r="U63" s="547"/>
      <c r="V63" s="547"/>
      <c r="W63" s="547"/>
      <c r="X63" s="546"/>
      <c r="Y63" s="547"/>
      <c r="AA63" s="546"/>
      <c r="AC63" s="623"/>
      <c r="AD63" s="623"/>
      <c r="AE63" s="623"/>
    </row>
    <row r="64" spans="1:31" x14ac:dyDescent="0.25">
      <c r="A64" s="549" t="s">
        <v>1355</v>
      </c>
      <c r="G64" s="512"/>
      <c r="J64" s="555"/>
      <c r="N64" s="547"/>
      <c r="P64" s="547"/>
      <c r="Q64" s="547"/>
      <c r="R64" s="547"/>
      <c r="S64" s="547"/>
      <c r="T64" s="546"/>
      <c r="U64" s="547"/>
      <c r="V64" s="547"/>
      <c r="W64" s="547"/>
      <c r="X64" s="546"/>
      <c r="Y64" s="547"/>
      <c r="AA64" s="546"/>
      <c r="AC64" s="624"/>
      <c r="AD64" s="623"/>
      <c r="AE64" s="624"/>
    </row>
    <row r="65" spans="1:31" x14ac:dyDescent="0.25">
      <c r="A65" s="510">
        <f>+A62+1</f>
        <v>39</v>
      </c>
      <c r="C65" s="510">
        <v>411</v>
      </c>
      <c r="E65" s="510">
        <v>411413</v>
      </c>
      <c r="G65" s="550" t="s">
        <v>1356</v>
      </c>
      <c r="I65" s="22" t="str">
        <f>+I18</f>
        <v>TB 03-19</v>
      </c>
      <c r="J65" s="551" t="s">
        <v>1357</v>
      </c>
      <c r="K65" s="552">
        <f>IFERROR(VLOOKUP(E65,[55]TB!C:I,7,FALSE),0)</f>
        <v>-29314.33</v>
      </c>
      <c r="L65" s="288"/>
      <c r="M65" s="582">
        <f>'[55]WP - Income Taxes'!$E$81</f>
        <v>0.89635979046562309</v>
      </c>
      <c r="N65" s="543" t="s">
        <v>1317</v>
      </c>
      <c r="O65" s="552">
        <f>K65*M65</f>
        <v>-26276.186696440131</v>
      </c>
      <c r="P65" s="557"/>
      <c r="Q65" s="562" t="e">
        <f>+O65*#REF!</f>
        <v>#REF!</v>
      </c>
      <c r="R65" s="557"/>
      <c r="S65" s="562" t="e">
        <f>+O65*#REF!</f>
        <v>#REF!</v>
      </c>
      <c r="T65" s="558"/>
      <c r="U65" s="562" t="e">
        <f>+O65*#REF!</f>
        <v>#REF!</v>
      </c>
      <c r="V65" s="557"/>
      <c r="W65" s="562" t="e">
        <f>+O65*#REF!</f>
        <v>#REF!</v>
      </c>
      <c r="X65" s="558"/>
      <c r="Y65" s="562" t="e">
        <f>+O65*#REF!</f>
        <v>#REF!</v>
      </c>
      <c r="AA65" s="554" t="e">
        <f>SUM(P65:Y65)</f>
        <v>#REF!</v>
      </c>
      <c r="AB65" s="545"/>
      <c r="AC65" s="624">
        <f>-O65</f>
        <v>26276.186696440131</v>
      </c>
      <c r="AD65" s="623"/>
      <c r="AE65" s="624">
        <f>O65+AC65</f>
        <v>0</v>
      </c>
    </row>
    <row r="66" spans="1:31" x14ac:dyDescent="0.25">
      <c r="A66" s="549"/>
      <c r="G66" s="512"/>
      <c r="P66" s="547"/>
      <c r="Q66" s="547"/>
      <c r="R66" s="547"/>
      <c r="S66" s="547"/>
      <c r="T66" s="546"/>
      <c r="U66" s="547"/>
      <c r="V66" s="547"/>
      <c r="W66" s="547"/>
      <c r="X66" s="546"/>
      <c r="Y66" s="547"/>
      <c r="Z66" s="547"/>
      <c r="AA66" s="546"/>
      <c r="AC66" s="623"/>
      <c r="AD66" s="623"/>
      <c r="AE66" s="623"/>
    </row>
    <row r="67" spans="1:31" x14ac:dyDescent="0.25">
      <c r="A67" s="549"/>
      <c r="G67" s="512"/>
      <c r="P67" s="547"/>
      <c r="Q67" s="547"/>
      <c r="R67" s="547"/>
      <c r="S67" s="547"/>
      <c r="T67" s="546"/>
      <c r="U67" s="547"/>
      <c r="V67" s="547"/>
      <c r="W67" s="547"/>
      <c r="X67" s="546"/>
      <c r="Y67" s="547"/>
      <c r="Z67" s="547"/>
      <c r="AA67" s="546"/>
    </row>
    <row r="68" spans="1:31" ht="15.75" thickBot="1" x14ac:dyDescent="0.3">
      <c r="A68" s="510">
        <f>+A65+1</f>
        <v>40</v>
      </c>
      <c r="G68" s="564" t="s">
        <v>1358</v>
      </c>
      <c r="I68" s="565" t="s">
        <v>1359</v>
      </c>
      <c r="K68" s="566">
        <f>+K22+K41+K62+K65</f>
        <v>15082159.390000002</v>
      </c>
      <c r="L68" s="547"/>
      <c r="M68" s="585"/>
      <c r="N68" s="547"/>
      <c r="O68" s="566">
        <f>+O22+O41+O62+O65</f>
        <v>13320090.660880884</v>
      </c>
      <c r="P68" s="547"/>
      <c r="Q68" s="566" t="e">
        <f>+Q22+Q41+Q62+Q65</f>
        <v>#REF!</v>
      </c>
      <c r="R68" s="547"/>
      <c r="S68" s="566" t="e">
        <f>+S22+S41+S62+S65</f>
        <v>#REF!</v>
      </c>
      <c r="T68" s="546"/>
      <c r="U68" s="566" t="e">
        <f>+U22+U41+U62+U65</f>
        <v>#REF!</v>
      </c>
      <c r="V68" s="547"/>
      <c r="W68" s="566" t="e">
        <f>+W22+W41+W62+W65</f>
        <v>#REF!</v>
      </c>
      <c r="X68" s="546"/>
      <c r="Y68" s="566" t="e">
        <f>+Y22+Y41+Y62+Y65</f>
        <v>#REF!</v>
      </c>
      <c r="Z68" s="547"/>
      <c r="AA68" s="567" t="e">
        <f>+AA22+AA41+AA62+AA65</f>
        <v>#REF!</v>
      </c>
      <c r="AB68" s="545" t="e">
        <f>AA68-O68</f>
        <v>#REF!</v>
      </c>
      <c r="AC68" s="566">
        <f>AC22+AC41+AC62+AC65</f>
        <v>-1549274.4249380247</v>
      </c>
      <c r="AE68" s="566">
        <f>AE22+AE41+AE62+AE65</f>
        <v>11770816.235942859</v>
      </c>
    </row>
    <row r="69" spans="1:31" ht="15.75" thickTop="1" x14ac:dyDescent="0.25">
      <c r="A69" s="549"/>
      <c r="G69" s="512"/>
      <c r="P69" s="547"/>
      <c r="Q69" s="547"/>
      <c r="R69" s="547"/>
      <c r="S69" s="547"/>
      <c r="T69" s="546"/>
      <c r="U69" s="547"/>
      <c r="V69" s="547"/>
      <c r="W69" s="547"/>
      <c r="X69" s="546"/>
      <c r="Y69" s="547"/>
      <c r="Z69" s="547"/>
      <c r="AA69" s="546"/>
    </row>
    <row r="70" spans="1:31" x14ac:dyDescent="0.25">
      <c r="A70" s="549"/>
      <c r="G70" s="512"/>
      <c r="P70" s="547"/>
      <c r="Q70" s="547"/>
      <c r="R70" s="547"/>
      <c r="S70" s="547"/>
      <c r="T70" s="546"/>
      <c r="U70" s="547"/>
      <c r="V70" s="547"/>
      <c r="W70" s="547"/>
      <c r="X70" s="546"/>
      <c r="Y70" s="547"/>
      <c r="Z70" s="547"/>
      <c r="AA70" s="547"/>
    </row>
    <row r="71" spans="1:31" x14ac:dyDescent="0.25">
      <c r="A71" s="549" t="s">
        <v>159</v>
      </c>
      <c r="G71" s="512"/>
      <c r="P71" s="547"/>
      <c r="Q71" s="547"/>
      <c r="R71" s="547"/>
      <c r="S71" s="547"/>
      <c r="T71" s="546"/>
      <c r="U71" s="547"/>
      <c r="V71" s="547"/>
      <c r="W71" s="547"/>
      <c r="X71" s="546"/>
      <c r="Y71" s="547"/>
      <c r="Z71" s="547"/>
      <c r="AA71" s="547"/>
    </row>
    <row r="72" spans="1:31" x14ac:dyDescent="0.25">
      <c r="A72" s="549"/>
      <c r="G72" s="512"/>
      <c r="P72" s="547"/>
      <c r="Q72" s="547"/>
      <c r="R72" s="547"/>
      <c r="S72" s="547"/>
      <c r="T72" s="546"/>
      <c r="U72" s="547"/>
      <c r="V72" s="547"/>
      <c r="W72" s="547"/>
      <c r="X72" s="546"/>
      <c r="Y72" s="547"/>
      <c r="Z72" s="547"/>
      <c r="AA72" s="547"/>
    </row>
    <row r="73" spans="1:31" x14ac:dyDescent="0.25">
      <c r="A73" s="8" t="s">
        <v>1365</v>
      </c>
      <c r="B73" s="8"/>
      <c r="C73" s="7"/>
      <c r="D73" s="8"/>
      <c r="E73" s="7"/>
      <c r="F73" s="8"/>
      <c r="G73" s="7"/>
      <c r="P73" s="547"/>
      <c r="Q73" s="547"/>
      <c r="R73" s="547"/>
      <c r="S73" s="547"/>
      <c r="T73" s="546"/>
      <c r="U73" s="547"/>
      <c r="V73" s="547"/>
      <c r="W73" s="547"/>
      <c r="X73" s="546"/>
      <c r="Y73" s="547"/>
      <c r="Z73" s="547"/>
      <c r="AA73" s="547"/>
    </row>
    <row r="74" spans="1:31" x14ac:dyDescent="0.25">
      <c r="A74" s="536"/>
      <c r="B74" s="517"/>
      <c r="C74" s="517"/>
      <c r="D74" s="517"/>
      <c r="E74" s="517"/>
      <c r="F74" s="518"/>
      <c r="G74" s="512"/>
      <c r="P74" s="547"/>
      <c r="Q74" s="547"/>
      <c r="R74" s="547"/>
      <c r="S74" s="547"/>
      <c r="T74" s="546"/>
      <c r="U74" s="547"/>
      <c r="V74" s="547"/>
      <c r="W74" s="547"/>
      <c r="X74" s="546"/>
      <c r="Y74" s="547"/>
      <c r="Z74" s="547"/>
      <c r="AA74" s="547"/>
    </row>
    <row r="75" spans="1:31" x14ac:dyDescent="0.25">
      <c r="A75" s="8" t="s">
        <v>1366</v>
      </c>
      <c r="B75" s="8"/>
      <c r="C75" s="7"/>
      <c r="D75" s="8"/>
      <c r="E75" s="7"/>
      <c r="F75" s="8"/>
      <c r="G75" s="7"/>
      <c r="P75" s="547"/>
      <c r="Q75" s="547"/>
      <c r="R75" s="547"/>
      <c r="S75" s="547"/>
      <c r="T75" s="546"/>
      <c r="U75" s="547"/>
      <c r="V75" s="547"/>
      <c r="W75" s="547"/>
      <c r="X75" s="546"/>
      <c r="Y75" s="547"/>
      <c r="Z75" s="547"/>
      <c r="AA75" s="547"/>
    </row>
    <row r="77" spans="1:31" x14ac:dyDescent="0.25">
      <c r="A77" s="568" t="s">
        <v>1360</v>
      </c>
    </row>
    <row r="80" spans="1:31" ht="15" customHeight="1" x14ac:dyDescent="0.25">
      <c r="A80" s="569" t="s">
        <v>161</v>
      </c>
      <c r="B80" s="570" t="s">
        <v>1361</v>
      </c>
      <c r="C80" s="570"/>
      <c r="D80" s="570"/>
      <c r="E80" s="570"/>
      <c r="F80" s="570"/>
      <c r="G80" s="570"/>
      <c r="H80" s="570"/>
      <c r="I80" s="570"/>
      <c r="J80" s="570"/>
      <c r="K80" s="570"/>
      <c r="L80" s="570"/>
      <c r="M80" s="586"/>
      <c r="N80" s="570"/>
      <c r="O80" s="570"/>
      <c r="P80" s="570"/>
      <c r="Q80" s="570"/>
      <c r="R80" s="570"/>
      <c r="S80" s="570"/>
      <c r="T80" s="570"/>
      <c r="U80" s="570"/>
      <c r="V80" s="570"/>
      <c r="W80" s="570"/>
      <c r="X80" s="570"/>
      <c r="Y80" s="570"/>
    </row>
    <row r="81" spans="1:25" x14ac:dyDescent="0.25">
      <c r="A81" s="571"/>
      <c r="B81" s="572"/>
      <c r="C81" s="572"/>
      <c r="D81" s="572"/>
      <c r="E81" s="572"/>
      <c r="F81" s="573"/>
      <c r="G81" s="574"/>
      <c r="H81" s="574"/>
      <c r="I81" s="574"/>
      <c r="J81" s="574"/>
      <c r="K81" s="574"/>
      <c r="L81" s="574"/>
      <c r="N81" s="574"/>
      <c r="O81" s="574"/>
      <c r="P81" s="574"/>
      <c r="Q81" s="574"/>
      <c r="R81" s="574"/>
      <c r="S81" s="574"/>
      <c r="T81" s="574"/>
      <c r="U81" s="574"/>
      <c r="V81" s="574"/>
      <c r="W81" s="574"/>
      <c r="X81" s="574"/>
      <c r="Y81" s="574"/>
    </row>
    <row r="82" spans="1:25" x14ac:dyDescent="0.25">
      <c r="A82" s="571" t="s">
        <v>163</v>
      </c>
      <c r="B82" s="573" t="s">
        <v>1362</v>
      </c>
      <c r="C82" s="573"/>
      <c r="D82" s="573"/>
      <c r="E82" s="573"/>
      <c r="F82" s="573"/>
      <c r="G82" s="574"/>
      <c r="H82" s="574"/>
      <c r="I82" s="574"/>
      <c r="J82" s="574"/>
      <c r="K82" s="574"/>
      <c r="L82" s="574"/>
      <c r="N82" s="574"/>
      <c r="O82" s="574"/>
      <c r="P82" s="574"/>
      <c r="Q82" s="574"/>
      <c r="R82" s="574"/>
      <c r="S82" s="574"/>
      <c r="T82" s="574"/>
      <c r="U82" s="574"/>
      <c r="V82" s="574"/>
      <c r="W82" s="574"/>
      <c r="X82" s="574"/>
      <c r="Y82" s="574"/>
    </row>
    <row r="83" spans="1:25" x14ac:dyDescent="0.25">
      <c r="B83" s="574"/>
      <c r="C83" s="574"/>
      <c r="D83" s="574"/>
      <c r="E83" s="574"/>
      <c r="F83" s="574"/>
      <c r="G83" s="574"/>
      <c r="H83" s="574"/>
      <c r="I83" s="574"/>
      <c r="J83" s="574"/>
      <c r="K83" s="574"/>
      <c r="L83" s="574"/>
      <c r="N83" s="574"/>
      <c r="O83" s="574"/>
      <c r="P83" s="574"/>
      <c r="Q83" s="574"/>
      <c r="R83" s="574"/>
      <c r="S83" s="574"/>
      <c r="T83" s="574"/>
      <c r="U83" s="574"/>
      <c r="V83" s="574"/>
      <c r="W83" s="574"/>
      <c r="X83" s="574"/>
      <c r="Y83" s="574"/>
    </row>
  </sheetData>
  <mergeCells count="1">
    <mergeCell ref="W13:Y13"/>
  </mergeCells>
  <pageMargins left="0.7" right="0.7" top="0.75" bottom="0.75" header="0.3" footer="0.3"/>
  <pageSetup scale="67" fitToHeight="0" orientation="landscape" r:id="rId1"/>
  <rowBreaks count="1" manualBreakCount="1">
    <brk id="6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4:CE53"/>
  <sheetViews>
    <sheetView tabSelected="1" zoomScale="80" zoomScaleNormal="80" workbookViewId="0">
      <pane xSplit="4" ySplit="12" topLeftCell="E43" activePane="bottomRight" state="frozen"/>
      <selection pane="topRight" activeCell="E1" sqref="E1"/>
      <selection pane="bottomLeft" activeCell="A13" sqref="A13"/>
      <selection pane="bottomRight" activeCell="B51" sqref="B51:C53"/>
    </sheetView>
  </sheetViews>
  <sheetFormatPr defaultColWidth="9.140625" defaultRowHeight="15" x14ac:dyDescent="0.25"/>
  <cols>
    <col min="1" max="1" width="9.140625" style="256"/>
    <col min="2" max="2" width="2.7109375" style="256" customWidth="1"/>
    <col min="3" max="3" width="43.7109375" style="256" customWidth="1"/>
    <col min="4" max="4" width="2.7109375" style="256" customWidth="1"/>
    <col min="5" max="5" width="19" style="256" customWidth="1"/>
    <col min="6" max="6" width="2.7109375" style="256" customWidth="1"/>
    <col min="7" max="7" width="15" style="256" customWidth="1"/>
    <col min="8" max="8" width="2.7109375" style="256" customWidth="1"/>
    <col min="9" max="9" width="15" style="256" customWidth="1"/>
    <col min="10" max="10" width="2.7109375" style="256" customWidth="1"/>
    <col min="11" max="11" width="15" style="461" customWidth="1"/>
    <col min="12" max="12" width="2.7109375" style="461" customWidth="1"/>
    <col min="13" max="13" width="15" style="461" customWidth="1"/>
    <col min="14" max="14" width="2.7109375" style="256" customWidth="1"/>
    <col min="15" max="15" width="15" style="461" customWidth="1"/>
    <col min="16" max="16" width="2.7109375" style="256" customWidth="1"/>
    <col min="17" max="17" width="17.5703125" style="256" bestFit="1" customWidth="1"/>
    <col min="18" max="18" width="2.7109375" style="256" customWidth="1"/>
    <col min="19" max="19" width="23" style="256" bestFit="1" customWidth="1"/>
    <col min="20" max="20" width="2.7109375" style="256" customWidth="1"/>
    <col min="21" max="21" width="27.28515625" style="256" bestFit="1" customWidth="1"/>
    <col min="22" max="22" width="2.7109375" style="256" customWidth="1"/>
    <col min="23" max="23" width="15.140625" style="256" bestFit="1" customWidth="1"/>
    <col min="24" max="24" width="2.7109375" style="256" customWidth="1"/>
    <col min="25" max="25" width="13.28515625" style="256" bestFit="1" customWidth="1"/>
    <col min="26" max="26" width="2.7109375" style="256" customWidth="1"/>
    <col min="27" max="27" width="16.42578125" style="461" customWidth="1"/>
    <col min="28" max="28" width="2.7109375" style="256" customWidth="1"/>
    <col min="29" max="29" width="19.5703125" style="256" bestFit="1" customWidth="1"/>
    <col min="30" max="30" width="2.7109375" style="256" customWidth="1"/>
    <col min="31" max="31" width="21.5703125" style="256" bestFit="1" customWidth="1"/>
    <col min="32" max="32" width="2.7109375" style="256" customWidth="1"/>
    <col min="33" max="33" width="16.85546875" style="256" bestFit="1" customWidth="1"/>
    <col min="34" max="34" width="2.7109375" style="256" customWidth="1"/>
    <col min="35" max="35" width="23.7109375" style="256" bestFit="1" customWidth="1"/>
    <col min="36" max="36" width="2.7109375" style="256" customWidth="1"/>
    <col min="37" max="37" width="15.7109375" style="461" customWidth="1"/>
    <col min="38" max="38" width="2.7109375" style="256" customWidth="1"/>
    <col min="39" max="39" width="16.85546875" style="256" bestFit="1" customWidth="1"/>
    <col min="40" max="40" width="2.7109375" style="256" customWidth="1"/>
    <col min="41" max="41" width="15.7109375" style="461" customWidth="1"/>
    <col min="42" max="42" width="2.7109375" style="256" customWidth="1"/>
    <col min="43" max="43" width="20" style="256" customWidth="1"/>
    <col min="44" max="44" width="2.7109375" style="256" customWidth="1"/>
    <col min="45" max="45" width="22.85546875" style="256" bestFit="1" customWidth="1"/>
    <col min="46" max="46" width="2.7109375" style="256" customWidth="1"/>
    <col min="47" max="47" width="16.28515625" style="256" customWidth="1"/>
    <col min="48" max="48" width="2.7109375" style="256" customWidth="1"/>
    <col min="49" max="49" width="13.42578125" style="461" bestFit="1" customWidth="1"/>
    <col min="50" max="50" width="2.7109375" style="256" customWidth="1"/>
    <col min="51" max="51" width="15.42578125" style="461" bestFit="1" customWidth="1"/>
    <col min="52" max="52" width="2.7109375" style="256" customWidth="1"/>
    <col min="53" max="53" width="15.42578125" style="256" bestFit="1" customWidth="1"/>
    <col min="54" max="54" width="2.7109375" style="256" customWidth="1"/>
    <col min="55" max="55" width="16.28515625" style="256" customWidth="1"/>
    <col min="56" max="56" width="2.7109375" style="257" customWidth="1"/>
    <col min="57" max="57" width="17.42578125" style="257" customWidth="1"/>
    <col min="58" max="58" width="2.7109375" style="257" customWidth="1"/>
    <col min="59" max="59" width="21.85546875" style="256" bestFit="1" customWidth="1"/>
    <col min="60" max="60" width="2.7109375" style="461" customWidth="1"/>
    <col min="61" max="61" width="16.28515625" style="256" customWidth="1"/>
    <col min="62" max="62" width="2.7109375" style="279" customWidth="1"/>
    <col min="63" max="63" width="16.28515625" style="256" customWidth="1"/>
    <col min="64" max="64" width="2.7109375" style="279" customWidth="1"/>
    <col min="65" max="65" width="16.28515625" style="256" customWidth="1"/>
    <col min="66" max="66" width="2.7109375" style="256" customWidth="1"/>
    <col min="67" max="67" width="16.28515625" style="256" customWidth="1"/>
    <col min="68" max="68" width="2.7109375" style="256" customWidth="1"/>
    <col min="69" max="69" width="15.85546875" style="256" bestFit="1" customWidth="1"/>
    <col min="70" max="70" width="2.7109375" style="256" customWidth="1"/>
    <col min="71" max="71" width="15.28515625" style="256" bestFit="1" customWidth="1"/>
    <col min="72" max="72" width="2.7109375" style="256" customWidth="1"/>
    <col min="73" max="73" width="20" style="256" customWidth="1"/>
    <col min="74" max="74" width="2.7109375" style="256" customWidth="1"/>
    <col min="75" max="75" width="20" style="256" customWidth="1"/>
    <col min="76" max="76" width="2.7109375" style="256" customWidth="1"/>
    <col min="77" max="77" width="20" style="256" customWidth="1"/>
    <col min="78" max="78" width="2.7109375" style="256" customWidth="1"/>
    <col min="79" max="79" width="20" style="256" customWidth="1"/>
    <col min="80" max="80" width="2.7109375" style="256" customWidth="1"/>
    <col min="81" max="81" width="20.140625" style="256" bestFit="1" customWidth="1"/>
    <col min="82" max="82" width="9.140625" style="256"/>
    <col min="83" max="83" width="13.42578125" style="256" bestFit="1" customWidth="1"/>
    <col min="84" max="16384" width="9.140625" style="256"/>
  </cols>
  <sheetData>
    <row r="4" spans="1:83" s="345" customFormat="1" x14ac:dyDescent="0.25">
      <c r="A4" s="330" t="s">
        <v>0</v>
      </c>
      <c r="K4" s="444"/>
      <c r="L4" s="444"/>
      <c r="M4" s="444"/>
      <c r="O4" s="444"/>
      <c r="AA4" s="444"/>
      <c r="AK4" s="444"/>
      <c r="AO4" s="444"/>
      <c r="AW4" s="444"/>
      <c r="AY4" s="444"/>
      <c r="BD4" s="456"/>
      <c r="BE4" s="456"/>
      <c r="BF4" s="456"/>
      <c r="BH4" s="444"/>
      <c r="BJ4" s="424"/>
      <c r="BL4" s="424"/>
    </row>
    <row r="5" spans="1:83" s="345" customFormat="1" x14ac:dyDescent="0.25">
      <c r="A5" s="330" t="s">
        <v>974</v>
      </c>
      <c r="K5" s="444"/>
      <c r="L5" s="444"/>
      <c r="M5" s="444"/>
      <c r="O5" s="444"/>
      <c r="AA5" s="444"/>
      <c r="AK5" s="444"/>
      <c r="AO5" s="444"/>
      <c r="AW5" s="444"/>
      <c r="AY5" s="444"/>
      <c r="BD5" s="456"/>
      <c r="BE5" s="456"/>
      <c r="BF5" s="456"/>
      <c r="BH5" s="444"/>
      <c r="BJ5" s="424"/>
      <c r="BL5" s="424"/>
    </row>
    <row r="6" spans="1:83" x14ac:dyDescent="0.25">
      <c r="A6" s="329" t="s">
        <v>1170</v>
      </c>
      <c r="BC6" s="461"/>
    </row>
    <row r="7" spans="1:83" x14ac:dyDescent="0.25">
      <c r="A7" s="329" t="s">
        <v>1173</v>
      </c>
      <c r="BC7" s="461"/>
    </row>
    <row r="8" spans="1:83" x14ac:dyDescent="0.25">
      <c r="A8" s="257"/>
      <c r="B8" s="257"/>
      <c r="C8" s="257"/>
      <c r="D8" s="257"/>
      <c r="E8" s="150"/>
      <c r="F8" s="150"/>
      <c r="G8" s="150"/>
      <c r="H8" s="150"/>
      <c r="I8" s="150"/>
      <c r="J8" s="150"/>
      <c r="K8" s="295"/>
      <c r="L8" s="295"/>
      <c r="M8" s="295"/>
      <c r="N8" s="150"/>
      <c r="O8" s="295"/>
      <c r="P8" s="150"/>
      <c r="Q8" s="295"/>
      <c r="R8" s="149"/>
      <c r="S8" s="149"/>
      <c r="T8" s="149"/>
      <c r="U8" s="149"/>
      <c r="V8" s="149"/>
      <c r="W8" s="432"/>
      <c r="X8" s="268"/>
      <c r="Y8" s="432"/>
      <c r="Z8" s="257"/>
      <c r="AA8" s="151"/>
      <c r="AB8" s="257"/>
      <c r="AC8" s="151"/>
      <c r="AD8" s="261"/>
      <c r="AE8" s="151"/>
      <c r="AF8" s="261"/>
      <c r="AG8" s="151"/>
      <c r="AH8" s="261"/>
      <c r="AI8" s="151"/>
      <c r="AJ8" s="261"/>
      <c r="AK8" s="151"/>
      <c r="AL8" s="261"/>
      <c r="AM8" s="151"/>
      <c r="AN8" s="261"/>
      <c r="AO8" s="151"/>
      <c r="AP8" s="261"/>
      <c r="AQ8" s="149"/>
      <c r="AR8" s="149"/>
      <c r="AS8" s="151"/>
      <c r="AT8" s="149"/>
      <c r="AU8" s="151"/>
      <c r="AV8" s="149"/>
      <c r="AW8" s="151"/>
      <c r="AX8" s="257"/>
      <c r="AY8" s="432"/>
      <c r="AZ8" s="268"/>
      <c r="BA8" s="149"/>
      <c r="BB8" s="149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</row>
    <row r="9" spans="1:83" x14ac:dyDescent="0.25">
      <c r="A9" s="257"/>
      <c r="B9" s="257"/>
      <c r="C9" s="257"/>
      <c r="D9" s="257"/>
      <c r="E9" s="360" t="s">
        <v>1136</v>
      </c>
      <c r="F9" s="257"/>
      <c r="G9" s="295" t="s">
        <v>1176</v>
      </c>
      <c r="H9" s="150"/>
      <c r="I9" s="150" t="s">
        <v>1125</v>
      </c>
      <c r="J9" s="150"/>
      <c r="K9" s="295" t="s">
        <v>1127</v>
      </c>
      <c r="L9" s="295"/>
      <c r="M9" s="295"/>
      <c r="N9" s="150"/>
      <c r="O9" s="295"/>
      <c r="P9" s="150"/>
      <c r="Q9" s="150" t="s">
        <v>1131</v>
      </c>
      <c r="R9" s="150"/>
      <c r="S9" s="295" t="s">
        <v>1133</v>
      </c>
      <c r="T9" s="149"/>
      <c r="U9" s="149" t="s">
        <v>1178</v>
      </c>
      <c r="V9" s="149"/>
      <c r="W9" s="149" t="s">
        <v>1145</v>
      </c>
      <c r="X9" s="149"/>
      <c r="Y9" s="149" t="s">
        <v>1147</v>
      </c>
      <c r="Z9" s="149"/>
      <c r="AA9" s="151" t="s">
        <v>1152</v>
      </c>
      <c r="AB9" s="257"/>
      <c r="AC9" s="151" t="s">
        <v>1154</v>
      </c>
      <c r="AD9" s="257"/>
      <c r="AE9" s="360" t="s">
        <v>1159</v>
      </c>
      <c r="AF9" s="257"/>
      <c r="AG9" s="151" t="s">
        <v>1156</v>
      </c>
      <c r="AH9" s="257"/>
      <c r="AI9" s="151" t="s">
        <v>1157</v>
      </c>
      <c r="AJ9" s="257"/>
      <c r="AK9" s="359" t="s">
        <v>1161</v>
      </c>
      <c r="AL9" s="261"/>
      <c r="AM9" s="359"/>
      <c r="AN9" s="261"/>
      <c r="AO9" s="359" t="s">
        <v>1167</v>
      </c>
      <c r="AP9" s="261"/>
      <c r="AQ9" s="151" t="s">
        <v>1163</v>
      </c>
      <c r="AR9" s="149"/>
      <c r="AS9" s="153" t="s">
        <v>1140</v>
      </c>
      <c r="AT9" s="149"/>
      <c r="AU9" s="149" t="s">
        <v>1143</v>
      </c>
      <c r="AV9" s="149"/>
      <c r="AW9" s="151" t="s">
        <v>1144</v>
      </c>
      <c r="AX9" s="149"/>
      <c r="AY9" s="151" t="s">
        <v>1181</v>
      </c>
      <c r="AZ9" s="149"/>
      <c r="BA9" s="149" t="s">
        <v>1141</v>
      </c>
      <c r="BB9" s="149"/>
      <c r="BC9" s="151" t="s">
        <v>1287</v>
      </c>
      <c r="BD9" s="149"/>
      <c r="BE9" s="151" t="s">
        <v>1288</v>
      </c>
      <c r="BF9" s="149"/>
      <c r="BG9" s="151" t="s">
        <v>1302</v>
      </c>
      <c r="BH9" s="151"/>
      <c r="BI9" s="151" t="s">
        <v>1247</v>
      </c>
      <c r="BJ9" s="151"/>
      <c r="BK9" s="151" t="s">
        <v>1248</v>
      </c>
      <c r="BL9" s="151"/>
      <c r="BM9" s="151" t="s">
        <v>1298</v>
      </c>
      <c r="BN9" s="149"/>
      <c r="BO9" s="350" t="s">
        <v>1271</v>
      </c>
      <c r="BP9" s="350"/>
      <c r="BQ9" s="350" t="s">
        <v>1254</v>
      </c>
      <c r="BR9" s="350"/>
      <c r="BS9" s="350" t="s">
        <v>1264</v>
      </c>
      <c r="BT9" s="350"/>
      <c r="BU9" s="350" t="s">
        <v>1268</v>
      </c>
      <c r="BV9" s="350"/>
      <c r="BW9" s="350" t="s">
        <v>1291</v>
      </c>
      <c r="BX9" s="350"/>
      <c r="BY9" s="350" t="s">
        <v>1296</v>
      </c>
      <c r="BZ9" s="350"/>
      <c r="CA9" s="304" t="s">
        <v>1368</v>
      </c>
      <c r="CB9" s="149"/>
      <c r="CC9" s="150" t="s">
        <v>953</v>
      </c>
    </row>
    <row r="10" spans="1:83" x14ac:dyDescent="0.25">
      <c r="A10" s="258" t="s">
        <v>938</v>
      </c>
      <c r="B10" s="152"/>
      <c r="C10" s="257"/>
      <c r="D10" s="257"/>
      <c r="E10" s="360" t="s">
        <v>1135</v>
      </c>
      <c r="F10" s="257"/>
      <c r="G10" s="500" t="s">
        <v>1124</v>
      </c>
      <c r="H10" s="150"/>
      <c r="I10" s="150" t="s">
        <v>1126</v>
      </c>
      <c r="J10" s="150"/>
      <c r="K10" s="295" t="s">
        <v>1128</v>
      </c>
      <c r="L10" s="295"/>
      <c r="M10" s="295" t="s">
        <v>1129</v>
      </c>
      <c r="N10" s="150"/>
      <c r="O10" s="295" t="s">
        <v>1130</v>
      </c>
      <c r="P10" s="150"/>
      <c r="Q10" s="150" t="s">
        <v>1132</v>
      </c>
      <c r="R10" s="150"/>
      <c r="S10" s="295" t="s">
        <v>1134</v>
      </c>
      <c r="T10" s="153"/>
      <c r="U10" s="153" t="s">
        <v>1179</v>
      </c>
      <c r="V10" s="153"/>
      <c r="W10" s="153" t="s">
        <v>1146</v>
      </c>
      <c r="X10" s="153"/>
      <c r="Y10" s="153" t="s">
        <v>928</v>
      </c>
      <c r="Z10" s="153"/>
      <c r="AA10" s="293" t="s">
        <v>1153</v>
      </c>
      <c r="AB10" s="149"/>
      <c r="AC10" s="293" t="s">
        <v>1155</v>
      </c>
      <c r="AD10" s="149"/>
      <c r="AE10" s="149" t="s">
        <v>1160</v>
      </c>
      <c r="AF10" s="149"/>
      <c r="AG10" s="293" t="s">
        <v>1182</v>
      </c>
      <c r="AH10" s="149"/>
      <c r="AI10" s="293" t="s">
        <v>1158</v>
      </c>
      <c r="AJ10" s="149"/>
      <c r="AK10" s="151" t="s">
        <v>1162</v>
      </c>
      <c r="AL10" s="149"/>
      <c r="AM10" s="359" t="s">
        <v>1166</v>
      </c>
      <c r="AN10" s="149"/>
      <c r="AO10" s="151" t="s">
        <v>1168</v>
      </c>
      <c r="AP10" s="149"/>
      <c r="AQ10" s="293" t="s">
        <v>1164</v>
      </c>
      <c r="AR10" s="153"/>
      <c r="AS10" s="433" t="s">
        <v>1138</v>
      </c>
      <c r="AT10" s="153"/>
      <c r="AU10" s="153" t="s">
        <v>1135</v>
      </c>
      <c r="AV10" s="153"/>
      <c r="AW10" s="293" t="s">
        <v>1124</v>
      </c>
      <c r="AX10" s="153"/>
      <c r="AY10" s="293" t="s">
        <v>1165</v>
      </c>
      <c r="AZ10" s="153"/>
      <c r="BA10" s="153" t="s">
        <v>1142</v>
      </c>
      <c r="BB10" s="153"/>
      <c r="BC10" s="293" t="s">
        <v>1165</v>
      </c>
      <c r="BD10" s="153"/>
      <c r="BE10" s="293" t="s">
        <v>1165</v>
      </c>
      <c r="BF10" s="153"/>
      <c r="BG10" s="293" t="s">
        <v>1124</v>
      </c>
      <c r="BH10" s="293"/>
      <c r="BI10" s="293" t="s">
        <v>1142</v>
      </c>
      <c r="BJ10" s="293"/>
      <c r="BK10" s="293" t="s">
        <v>1249</v>
      </c>
      <c r="BL10" s="293"/>
      <c r="BM10" s="293" t="s">
        <v>1299</v>
      </c>
      <c r="BN10" s="153"/>
      <c r="BO10" s="350" t="s">
        <v>1255</v>
      </c>
      <c r="BP10" s="350"/>
      <c r="BQ10" s="350" t="s">
        <v>1261</v>
      </c>
      <c r="BR10" s="350"/>
      <c r="BS10" s="350" t="s">
        <v>1265</v>
      </c>
      <c r="BT10" s="350"/>
      <c r="BU10" s="350" t="s">
        <v>1269</v>
      </c>
      <c r="BV10" s="350"/>
      <c r="BW10" s="350" t="s">
        <v>1292</v>
      </c>
      <c r="BX10" s="350"/>
      <c r="BY10" s="350" t="s">
        <v>1245</v>
      </c>
      <c r="BZ10" s="350"/>
      <c r="CA10" s="304" t="s">
        <v>1168</v>
      </c>
      <c r="CB10" s="153"/>
      <c r="CC10" s="150" t="s">
        <v>939</v>
      </c>
    </row>
    <row r="11" spans="1:83" x14ac:dyDescent="0.25">
      <c r="A11" s="259" t="s">
        <v>940</v>
      </c>
      <c r="B11" s="152"/>
      <c r="C11" s="260" t="s">
        <v>5</v>
      </c>
      <c r="D11" s="261"/>
      <c r="E11" s="356" t="s">
        <v>1187</v>
      </c>
      <c r="F11" s="257"/>
      <c r="G11" s="363" t="s">
        <v>1186</v>
      </c>
      <c r="H11" s="155"/>
      <c r="I11" s="363" t="s">
        <v>1188</v>
      </c>
      <c r="J11" s="154"/>
      <c r="K11" s="363" t="s">
        <v>1189</v>
      </c>
      <c r="L11" s="296"/>
      <c r="M11" s="363" t="s">
        <v>1190</v>
      </c>
      <c r="N11" s="155"/>
      <c r="O11" s="363" t="s">
        <v>1191</v>
      </c>
      <c r="P11" s="155"/>
      <c r="Q11" s="363" t="s">
        <v>1192</v>
      </c>
      <c r="R11" s="155"/>
      <c r="S11" s="363" t="s">
        <v>1193</v>
      </c>
      <c r="T11" s="156"/>
      <c r="U11" s="363" t="s">
        <v>1194</v>
      </c>
      <c r="V11" s="153"/>
      <c r="W11" s="363" t="s">
        <v>1195</v>
      </c>
      <c r="X11" s="156"/>
      <c r="Y11" s="363" t="s">
        <v>1196</v>
      </c>
      <c r="Z11" s="156"/>
      <c r="AA11" s="363" t="s">
        <v>1197</v>
      </c>
      <c r="AB11" s="153"/>
      <c r="AC11" s="363" t="s">
        <v>1198</v>
      </c>
      <c r="AD11" s="153"/>
      <c r="AE11" s="363" t="s">
        <v>1199</v>
      </c>
      <c r="AF11" s="153"/>
      <c r="AG11" s="363" t="s">
        <v>1200</v>
      </c>
      <c r="AH11" s="153"/>
      <c r="AI11" s="363" t="s">
        <v>1201</v>
      </c>
      <c r="AJ11" s="153"/>
      <c r="AK11" s="363" t="s">
        <v>1202</v>
      </c>
      <c r="AL11" s="153"/>
      <c r="AM11" s="363" t="s">
        <v>1203</v>
      </c>
      <c r="AN11" s="153"/>
      <c r="AO11" s="363" t="s">
        <v>1204</v>
      </c>
      <c r="AP11" s="153"/>
      <c r="AQ11" s="363" t="s">
        <v>1205</v>
      </c>
      <c r="AR11" s="156"/>
      <c r="AS11" s="363" t="s">
        <v>1206</v>
      </c>
      <c r="AT11" s="156"/>
      <c r="AU11" s="363" t="s">
        <v>1207</v>
      </c>
      <c r="AV11" s="156"/>
      <c r="AW11" s="363" t="s">
        <v>1208</v>
      </c>
      <c r="AX11" s="156"/>
      <c r="AY11" s="363" t="s">
        <v>1209</v>
      </c>
      <c r="AZ11" s="156"/>
      <c r="BA11" s="363" t="s">
        <v>1210</v>
      </c>
      <c r="BB11" s="153"/>
      <c r="BC11" s="363" t="s">
        <v>1286</v>
      </c>
      <c r="BD11" s="156"/>
      <c r="BE11" s="363" t="s">
        <v>1211</v>
      </c>
      <c r="BF11" s="156"/>
      <c r="BG11" s="363" t="s">
        <v>1212</v>
      </c>
      <c r="BH11" s="296"/>
      <c r="BI11" s="363" t="s">
        <v>1213</v>
      </c>
      <c r="BJ11" s="296"/>
      <c r="BK11" s="363" t="s">
        <v>1185</v>
      </c>
      <c r="BL11" s="296"/>
      <c r="BM11" s="363" t="s">
        <v>1250</v>
      </c>
      <c r="BN11" s="156"/>
      <c r="BO11" s="470" t="s">
        <v>1256</v>
      </c>
      <c r="BP11" s="472"/>
      <c r="BQ11" s="470" t="s">
        <v>1260</v>
      </c>
      <c r="BR11" s="472"/>
      <c r="BS11" s="470" t="s">
        <v>1258</v>
      </c>
      <c r="BT11" s="472"/>
      <c r="BU11" s="470" t="s">
        <v>1281</v>
      </c>
      <c r="BV11" s="472"/>
      <c r="BW11" s="470" t="s">
        <v>1290</v>
      </c>
      <c r="BX11" s="472"/>
      <c r="BY11" s="470" t="s">
        <v>1295</v>
      </c>
      <c r="BZ11" s="472"/>
      <c r="CA11" s="429" t="s">
        <v>1369</v>
      </c>
      <c r="CB11" s="156"/>
      <c r="CC11" s="434" t="s">
        <v>941</v>
      </c>
    </row>
    <row r="12" spans="1:83" x14ac:dyDescent="0.25">
      <c r="B12" s="157"/>
      <c r="C12" s="262" t="s">
        <v>9</v>
      </c>
      <c r="D12" s="262"/>
      <c r="E12" s="262" t="s">
        <v>10</v>
      </c>
      <c r="G12" s="276" t="s">
        <v>11</v>
      </c>
      <c r="I12" s="276" t="s">
        <v>12</v>
      </c>
      <c r="J12" s="257"/>
      <c r="K12" s="596" t="s">
        <v>13</v>
      </c>
      <c r="L12" s="273"/>
      <c r="M12" s="273" t="s">
        <v>14</v>
      </c>
      <c r="N12" s="257"/>
      <c r="O12" s="273" t="s">
        <v>15</v>
      </c>
      <c r="P12" s="262"/>
      <c r="Q12" s="262" t="s">
        <v>16</v>
      </c>
      <c r="R12" s="262"/>
      <c r="S12" s="273" t="s">
        <v>17</v>
      </c>
      <c r="T12" s="262"/>
      <c r="U12" s="262" t="s">
        <v>18</v>
      </c>
      <c r="V12" s="262"/>
      <c r="W12" s="435" t="s">
        <v>19</v>
      </c>
      <c r="X12" s="262"/>
      <c r="Y12" s="435" t="s">
        <v>20</v>
      </c>
      <c r="Z12" s="262"/>
      <c r="AA12" s="436" t="s">
        <v>21</v>
      </c>
      <c r="AC12" s="435" t="s">
        <v>22</v>
      </c>
      <c r="AE12" s="435" t="s">
        <v>23</v>
      </c>
      <c r="AF12" s="262"/>
      <c r="AG12" s="435" t="s">
        <v>942</v>
      </c>
      <c r="AH12" s="262"/>
      <c r="AI12" s="435" t="s">
        <v>943</v>
      </c>
      <c r="AJ12" s="262"/>
      <c r="AK12" s="605" t="s">
        <v>944</v>
      </c>
      <c r="AL12" s="262"/>
      <c r="AM12" s="435" t="s">
        <v>945</v>
      </c>
      <c r="AN12" s="262"/>
      <c r="AO12" s="436" t="s">
        <v>946</v>
      </c>
      <c r="AP12" s="262"/>
      <c r="AQ12" s="435" t="s">
        <v>947</v>
      </c>
      <c r="AR12" s="262"/>
      <c r="AS12" s="435" t="s">
        <v>948</v>
      </c>
      <c r="AT12" s="262"/>
      <c r="AU12" s="435" t="s">
        <v>1148</v>
      </c>
      <c r="AV12" s="262"/>
      <c r="AW12" s="436" t="s">
        <v>1149</v>
      </c>
      <c r="AX12" s="262"/>
      <c r="AY12" s="436" t="s">
        <v>1150</v>
      </c>
      <c r="AZ12" s="261"/>
      <c r="BA12" s="435" t="s">
        <v>1151</v>
      </c>
      <c r="BB12" s="262"/>
      <c r="BC12" s="436" t="s">
        <v>1174</v>
      </c>
      <c r="BD12" s="261"/>
      <c r="BE12" s="605" t="s">
        <v>1234</v>
      </c>
      <c r="BF12" s="261"/>
      <c r="BG12" s="468" t="s">
        <v>1251</v>
      </c>
      <c r="BH12" s="465"/>
      <c r="BI12" s="468" t="s">
        <v>1252</v>
      </c>
      <c r="BJ12" s="465"/>
      <c r="BK12" s="468" t="s">
        <v>1253</v>
      </c>
      <c r="BL12" s="262"/>
      <c r="BM12" s="471" t="s">
        <v>1259</v>
      </c>
      <c r="BN12" s="471"/>
      <c r="BO12" s="471" t="s">
        <v>1262</v>
      </c>
      <c r="BP12" s="471"/>
      <c r="BQ12" s="471" t="s">
        <v>1263</v>
      </c>
      <c r="BR12" s="471"/>
      <c r="BS12" s="475" t="s">
        <v>1270</v>
      </c>
      <c r="BT12" s="471"/>
      <c r="BU12" s="606" t="s">
        <v>1293</v>
      </c>
      <c r="BV12" s="475"/>
      <c r="BW12" s="606" t="s">
        <v>1378</v>
      </c>
      <c r="BX12" s="475"/>
      <c r="BY12" s="606" t="s">
        <v>1379</v>
      </c>
      <c r="BZ12" s="475"/>
      <c r="CA12" s="606" t="s">
        <v>1380</v>
      </c>
      <c r="CB12" s="262"/>
      <c r="CC12" s="607" t="s">
        <v>1381</v>
      </c>
    </row>
    <row r="13" spans="1:83" x14ac:dyDescent="0.25">
      <c r="B13" s="157"/>
      <c r="C13" s="262"/>
      <c r="D13" s="262"/>
      <c r="G13" s="262"/>
      <c r="H13" s="262"/>
      <c r="I13" s="262"/>
      <c r="J13" s="262"/>
      <c r="K13" s="273"/>
      <c r="L13" s="273"/>
      <c r="M13" s="273"/>
      <c r="N13" s="262"/>
      <c r="O13" s="273"/>
      <c r="P13" s="262"/>
      <c r="Q13" s="262"/>
      <c r="R13" s="262"/>
      <c r="S13" s="262"/>
      <c r="T13" s="262"/>
      <c r="U13" s="262"/>
      <c r="V13" s="262"/>
      <c r="W13" s="262"/>
      <c r="X13" s="261"/>
      <c r="Y13" s="262"/>
      <c r="Z13" s="262"/>
      <c r="AA13" s="273"/>
      <c r="AB13" s="262"/>
      <c r="AC13" s="262"/>
      <c r="AD13" s="262"/>
      <c r="AE13" s="262"/>
      <c r="AF13" s="262"/>
      <c r="AG13" s="262"/>
      <c r="AH13" s="262"/>
      <c r="AI13" s="262"/>
      <c r="AJ13" s="262"/>
      <c r="AK13" s="273"/>
      <c r="AL13" s="262"/>
      <c r="AM13" s="262"/>
      <c r="AN13" s="262"/>
      <c r="AO13" s="273"/>
      <c r="AP13" s="262"/>
      <c r="AQ13" s="262"/>
      <c r="AR13" s="262"/>
      <c r="AS13" s="262"/>
      <c r="AT13" s="262"/>
      <c r="AU13" s="262"/>
      <c r="AV13" s="262"/>
      <c r="AW13" s="273"/>
      <c r="AX13" s="262"/>
      <c r="AY13" s="273"/>
      <c r="AZ13" s="262"/>
      <c r="BA13" s="262"/>
      <c r="BB13" s="262"/>
      <c r="BC13" s="273"/>
      <c r="BD13" s="261"/>
      <c r="BE13" s="261"/>
      <c r="BF13" s="261"/>
      <c r="BG13" s="262"/>
      <c r="BH13" s="273"/>
      <c r="BI13" s="262"/>
      <c r="BJ13" s="278"/>
      <c r="BK13" s="262"/>
      <c r="BL13" s="278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262"/>
      <c r="CC13" s="262"/>
    </row>
    <row r="14" spans="1:83" x14ac:dyDescent="0.25">
      <c r="B14" s="157"/>
      <c r="C14" s="431" t="s">
        <v>949</v>
      </c>
      <c r="D14" s="262"/>
      <c r="G14" s="262"/>
      <c r="H14" s="262"/>
      <c r="I14" s="262"/>
      <c r="J14" s="262"/>
      <c r="K14" s="273"/>
      <c r="L14" s="273"/>
      <c r="M14" s="273"/>
      <c r="N14" s="262"/>
      <c r="O14" s="273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73"/>
      <c r="AB14" s="262"/>
      <c r="AC14" s="262"/>
      <c r="AD14" s="262"/>
      <c r="AE14" s="262"/>
      <c r="AF14" s="262"/>
      <c r="AG14" s="262"/>
      <c r="AH14" s="262"/>
      <c r="AI14" s="262"/>
      <c r="AJ14" s="262"/>
      <c r="AK14" s="273"/>
      <c r="AL14" s="262"/>
      <c r="AM14" s="262"/>
      <c r="AN14" s="262"/>
      <c r="AO14" s="273"/>
      <c r="AP14" s="262"/>
      <c r="AQ14" s="262"/>
      <c r="AR14" s="262"/>
      <c r="AS14" s="262"/>
      <c r="AT14" s="262"/>
      <c r="AU14" s="262"/>
      <c r="AV14" s="262"/>
      <c r="AW14" s="273"/>
      <c r="AX14" s="262"/>
      <c r="AY14" s="273"/>
      <c r="AZ14" s="262"/>
      <c r="BA14" s="262"/>
      <c r="BB14" s="262"/>
      <c r="BC14" s="262"/>
      <c r="BD14" s="261"/>
      <c r="BE14" s="261"/>
      <c r="BF14" s="261"/>
      <c r="BG14" s="262"/>
      <c r="BH14" s="273"/>
      <c r="BI14" s="262"/>
      <c r="BJ14" s="278"/>
      <c r="BK14" s="262"/>
      <c r="BL14" s="278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  <c r="BZ14" s="262"/>
      <c r="CA14" s="262"/>
      <c r="CB14" s="262"/>
      <c r="CC14" s="262"/>
    </row>
    <row r="15" spans="1:83" x14ac:dyDescent="0.25">
      <c r="A15" s="262">
        <v>1</v>
      </c>
      <c r="C15" s="256" t="s">
        <v>916</v>
      </c>
      <c r="E15" s="349">
        <f>-'WP 4.1 - Revenue Detail'!O22</f>
        <v>6673968.6200000001</v>
      </c>
      <c r="F15" s="349"/>
      <c r="G15" s="323"/>
      <c r="H15" s="323"/>
      <c r="I15" s="323"/>
      <c r="J15" s="323"/>
      <c r="K15" s="325"/>
      <c r="L15" s="325"/>
      <c r="M15" s="325"/>
      <c r="N15" s="323"/>
      <c r="O15" s="325"/>
      <c r="P15" s="323"/>
      <c r="Q15" s="323"/>
      <c r="R15" s="323"/>
      <c r="S15" s="323"/>
      <c r="T15" s="393"/>
      <c r="U15" s="323"/>
      <c r="V15" s="393"/>
      <c r="W15" s="323"/>
      <c r="X15" s="393"/>
      <c r="Y15" s="323"/>
      <c r="Z15" s="393"/>
      <c r="AA15" s="325"/>
      <c r="AB15" s="393"/>
      <c r="AC15" s="393"/>
      <c r="AD15" s="393"/>
      <c r="AE15" s="393"/>
      <c r="AF15" s="393"/>
      <c r="AG15" s="608">
        <f>+'WP 4.1 - Revenue Detail'!Y26</f>
        <v>-1229663.3538666409</v>
      </c>
      <c r="AH15" s="608">
        <f>+'WP 4.1 - Revenue Detail'!Z26</f>
        <v>0</v>
      </c>
      <c r="AI15" s="608">
        <f>+'WP 4.1 - Revenue Detail'!AA26</f>
        <v>13576167.33313179</v>
      </c>
      <c r="AJ15" s="393"/>
      <c r="AK15" s="608"/>
      <c r="AL15" s="393"/>
      <c r="AM15" s="393"/>
      <c r="AN15" s="393"/>
      <c r="AO15" s="608"/>
      <c r="AP15" s="393"/>
      <c r="AQ15" s="393"/>
      <c r="AR15" s="393"/>
      <c r="AS15" s="323"/>
      <c r="AT15" s="393"/>
      <c r="AU15" s="325">
        <f>+'WP 4.1 - Revenue Detail'!AC26</f>
        <v>-62897.009890980917</v>
      </c>
      <c r="AV15" s="323"/>
      <c r="AW15" s="325"/>
      <c r="AX15" s="393"/>
      <c r="AY15" s="608"/>
      <c r="AZ15" s="393"/>
      <c r="BA15" s="323"/>
      <c r="BB15" s="393"/>
      <c r="BC15" s="323"/>
      <c r="BD15" s="609"/>
      <c r="BE15" s="609"/>
      <c r="BF15" s="609"/>
      <c r="BG15" s="323"/>
      <c r="BH15" s="325"/>
      <c r="BI15" s="323"/>
      <c r="BJ15" s="324"/>
      <c r="BK15" s="323"/>
      <c r="BL15" s="324"/>
      <c r="BM15" s="323"/>
      <c r="BN15" s="393"/>
      <c r="BO15" s="393">
        <f>+'WP 4.1 - Revenue Detail'!AE26</f>
        <v>6942825.6300000036</v>
      </c>
      <c r="BP15" s="393"/>
      <c r="BQ15" s="393"/>
      <c r="BR15" s="393"/>
      <c r="BS15" s="393">
        <f>+'WP 4.1 - Revenue Detail'!AG26</f>
        <v>1116929</v>
      </c>
      <c r="BT15" s="393"/>
      <c r="BU15" s="393">
        <f>+'WP 4.1 - Revenue Detail'!AI20</f>
        <v>-2201342.7055304553</v>
      </c>
      <c r="BV15" s="393"/>
      <c r="BW15" s="393"/>
      <c r="BX15" s="393"/>
      <c r="BY15" s="393"/>
      <c r="BZ15" s="393"/>
      <c r="CA15" s="393"/>
      <c r="CB15" s="393"/>
      <c r="CC15" s="326">
        <f>SUM(E15:CB15)</f>
        <v>24815987.513843715</v>
      </c>
      <c r="CE15" s="484">
        <f>+CC15-SUM('WP 4.1 - Revenue Detail'!Q26:AI26)</f>
        <v>0</v>
      </c>
    </row>
    <row r="16" spans="1:83" x14ac:dyDescent="0.25">
      <c r="A16" s="262">
        <f>+A15+1</f>
        <v>2</v>
      </c>
      <c r="C16" s="256" t="s">
        <v>917</v>
      </c>
      <c r="E16" s="438">
        <f>-'WP 4.1 - Revenue Detail'!O35</f>
        <v>6101463.1800000006</v>
      </c>
      <c r="F16" s="345"/>
      <c r="G16" s="264"/>
      <c r="H16" s="264"/>
      <c r="I16" s="264"/>
      <c r="J16" s="264"/>
      <c r="K16" s="274"/>
      <c r="L16" s="274"/>
      <c r="M16" s="274"/>
      <c r="N16" s="264"/>
      <c r="O16" s="274"/>
      <c r="P16" s="264"/>
      <c r="Q16" s="264"/>
      <c r="R16" s="264"/>
      <c r="S16" s="264"/>
      <c r="T16" s="437"/>
      <c r="U16" s="264"/>
      <c r="V16" s="437"/>
      <c r="W16" s="264"/>
      <c r="X16" s="437"/>
      <c r="Y16" s="264"/>
      <c r="Z16" s="437"/>
      <c r="AA16" s="274"/>
      <c r="AB16" s="437"/>
      <c r="AC16" s="437"/>
      <c r="AD16" s="437"/>
      <c r="AE16" s="437"/>
      <c r="AF16" s="437"/>
      <c r="AG16" s="409">
        <f>+'WP 4.1 - Revenue Detail'!Y39</f>
        <v>-860116.22992823005</v>
      </c>
      <c r="AH16" s="409">
        <f>+'WP 4.1 - Revenue Detail'!Z39</f>
        <v>0</v>
      </c>
      <c r="AI16" s="409">
        <f>+'WP 4.1 - Revenue Detail'!AA39</f>
        <v>4806134.5237983316</v>
      </c>
      <c r="AJ16" s="437"/>
      <c r="AK16" s="441"/>
      <c r="AL16" s="437"/>
      <c r="AM16" s="437"/>
      <c r="AN16" s="437"/>
      <c r="AO16" s="441"/>
      <c r="AP16" s="437"/>
      <c r="AQ16" s="437"/>
      <c r="AR16" s="437"/>
      <c r="AS16" s="264"/>
      <c r="AT16" s="437"/>
      <c r="AU16" s="274">
        <f>+'WP 4.1 - Revenue Detail'!AC39</f>
        <v>-57810.516364536285</v>
      </c>
      <c r="AV16" s="264"/>
      <c r="AW16" s="274"/>
      <c r="AX16" s="437"/>
      <c r="AY16" s="441"/>
      <c r="AZ16" s="437"/>
      <c r="BA16" s="264"/>
      <c r="BB16" s="437"/>
      <c r="BC16" s="264"/>
      <c r="BD16" s="149"/>
      <c r="BE16" s="149"/>
      <c r="BF16" s="149"/>
      <c r="BG16" s="264"/>
      <c r="BH16" s="274"/>
      <c r="BI16" s="264"/>
      <c r="BJ16" s="151"/>
      <c r="BK16" s="264"/>
      <c r="BL16" s="151"/>
      <c r="BM16" s="264"/>
      <c r="BN16" s="437"/>
      <c r="BO16" s="397">
        <f>+'WP 4.1 - Revenue Detail'!AE39</f>
        <v>2792987.02</v>
      </c>
      <c r="BP16" s="397"/>
      <c r="BQ16" s="397"/>
      <c r="BR16" s="397"/>
      <c r="BS16" s="397">
        <f>+'WP 4.1 - Revenue Detail'!AG39</f>
        <v>-39195.999999999884</v>
      </c>
      <c r="BT16" s="397"/>
      <c r="BU16" s="397">
        <f>+'WP 4.1 - Revenue Detail'!AI39</f>
        <v>-1240004.3249306958</v>
      </c>
      <c r="BV16" s="397"/>
      <c r="BW16" s="397"/>
      <c r="BX16" s="397"/>
      <c r="BY16" s="397"/>
      <c r="BZ16" s="397"/>
      <c r="CA16" s="397"/>
      <c r="CB16" s="437"/>
      <c r="CC16" s="252">
        <f t="shared" ref="CC16:CC22" si="0">SUM(E16:CB16)</f>
        <v>11503457.652574869</v>
      </c>
      <c r="CE16" s="484">
        <f>+CC16-SUM('WP 4.1 - Revenue Detail'!Q39:AI39)</f>
        <v>0</v>
      </c>
    </row>
    <row r="17" spans="1:83" x14ac:dyDescent="0.25">
      <c r="A17" s="262">
        <f t="shared" ref="A17:A23" si="1">+A16+1</f>
        <v>3</v>
      </c>
      <c r="C17" s="256" t="s">
        <v>918</v>
      </c>
      <c r="E17" s="438">
        <f>-'WP 4.1 - Revenue Detail'!O43-'WP 4.1 - Revenue Detail'!O46-'WP 4.1 - Revenue Detail'!O56</f>
        <v>3794537.2800000003</v>
      </c>
      <c r="F17" s="345"/>
      <c r="G17" s="264"/>
      <c r="H17" s="264"/>
      <c r="I17" s="264"/>
      <c r="J17" s="264"/>
      <c r="K17" s="274"/>
      <c r="L17" s="274"/>
      <c r="M17" s="274"/>
      <c r="N17" s="264"/>
      <c r="O17" s="274"/>
      <c r="P17" s="264"/>
      <c r="Q17" s="264"/>
      <c r="R17" s="264"/>
      <c r="S17" s="264"/>
      <c r="T17" s="437"/>
      <c r="U17" s="264"/>
      <c r="V17" s="437"/>
      <c r="W17" s="264">
        <f>+'WP 4.1 - Revenue Detail'!S60</f>
        <v>-1109211.0274700001</v>
      </c>
      <c r="X17" s="437"/>
      <c r="Y17" s="264">
        <f>+'WP 4.1 - Revenue Detail'!U60</f>
        <v>-462805.03</v>
      </c>
      <c r="Z17" s="437"/>
      <c r="AA17" s="274"/>
      <c r="AB17" s="437"/>
      <c r="AC17" s="437"/>
      <c r="AD17" s="437"/>
      <c r="AE17" s="437"/>
      <c r="AF17" s="437"/>
      <c r="AG17" s="409">
        <f>+'WP 4.1 - Revenue Detail'!Y60</f>
        <v>0</v>
      </c>
      <c r="AH17" s="409">
        <f>+'WP 4.1 - Revenue Detail'!Z60</f>
        <v>0</v>
      </c>
      <c r="AI17" s="409">
        <f>+'WP 4.1 - Revenue Detail'!AA60</f>
        <v>0</v>
      </c>
      <c r="AJ17" s="437"/>
      <c r="AK17" s="441"/>
      <c r="AL17" s="437"/>
      <c r="AM17" s="437"/>
      <c r="AN17" s="437"/>
      <c r="AO17" s="441"/>
      <c r="AP17" s="437"/>
      <c r="AQ17" s="437"/>
      <c r="AR17" s="437"/>
      <c r="AS17" s="264"/>
      <c r="AT17" s="437"/>
      <c r="AU17" s="274">
        <f>+'WP 4.1 - Revenue Detail'!AC60</f>
        <v>-35147.789967535915</v>
      </c>
      <c r="AV17" s="264"/>
      <c r="AW17" s="274"/>
      <c r="AX17" s="437"/>
      <c r="AY17" s="441"/>
      <c r="AZ17" s="437"/>
      <c r="BA17" s="264"/>
      <c r="BB17" s="437"/>
      <c r="BC17" s="264"/>
      <c r="BD17" s="149"/>
      <c r="BE17" s="149"/>
      <c r="BF17" s="149"/>
      <c r="BG17" s="264"/>
      <c r="BH17" s="274"/>
      <c r="BI17" s="264"/>
      <c r="BJ17" s="151"/>
      <c r="BK17" s="264"/>
      <c r="BL17" s="151"/>
      <c r="BM17" s="264"/>
      <c r="BN17" s="437"/>
      <c r="BO17" s="397">
        <f>+'WP 4.1 - Revenue Detail'!AE60</f>
        <v>187536.98999999987</v>
      </c>
      <c r="BP17" s="397"/>
      <c r="BQ17" s="397"/>
      <c r="BR17" s="397"/>
      <c r="BS17" s="397">
        <f>+'WP 4.1 - Revenue Detail'!AG60</f>
        <v>-42802.759999999776</v>
      </c>
      <c r="BT17" s="397"/>
      <c r="BU17" s="397">
        <f>+'WP 4.1 - Revenue Detail'!AI60</f>
        <v>-490402.20461958111</v>
      </c>
      <c r="BV17" s="397"/>
      <c r="BW17" s="397"/>
      <c r="BX17" s="397"/>
      <c r="BY17" s="397"/>
      <c r="BZ17" s="397"/>
      <c r="CA17" s="397"/>
      <c r="CB17" s="437"/>
      <c r="CC17" s="252">
        <f t="shared" si="0"/>
        <v>1841705.4579428828</v>
      </c>
      <c r="CE17" s="484">
        <f>+CC17-SUM('WP 4.1 - Revenue Detail'!Q60:AI60)</f>
        <v>0</v>
      </c>
    </row>
    <row r="18" spans="1:83" x14ac:dyDescent="0.25">
      <c r="A18" s="262">
        <f t="shared" si="1"/>
        <v>4</v>
      </c>
      <c r="C18" s="256" t="s">
        <v>919</v>
      </c>
      <c r="E18" s="438">
        <f>-'WP 4.1 - Revenue Detail'!O69</f>
        <v>79717.62</v>
      </c>
      <c r="F18" s="345"/>
      <c r="G18" s="264"/>
      <c r="H18" s="264"/>
      <c r="I18" s="264"/>
      <c r="J18" s="264"/>
      <c r="K18" s="274"/>
      <c r="L18" s="274"/>
      <c r="M18" s="274"/>
      <c r="N18" s="264"/>
      <c r="O18" s="274"/>
      <c r="P18" s="264"/>
      <c r="Q18" s="264"/>
      <c r="R18" s="264"/>
      <c r="S18" s="264"/>
      <c r="T18" s="437"/>
      <c r="U18" s="264"/>
      <c r="V18" s="437"/>
      <c r="W18" s="264"/>
      <c r="X18" s="437"/>
      <c r="Y18" s="264"/>
      <c r="Z18" s="437"/>
      <c r="AA18" s="274"/>
      <c r="AB18" s="437"/>
      <c r="AC18" s="437"/>
      <c r="AD18" s="437"/>
      <c r="AE18" s="437"/>
      <c r="AF18" s="437"/>
      <c r="AG18" s="409"/>
      <c r="AH18" s="437"/>
      <c r="AI18" s="437"/>
      <c r="AJ18" s="437"/>
      <c r="AK18" s="441"/>
      <c r="AL18" s="437"/>
      <c r="AM18" s="437"/>
      <c r="AN18" s="437"/>
      <c r="AO18" s="441"/>
      <c r="AP18" s="437"/>
      <c r="AQ18" s="437"/>
      <c r="AR18" s="437"/>
      <c r="AS18" s="264"/>
      <c r="AT18" s="437"/>
      <c r="AU18" s="274">
        <f>+'WP 4.1 - Revenue Detail'!AC73</f>
        <v>-834.71909871019193</v>
      </c>
      <c r="AV18" s="264"/>
      <c r="AW18" s="274"/>
      <c r="AX18" s="437"/>
      <c r="AY18" s="441"/>
      <c r="AZ18" s="437"/>
      <c r="BA18" s="264"/>
      <c r="BB18" s="437"/>
      <c r="BC18" s="264"/>
      <c r="BD18" s="149"/>
      <c r="BE18" s="149"/>
      <c r="BF18" s="149"/>
      <c r="BG18" s="264"/>
      <c r="BH18" s="274"/>
      <c r="BI18" s="264"/>
      <c r="BJ18" s="151"/>
      <c r="BK18" s="264"/>
      <c r="BL18" s="151"/>
      <c r="BM18" s="264"/>
      <c r="BN18" s="437"/>
      <c r="BO18" s="437"/>
      <c r="BP18" s="437"/>
      <c r="BQ18" s="437"/>
      <c r="BR18" s="437"/>
      <c r="BS18" s="397">
        <f>+'WP 4.1 - Revenue Detail'!AG73</f>
        <v>0</v>
      </c>
      <c r="BT18" s="397"/>
      <c r="BU18" s="397">
        <f>+'WP 4.1 - Revenue Detail'!AI73</f>
        <v>-53896.022411893748</v>
      </c>
      <c r="BV18" s="397"/>
      <c r="BW18" s="397"/>
      <c r="BX18" s="397"/>
      <c r="BY18" s="397"/>
      <c r="BZ18" s="397"/>
      <c r="CA18" s="397"/>
      <c r="CB18" s="437"/>
      <c r="CC18" s="252">
        <f t="shared" si="0"/>
        <v>24986.878489396055</v>
      </c>
      <c r="CE18" s="484">
        <f>+CC18-SUM('WP 4.1 - Revenue Detail'!Q73:AI73)</f>
        <v>0</v>
      </c>
    </row>
    <row r="19" spans="1:83" x14ac:dyDescent="0.25">
      <c r="A19" s="262">
        <f t="shared" si="1"/>
        <v>5</v>
      </c>
      <c r="C19" s="256" t="s">
        <v>920</v>
      </c>
      <c r="E19" s="438">
        <f>-'WP 4.1 - Revenue Detail'!O79</f>
        <v>386448.53</v>
      </c>
      <c r="F19" s="345"/>
      <c r="G19" s="264"/>
      <c r="H19" s="264"/>
      <c r="I19" s="264"/>
      <c r="J19" s="264"/>
      <c r="K19" s="274"/>
      <c r="L19" s="274"/>
      <c r="M19" s="274"/>
      <c r="N19" s="264"/>
      <c r="O19" s="274"/>
      <c r="P19" s="264"/>
      <c r="Q19" s="264"/>
      <c r="R19" s="264"/>
      <c r="S19" s="264"/>
      <c r="T19" s="437"/>
      <c r="U19" s="264"/>
      <c r="V19" s="437"/>
      <c r="W19" s="264"/>
      <c r="X19" s="437"/>
      <c r="Y19" s="264"/>
      <c r="Z19" s="437"/>
      <c r="AA19" s="274"/>
      <c r="AB19" s="437"/>
      <c r="AC19" s="437"/>
      <c r="AD19" s="437"/>
      <c r="AE19" s="437"/>
      <c r="AF19" s="437"/>
      <c r="AG19" s="409"/>
      <c r="AH19" s="437"/>
      <c r="AI19" s="437"/>
      <c r="AJ19" s="437"/>
      <c r="AK19" s="441"/>
      <c r="AL19" s="437"/>
      <c r="AM19" s="437"/>
      <c r="AN19" s="437"/>
      <c r="AO19" s="441"/>
      <c r="AP19" s="437"/>
      <c r="AQ19" s="437"/>
      <c r="AR19" s="437"/>
      <c r="AS19" s="264"/>
      <c r="AT19" s="437"/>
      <c r="AU19" s="274">
        <f>+'WP 4.1 - Revenue Detail'!AC82</f>
        <v>-3527.9646782366904</v>
      </c>
      <c r="AV19" s="264"/>
      <c r="AW19" s="274"/>
      <c r="AX19" s="437"/>
      <c r="AY19" s="441"/>
      <c r="AZ19" s="437"/>
      <c r="BA19" s="264"/>
      <c r="BB19" s="437"/>
      <c r="BC19" s="264"/>
      <c r="BD19" s="149"/>
      <c r="BE19" s="149"/>
      <c r="BF19" s="149"/>
      <c r="BG19" s="264"/>
      <c r="BH19" s="274"/>
      <c r="BI19" s="264"/>
      <c r="BJ19" s="151"/>
      <c r="BK19" s="264"/>
      <c r="BL19" s="151"/>
      <c r="BM19" s="264"/>
      <c r="BN19" s="437"/>
      <c r="BO19" s="437"/>
      <c r="BP19" s="437"/>
      <c r="BQ19" s="437"/>
      <c r="BR19" s="437"/>
      <c r="BS19" s="437"/>
      <c r="BT19" s="437"/>
      <c r="BU19" s="437"/>
      <c r="BV19" s="437"/>
      <c r="BW19" s="437"/>
      <c r="BX19" s="437"/>
      <c r="BY19" s="437"/>
      <c r="BZ19" s="437"/>
      <c r="CA19" s="437"/>
      <c r="CB19" s="437"/>
      <c r="CC19" s="252">
        <f t="shared" si="0"/>
        <v>382920.56532176334</v>
      </c>
      <c r="CE19" s="484">
        <f>+CC19-SUM('WP 4.1 - Revenue Detail'!Q82:AI82)</f>
        <v>0</v>
      </c>
    </row>
    <row r="20" spans="1:83" x14ac:dyDescent="0.25">
      <c r="A20" s="262">
        <f t="shared" si="1"/>
        <v>6</v>
      </c>
      <c r="C20" s="256" t="s">
        <v>921</v>
      </c>
      <c r="E20" s="345"/>
      <c r="F20" s="345"/>
      <c r="G20" s="264"/>
      <c r="H20" s="264"/>
      <c r="I20" s="264"/>
      <c r="J20" s="264"/>
      <c r="K20" s="274"/>
      <c r="L20" s="274"/>
      <c r="M20" s="274"/>
      <c r="N20" s="264"/>
      <c r="O20" s="274"/>
      <c r="P20" s="264"/>
      <c r="Q20" s="264"/>
      <c r="R20" s="264"/>
      <c r="S20" s="264"/>
      <c r="T20" s="437"/>
      <c r="U20" s="264"/>
      <c r="V20" s="437"/>
      <c r="W20" s="264"/>
      <c r="X20" s="437"/>
      <c r="Y20" s="264"/>
      <c r="Z20" s="437"/>
      <c r="AA20" s="274"/>
      <c r="AB20" s="437"/>
      <c r="AC20" s="437"/>
      <c r="AD20" s="437"/>
      <c r="AE20" s="437"/>
      <c r="AF20" s="437"/>
      <c r="AG20" s="409"/>
      <c r="AH20" s="437"/>
      <c r="AI20" s="437"/>
      <c r="AJ20" s="437"/>
      <c r="AK20" s="441"/>
      <c r="AL20" s="437"/>
      <c r="AM20" s="437"/>
      <c r="AN20" s="437"/>
      <c r="AO20" s="441"/>
      <c r="AP20" s="437"/>
      <c r="AQ20" s="437"/>
      <c r="AR20" s="437"/>
      <c r="AS20" s="264"/>
      <c r="AT20" s="437"/>
      <c r="AU20" s="274"/>
      <c r="AV20" s="264"/>
      <c r="AW20" s="274"/>
      <c r="AX20" s="437"/>
      <c r="AY20" s="441"/>
      <c r="AZ20" s="437"/>
      <c r="BA20" s="264"/>
      <c r="BB20" s="437"/>
      <c r="BC20" s="264"/>
      <c r="BD20" s="149"/>
      <c r="BE20" s="149"/>
      <c r="BF20" s="149"/>
      <c r="BG20" s="264"/>
      <c r="BH20" s="274"/>
      <c r="BI20" s="264"/>
      <c r="BJ20" s="151"/>
      <c r="BK20" s="264"/>
      <c r="BL20" s="151"/>
      <c r="BM20" s="264"/>
      <c r="BN20" s="437"/>
      <c r="BO20" s="437"/>
      <c r="BP20" s="437"/>
      <c r="BQ20" s="437"/>
      <c r="BR20" s="437"/>
      <c r="BS20" s="437"/>
      <c r="BT20" s="437"/>
      <c r="BU20" s="437"/>
      <c r="BV20" s="437"/>
      <c r="BW20" s="437"/>
      <c r="BX20" s="437"/>
      <c r="BY20" s="437"/>
      <c r="BZ20" s="437"/>
      <c r="CA20" s="437"/>
      <c r="CB20" s="437"/>
      <c r="CC20" s="252">
        <f t="shared" si="0"/>
        <v>0</v>
      </c>
      <c r="CE20" s="484">
        <f>+CC20-SUM('WP 4.1 - Revenue Detail'!Q93:AI93)</f>
        <v>0</v>
      </c>
    </row>
    <row r="21" spans="1:83" x14ac:dyDescent="0.25">
      <c r="A21" s="262">
        <f t="shared" si="1"/>
        <v>7</v>
      </c>
      <c r="C21" s="256" t="s">
        <v>922</v>
      </c>
      <c r="E21" s="438">
        <f>-'WP 4.1 - Revenue Detail'!O98</f>
        <v>11071.77</v>
      </c>
      <c r="F21" s="345"/>
      <c r="G21" s="264"/>
      <c r="H21" s="264"/>
      <c r="I21" s="264"/>
      <c r="J21" s="264"/>
      <c r="K21" s="274"/>
      <c r="L21" s="274"/>
      <c r="M21" s="274"/>
      <c r="N21" s="264"/>
      <c r="O21" s="274"/>
      <c r="P21" s="264"/>
      <c r="Q21" s="264"/>
      <c r="R21" s="264"/>
      <c r="S21" s="264"/>
      <c r="T21" s="437"/>
      <c r="U21" s="264"/>
      <c r="V21" s="437"/>
      <c r="W21" s="264"/>
      <c r="X21" s="437"/>
      <c r="Y21" s="264"/>
      <c r="Z21" s="437"/>
      <c r="AA21" s="274"/>
      <c r="AB21" s="437"/>
      <c r="AC21" s="437"/>
      <c r="AD21" s="437"/>
      <c r="AE21" s="437"/>
      <c r="AF21" s="437"/>
      <c r="AG21" s="409"/>
      <c r="AH21" s="437"/>
      <c r="AI21" s="437"/>
      <c r="AJ21" s="437"/>
      <c r="AK21" s="441"/>
      <c r="AL21" s="437"/>
      <c r="AM21" s="437"/>
      <c r="AN21" s="437"/>
      <c r="AO21" s="441"/>
      <c r="AP21" s="437"/>
      <c r="AQ21" s="437"/>
      <c r="AR21" s="437"/>
      <c r="AS21" s="264"/>
      <c r="AT21" s="437"/>
      <c r="AU21" s="274"/>
      <c r="AV21" s="264"/>
      <c r="AW21" s="274"/>
      <c r="AX21" s="437"/>
      <c r="AY21" s="441"/>
      <c r="AZ21" s="437"/>
      <c r="BA21" s="264"/>
      <c r="BB21" s="437"/>
      <c r="BC21" s="264"/>
      <c r="BD21" s="149"/>
      <c r="BE21" s="149"/>
      <c r="BF21" s="149"/>
      <c r="BG21" s="264"/>
      <c r="BH21" s="274"/>
      <c r="BI21" s="264"/>
      <c r="BJ21" s="151"/>
      <c r="BK21" s="264"/>
      <c r="BL21" s="151"/>
      <c r="BM21" s="264"/>
      <c r="BN21" s="437"/>
      <c r="BO21" s="437"/>
      <c r="BP21" s="437"/>
      <c r="BQ21" s="437"/>
      <c r="BR21" s="437"/>
      <c r="BS21" s="437"/>
      <c r="BT21" s="437"/>
      <c r="BU21" s="437"/>
      <c r="BV21" s="437"/>
      <c r="BW21" s="437"/>
      <c r="BX21" s="437"/>
      <c r="BY21" s="437"/>
      <c r="BZ21" s="437"/>
      <c r="CA21" s="437"/>
      <c r="CB21" s="437"/>
      <c r="CC21" s="252">
        <f t="shared" si="0"/>
        <v>11071.77</v>
      </c>
      <c r="CE21" s="484">
        <f>+CC21-SUM('WP 4.1 - Revenue Detail'!Q99:AI99)</f>
        <v>0</v>
      </c>
    </row>
    <row r="22" spans="1:83" x14ac:dyDescent="0.25">
      <c r="A22" s="262">
        <f t="shared" si="1"/>
        <v>8</v>
      </c>
      <c r="C22" s="256" t="s">
        <v>923</v>
      </c>
      <c r="E22" s="439"/>
      <c r="F22" s="345"/>
      <c r="G22" s="264"/>
      <c r="H22" s="264"/>
      <c r="I22" s="264"/>
      <c r="J22" s="264"/>
      <c r="K22" s="274"/>
      <c r="L22" s="274"/>
      <c r="M22" s="274"/>
      <c r="N22" s="264"/>
      <c r="O22" s="274"/>
      <c r="P22" s="264"/>
      <c r="Q22" s="264"/>
      <c r="R22" s="264"/>
      <c r="S22" s="264"/>
      <c r="T22" s="437"/>
      <c r="U22" s="264"/>
      <c r="V22" s="437"/>
      <c r="W22" s="264"/>
      <c r="X22" s="437"/>
      <c r="Y22" s="264"/>
      <c r="Z22" s="437"/>
      <c r="AA22" s="274"/>
      <c r="AB22" s="437"/>
      <c r="AC22" s="274">
        <f>+'WP 4.1 - Revenue Detail'!W154</f>
        <v>-30795.130307833489</v>
      </c>
      <c r="AD22" s="437"/>
      <c r="AE22" s="264"/>
      <c r="AF22" s="437"/>
      <c r="AG22" s="291"/>
      <c r="AH22" s="437"/>
      <c r="AI22" s="264"/>
      <c r="AJ22" s="437"/>
      <c r="AK22" s="509"/>
      <c r="AL22" s="437"/>
      <c r="AM22" s="440"/>
      <c r="AN22" s="437"/>
      <c r="AO22" s="509"/>
      <c r="AP22" s="437"/>
      <c r="AQ22" s="264"/>
      <c r="AR22" s="437"/>
      <c r="AS22" s="264"/>
      <c r="AT22" s="437"/>
      <c r="AU22" s="274"/>
      <c r="AV22" s="264"/>
      <c r="AW22" s="274"/>
      <c r="AX22" s="437"/>
      <c r="AY22" s="274"/>
      <c r="AZ22" s="437"/>
      <c r="BA22" s="264"/>
      <c r="BB22" s="437"/>
      <c r="BC22" s="264"/>
      <c r="BD22" s="149"/>
      <c r="BE22" s="264"/>
      <c r="BF22" s="149"/>
      <c r="BG22" s="264"/>
      <c r="BH22" s="274"/>
      <c r="BI22" s="264"/>
      <c r="BJ22" s="151"/>
      <c r="BK22" s="264"/>
      <c r="BL22" s="151"/>
      <c r="BM22" s="264"/>
      <c r="BN22" s="437"/>
      <c r="BO22" s="264"/>
      <c r="BP22" s="264"/>
      <c r="BQ22" s="264"/>
      <c r="BR22" s="264"/>
      <c r="BS22" s="264"/>
      <c r="BT22" s="264"/>
      <c r="BU22" s="264">
        <f>+'WP 4.1 - Revenue Detail'!AI152</f>
        <v>0</v>
      </c>
      <c r="BV22" s="264"/>
      <c r="BW22" s="264"/>
      <c r="BX22" s="264"/>
      <c r="BY22" s="264"/>
      <c r="BZ22" s="264"/>
      <c r="CA22" s="591"/>
      <c r="CB22" s="437"/>
      <c r="CC22" s="275">
        <f t="shared" si="0"/>
        <v>-30795.130307833489</v>
      </c>
      <c r="CE22" s="484">
        <f>+CC22-SUM('WP 4.1 - Revenue Detail'!Q152:AI152)</f>
        <v>0</v>
      </c>
    </row>
    <row r="23" spans="1:83" x14ac:dyDescent="0.25">
      <c r="A23" s="262">
        <f t="shared" si="1"/>
        <v>9</v>
      </c>
      <c r="C23" s="345" t="s">
        <v>925</v>
      </c>
      <c r="D23" s="157"/>
      <c r="E23" s="438">
        <f>SUM(E15:E21)</f>
        <v>17047207</v>
      </c>
      <c r="F23" s="345"/>
      <c r="G23" s="265">
        <f>SUM(G15:G22)</f>
        <v>0</v>
      </c>
      <c r="H23" s="437"/>
      <c r="I23" s="265">
        <f>SUM(I15:I22)</f>
        <v>0</v>
      </c>
      <c r="J23" s="437"/>
      <c r="K23" s="506">
        <f>SUM(K15:K22)</f>
        <v>0</v>
      </c>
      <c r="L23" s="441"/>
      <c r="M23" s="506">
        <f>SUM(M15:M22)</f>
        <v>0</v>
      </c>
      <c r="N23" s="437"/>
      <c r="O23" s="506">
        <f>SUM(O15:O22)</f>
        <v>0</v>
      </c>
      <c r="P23" s="437"/>
      <c r="Q23" s="265">
        <f>SUM(Q15:Q22)</f>
        <v>0</v>
      </c>
      <c r="R23" s="437"/>
      <c r="S23" s="265">
        <f>SUM(S15:S22)</f>
        <v>0</v>
      </c>
      <c r="T23" s="437"/>
      <c r="U23" s="265">
        <f>SUM(U15:U22)</f>
        <v>0</v>
      </c>
      <c r="V23" s="437"/>
      <c r="W23" s="265">
        <f>SUM(W15:W22)</f>
        <v>-1109211.0274700001</v>
      </c>
      <c r="X23" s="437"/>
      <c r="Y23" s="265">
        <f>SUM(Y15:Y22)</f>
        <v>-462805.03</v>
      </c>
      <c r="Z23" s="437"/>
      <c r="AA23" s="506">
        <f>SUM(AA15:AA22)</f>
        <v>0</v>
      </c>
      <c r="AB23" s="437"/>
      <c r="AC23" s="265">
        <f>SUM(AC15:AC22)</f>
        <v>-30795.130307833489</v>
      </c>
      <c r="AD23" s="437"/>
      <c r="AE23" s="265">
        <f>SUM(AE15:AE22)</f>
        <v>0</v>
      </c>
      <c r="AF23" s="437"/>
      <c r="AG23" s="265">
        <f>SUM(AG15:AG22)</f>
        <v>-2089779.5837948709</v>
      </c>
      <c r="AH23" s="437"/>
      <c r="AI23" s="265">
        <f>SUM(AI15:AI22)</f>
        <v>18382301.856930122</v>
      </c>
      <c r="AJ23" s="437"/>
      <c r="AK23" s="506">
        <f>SUM(AK15:AK22)</f>
        <v>0</v>
      </c>
      <c r="AL23" s="437"/>
      <c r="AM23" s="265">
        <f>SUM(AM15:AM22)</f>
        <v>0</v>
      </c>
      <c r="AN23" s="437"/>
      <c r="AO23" s="506">
        <f>SUM(AO15:AO22)</f>
        <v>0</v>
      </c>
      <c r="AP23" s="437"/>
      <c r="AQ23" s="265">
        <f>SUM(AQ15:AQ22)</f>
        <v>0</v>
      </c>
      <c r="AR23" s="437"/>
      <c r="AS23" s="265">
        <f>SUM(AS15:AS22)</f>
        <v>0</v>
      </c>
      <c r="AT23" s="437"/>
      <c r="AU23" s="265">
        <f>SUM(AU15:AU22)</f>
        <v>-160218</v>
      </c>
      <c r="AV23" s="149"/>
      <c r="AW23" s="506">
        <f>SUM(AW15:AW22)</f>
        <v>0</v>
      </c>
      <c r="AX23" s="437"/>
      <c r="AY23" s="506">
        <f>SUM(AY15:AY22)</f>
        <v>0</v>
      </c>
      <c r="AZ23" s="437"/>
      <c r="BA23" s="265">
        <f>SUM(BA15:BA22)</f>
        <v>0</v>
      </c>
      <c r="BB23" s="437"/>
      <c r="BC23" s="265">
        <f>SUM(BC15:BC22)</f>
        <v>0</v>
      </c>
      <c r="BD23" s="149">
        <f>SUM(BD15:BD22)</f>
        <v>0</v>
      </c>
      <c r="BE23" s="265">
        <f>SUM(BE15:BE22)</f>
        <v>0</v>
      </c>
      <c r="BF23" s="149"/>
      <c r="BG23" s="265">
        <f>SUM(BG15:BG22)</f>
        <v>0</v>
      </c>
      <c r="BH23" s="151"/>
      <c r="BI23" s="265">
        <f>SUM(BI15:BI22)</f>
        <v>0</v>
      </c>
      <c r="BJ23" s="151"/>
      <c r="BK23" s="265">
        <f>SUM(BK15:BK22)</f>
        <v>0</v>
      </c>
      <c r="BL23" s="151"/>
      <c r="BM23" s="265">
        <f>SUM(BM15:BM22)</f>
        <v>0</v>
      </c>
      <c r="BN23" s="437"/>
      <c r="BO23" s="265">
        <f>SUM(BO15:BO22)</f>
        <v>9923349.6400000043</v>
      </c>
      <c r="BP23" s="149"/>
      <c r="BQ23" s="265">
        <f>SUM(BQ15:BQ22)</f>
        <v>0</v>
      </c>
      <c r="BR23" s="149"/>
      <c r="BS23" s="265">
        <f>SUM(BS15:BS22)</f>
        <v>1034930.2400000002</v>
      </c>
      <c r="BT23" s="149"/>
      <c r="BU23" s="265">
        <f>SUM(BU15:BU22)</f>
        <v>-3985645.2574926256</v>
      </c>
      <c r="BV23" s="149"/>
      <c r="BW23" s="265">
        <f>SUM(BW15:BW22)</f>
        <v>0</v>
      </c>
      <c r="BX23" s="149"/>
      <c r="BY23" s="265"/>
      <c r="BZ23" s="149"/>
      <c r="CA23" s="149"/>
      <c r="CB23" s="437"/>
      <c r="CC23" s="252">
        <f>SUM(CC15:CC22)</f>
        <v>38549334.707864799</v>
      </c>
    </row>
    <row r="24" spans="1:83" x14ac:dyDescent="0.25">
      <c r="A24" s="262"/>
      <c r="C24" s="157"/>
      <c r="D24" s="157"/>
      <c r="E24" s="345"/>
      <c r="F24" s="345"/>
      <c r="G24" s="437"/>
      <c r="H24" s="437"/>
      <c r="I24" s="437"/>
      <c r="J24" s="437"/>
      <c r="K24" s="441"/>
      <c r="L24" s="441"/>
      <c r="M24" s="441"/>
      <c r="N24" s="437"/>
      <c r="O24" s="441"/>
      <c r="P24" s="437"/>
      <c r="Q24" s="437"/>
      <c r="R24" s="437"/>
      <c r="S24" s="437"/>
      <c r="T24" s="437"/>
      <c r="U24" s="264"/>
      <c r="V24" s="437"/>
      <c r="W24" s="264"/>
      <c r="X24" s="437"/>
      <c r="Y24" s="264"/>
      <c r="Z24" s="437"/>
      <c r="AA24" s="274"/>
      <c r="AB24" s="437"/>
      <c r="AC24" s="264"/>
      <c r="AD24" s="437"/>
      <c r="AE24" s="264"/>
      <c r="AF24" s="437"/>
      <c r="AG24" s="264"/>
      <c r="AH24" s="437"/>
      <c r="AI24" s="264"/>
      <c r="AJ24" s="437"/>
      <c r="AK24" s="441"/>
      <c r="AL24" s="437"/>
      <c r="AM24" s="437"/>
      <c r="AN24" s="437"/>
      <c r="AO24" s="441"/>
      <c r="AP24" s="437"/>
      <c r="AQ24" s="264"/>
      <c r="AR24" s="437"/>
      <c r="AS24" s="264"/>
      <c r="AT24" s="437"/>
      <c r="AU24" s="264"/>
      <c r="AV24" s="264"/>
      <c r="AW24" s="274"/>
      <c r="AX24" s="437"/>
      <c r="AY24" s="274"/>
      <c r="AZ24" s="437"/>
      <c r="BA24" s="264"/>
      <c r="BB24" s="437"/>
      <c r="BC24" s="264"/>
      <c r="BD24" s="149"/>
      <c r="BE24" s="264"/>
      <c r="BF24" s="149"/>
      <c r="BG24" s="264"/>
      <c r="BH24" s="274"/>
      <c r="BI24" s="264"/>
      <c r="BJ24" s="151"/>
      <c r="BK24" s="264"/>
      <c r="BL24" s="151"/>
      <c r="BM24" s="264"/>
      <c r="BN24" s="437"/>
      <c r="BO24" s="264"/>
      <c r="BP24" s="264"/>
      <c r="BQ24" s="264"/>
      <c r="BR24" s="264"/>
      <c r="BS24" s="264"/>
      <c r="BT24" s="264"/>
      <c r="BU24" s="264"/>
      <c r="BV24" s="264"/>
      <c r="BW24" s="264"/>
      <c r="BX24" s="264"/>
      <c r="BY24" s="264"/>
      <c r="BZ24" s="264"/>
      <c r="CA24" s="264"/>
      <c r="CB24" s="437"/>
      <c r="CC24" s="437"/>
    </row>
    <row r="25" spans="1:83" x14ac:dyDescent="0.25">
      <c r="A25" s="262">
        <f>+A23+1</f>
        <v>10</v>
      </c>
      <c r="C25" s="256" t="s">
        <v>924</v>
      </c>
      <c r="D25" s="157"/>
      <c r="E25" s="345"/>
      <c r="F25" s="345"/>
      <c r="G25" s="264">
        <v>0</v>
      </c>
      <c r="H25" s="264"/>
      <c r="I25" s="264">
        <v>0</v>
      </c>
      <c r="J25" s="264"/>
      <c r="K25" s="274">
        <v>0</v>
      </c>
      <c r="L25" s="274"/>
      <c r="M25" s="274">
        <v>0</v>
      </c>
      <c r="N25" s="264"/>
      <c r="O25" s="274">
        <v>0</v>
      </c>
      <c r="P25" s="264"/>
      <c r="Q25" s="264">
        <v>0</v>
      </c>
      <c r="R25" s="264"/>
      <c r="S25" s="264"/>
      <c r="T25" s="437"/>
      <c r="U25" s="264">
        <v>0</v>
      </c>
      <c r="V25" s="437"/>
      <c r="W25" s="264">
        <v>0</v>
      </c>
      <c r="X25" s="437"/>
      <c r="Y25" s="264">
        <v>0</v>
      </c>
      <c r="Z25" s="437"/>
      <c r="AA25" s="274">
        <v>0</v>
      </c>
      <c r="AB25" s="437"/>
      <c r="AC25" s="274">
        <f>+'WP 4.1 - Revenue Detail'!W159</f>
        <v>-38139748.365132242</v>
      </c>
      <c r="AD25" s="437"/>
      <c r="AE25" s="264"/>
      <c r="AF25" s="437"/>
      <c r="AG25" s="264"/>
      <c r="AH25" s="437"/>
      <c r="AI25" s="264"/>
      <c r="AJ25" s="437"/>
      <c r="AK25" s="441"/>
      <c r="AL25" s="437"/>
      <c r="AM25" s="437"/>
      <c r="AN25" s="437"/>
      <c r="AO25" s="441"/>
      <c r="AP25" s="437"/>
      <c r="AQ25" s="264">
        <v>0</v>
      </c>
      <c r="AR25" s="437"/>
      <c r="AS25" s="264">
        <v>0</v>
      </c>
      <c r="AT25" s="437"/>
      <c r="AU25" s="264">
        <v>0</v>
      </c>
      <c r="AV25" s="264"/>
      <c r="AW25" s="274">
        <v>0</v>
      </c>
      <c r="AX25" s="437"/>
      <c r="AY25" s="274">
        <v>0</v>
      </c>
      <c r="AZ25" s="437"/>
      <c r="BA25" s="264">
        <v>0</v>
      </c>
      <c r="BB25" s="437"/>
      <c r="BC25" s="264">
        <v>0</v>
      </c>
      <c r="BD25" s="149">
        <v>0</v>
      </c>
      <c r="BE25" s="264"/>
      <c r="BF25" s="149"/>
      <c r="BG25" s="264">
        <v>0</v>
      </c>
      <c r="BH25" s="274"/>
      <c r="BI25" s="264"/>
      <c r="BJ25" s="151"/>
      <c r="BK25" s="264"/>
      <c r="BL25" s="151"/>
      <c r="BM25" s="264"/>
      <c r="BN25" s="437"/>
      <c r="BO25" s="264"/>
      <c r="BP25" s="264"/>
      <c r="BQ25" s="264"/>
      <c r="BR25" s="264"/>
      <c r="BS25" s="264"/>
      <c r="BT25" s="264"/>
      <c r="BU25" s="264"/>
      <c r="BV25" s="264"/>
      <c r="BW25" s="264"/>
      <c r="BX25" s="264"/>
      <c r="BY25" s="264"/>
      <c r="BZ25" s="264"/>
      <c r="CA25" s="264"/>
      <c r="CB25" s="437"/>
      <c r="CC25" s="275">
        <f t="shared" ref="CC25" si="2">SUM(E25:CB25)</f>
        <v>-38139748.365132242</v>
      </c>
    </row>
    <row r="26" spans="1:83" ht="15.75" thickBot="1" x14ac:dyDescent="0.3">
      <c r="A26" s="262">
        <f>+A25+1</f>
        <v>11</v>
      </c>
      <c r="C26" s="345" t="s">
        <v>158</v>
      </c>
      <c r="D26" s="157"/>
      <c r="E26" s="442">
        <f>SUM(E23:E25)</f>
        <v>17047207</v>
      </c>
      <c r="F26" s="345"/>
      <c r="G26" s="442">
        <f>SUM(G23:G25)</f>
        <v>0</v>
      </c>
      <c r="H26" s="437"/>
      <c r="I26" s="442">
        <f>SUM(I23:I25)</f>
        <v>0</v>
      </c>
      <c r="J26" s="437"/>
      <c r="K26" s="507">
        <f>SUM(K23:K25)</f>
        <v>0</v>
      </c>
      <c r="L26" s="441"/>
      <c r="M26" s="507">
        <f>SUM(M23:M25)</f>
        <v>0</v>
      </c>
      <c r="N26" s="437"/>
      <c r="O26" s="507">
        <f>SUM(O23:O25)</f>
        <v>0</v>
      </c>
      <c r="P26" s="437"/>
      <c r="Q26" s="442">
        <f>SUM(Q23:Q25)</f>
        <v>0</v>
      </c>
      <c r="R26" s="437"/>
      <c r="S26" s="442">
        <f>SUM(S23:S25)</f>
        <v>0</v>
      </c>
      <c r="T26" s="437"/>
      <c r="U26" s="442">
        <f>SUM(U23:U25)</f>
        <v>0</v>
      </c>
      <c r="V26" s="437"/>
      <c r="W26" s="442">
        <f>SUM(W23:W25)</f>
        <v>-1109211.0274700001</v>
      </c>
      <c r="X26" s="437"/>
      <c r="Y26" s="442">
        <f>SUM(Y23:Y25)</f>
        <v>-462805.03</v>
      </c>
      <c r="Z26" s="437"/>
      <c r="AA26" s="507">
        <f>SUM(AA23:AA25)</f>
        <v>0</v>
      </c>
      <c r="AB26" s="437"/>
      <c r="AC26" s="442">
        <f>SUM(AC23:AC25)</f>
        <v>-38170543.495440073</v>
      </c>
      <c r="AD26" s="437"/>
      <c r="AE26" s="442">
        <f>SUM(AE23:AE25)</f>
        <v>0</v>
      </c>
      <c r="AF26" s="437"/>
      <c r="AG26" s="442">
        <f>SUM(AG23:AG25)</f>
        <v>-2089779.5837948709</v>
      </c>
      <c r="AH26" s="437"/>
      <c r="AI26" s="442">
        <f>SUM(AI23:AI25)</f>
        <v>18382301.856930122</v>
      </c>
      <c r="AJ26" s="437"/>
      <c r="AK26" s="507">
        <f>SUM(AK23:AK25)</f>
        <v>0</v>
      </c>
      <c r="AL26" s="437"/>
      <c r="AM26" s="442">
        <f>SUM(AM23:AM25)</f>
        <v>0</v>
      </c>
      <c r="AN26" s="437"/>
      <c r="AO26" s="507">
        <f>SUM(AO23:AO25)</f>
        <v>0</v>
      </c>
      <c r="AP26" s="437"/>
      <c r="AQ26" s="442">
        <f>SUM(AQ23:AQ25)</f>
        <v>0</v>
      </c>
      <c r="AR26" s="437"/>
      <c r="AS26" s="442">
        <f>SUM(AS23:AS25)</f>
        <v>0</v>
      </c>
      <c r="AT26" s="437"/>
      <c r="AU26" s="442">
        <f>SUM(AU23:AU25)</f>
        <v>-160218</v>
      </c>
      <c r="AV26" s="443"/>
      <c r="AW26" s="507">
        <f>SUM(AW23:AW25)</f>
        <v>0</v>
      </c>
      <c r="AX26" s="437"/>
      <c r="AY26" s="507">
        <f>SUM(AY23:AY25)</f>
        <v>0</v>
      </c>
      <c r="AZ26" s="437"/>
      <c r="BA26" s="442">
        <f>SUM(BA23:BA25)</f>
        <v>0</v>
      </c>
      <c r="BB26" s="437"/>
      <c r="BC26" s="442">
        <f>SUM(BC23:BC25)</f>
        <v>0</v>
      </c>
      <c r="BD26" s="443">
        <f>SUM(BD23:BD25)</f>
        <v>0</v>
      </c>
      <c r="BE26" s="442">
        <f>SUM(BE23:BE25)</f>
        <v>0</v>
      </c>
      <c r="BF26" s="443"/>
      <c r="BG26" s="442">
        <f>SUM(BG23:BG25)</f>
        <v>0</v>
      </c>
      <c r="BH26" s="462"/>
      <c r="BI26" s="442">
        <f>SUM(BI23:BI25)</f>
        <v>0</v>
      </c>
      <c r="BJ26" s="462"/>
      <c r="BK26" s="442">
        <f>SUM(BK23:BK25)</f>
        <v>0</v>
      </c>
      <c r="BL26" s="462"/>
      <c r="BM26" s="442">
        <f>SUM(BM23:BM25)</f>
        <v>0</v>
      </c>
      <c r="BN26" s="437"/>
      <c r="BO26" s="442">
        <f>SUM(BO23:BO25)</f>
        <v>9923349.6400000043</v>
      </c>
      <c r="BP26" s="443"/>
      <c r="BQ26" s="442">
        <f>SUM(BQ23:BQ25)</f>
        <v>0</v>
      </c>
      <c r="BR26" s="443"/>
      <c r="BS26" s="442">
        <f>SUM(BS23:BS25)</f>
        <v>1034930.2400000002</v>
      </c>
      <c r="BT26" s="443"/>
      <c r="BU26" s="442">
        <f>SUM(BU23:BU25)</f>
        <v>-3985645.2574926256</v>
      </c>
      <c r="BV26" s="443"/>
      <c r="BW26" s="442">
        <f>SUM(BW23:BW25)</f>
        <v>0</v>
      </c>
      <c r="BX26" s="443"/>
      <c r="BY26" s="442"/>
      <c r="BZ26" s="443"/>
      <c r="CA26" s="442"/>
      <c r="CB26" s="437"/>
      <c r="CC26" s="442">
        <f>SUM(CC23:CC25)</f>
        <v>409586.34273255616</v>
      </c>
    </row>
    <row r="27" spans="1:83" ht="15.75" thickTop="1" x14ac:dyDescent="0.25">
      <c r="B27" s="157"/>
      <c r="C27" s="262"/>
      <c r="D27" s="262"/>
      <c r="E27" s="345"/>
      <c r="F27" s="345"/>
      <c r="G27" s="437"/>
      <c r="H27" s="437"/>
      <c r="I27" s="437"/>
      <c r="J27" s="437"/>
      <c r="K27" s="441"/>
      <c r="L27" s="441"/>
      <c r="M27" s="441"/>
      <c r="N27" s="437"/>
      <c r="O27" s="441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41"/>
      <c r="AB27" s="437"/>
      <c r="AC27" s="437"/>
      <c r="AD27" s="437"/>
      <c r="AE27" s="437"/>
      <c r="AF27" s="437"/>
      <c r="AG27" s="437"/>
      <c r="AH27" s="437"/>
      <c r="AI27" s="437"/>
      <c r="AJ27" s="437"/>
      <c r="AK27" s="441"/>
      <c r="AL27" s="437"/>
      <c r="AM27" s="437"/>
      <c r="AN27" s="437"/>
      <c r="AO27" s="441"/>
      <c r="AP27" s="437"/>
      <c r="AQ27" s="437"/>
      <c r="AR27" s="437"/>
      <c r="AS27" s="437"/>
      <c r="AT27" s="437"/>
      <c r="AU27" s="437"/>
      <c r="AV27" s="437"/>
      <c r="AW27" s="441"/>
      <c r="AX27" s="437"/>
      <c r="AY27" s="441"/>
      <c r="AZ27" s="437"/>
      <c r="BA27" s="437"/>
      <c r="BB27" s="437"/>
      <c r="BC27" s="437"/>
      <c r="BD27" s="457"/>
      <c r="BE27" s="437"/>
      <c r="BF27" s="457"/>
      <c r="BG27" s="437"/>
      <c r="BH27" s="441"/>
      <c r="BI27" s="437"/>
      <c r="BJ27" s="466"/>
      <c r="BK27" s="437"/>
      <c r="BL27" s="466"/>
      <c r="BM27" s="437"/>
      <c r="BN27" s="437"/>
      <c r="BO27" s="437"/>
      <c r="BP27" s="437"/>
      <c r="BQ27" s="437"/>
      <c r="BR27" s="437"/>
      <c r="BS27" s="437"/>
      <c r="BT27" s="437"/>
      <c r="BU27" s="437"/>
      <c r="BV27" s="437"/>
      <c r="BW27" s="437"/>
      <c r="BX27" s="437"/>
      <c r="BY27" s="437"/>
      <c r="BZ27" s="437"/>
      <c r="CA27" s="437"/>
      <c r="CB27" s="437"/>
      <c r="CC27" s="437"/>
    </row>
    <row r="28" spans="1:83" x14ac:dyDescent="0.25">
      <c r="B28" s="157"/>
      <c r="C28" s="262"/>
      <c r="D28" s="262"/>
      <c r="E28" s="345"/>
      <c r="F28" s="345"/>
      <c r="G28" s="437"/>
      <c r="H28" s="437"/>
      <c r="I28" s="437"/>
      <c r="J28" s="437"/>
      <c r="K28" s="441"/>
      <c r="L28" s="441"/>
      <c r="M28" s="441"/>
      <c r="N28" s="437"/>
      <c r="O28" s="441"/>
      <c r="P28" s="437"/>
      <c r="Q28" s="437"/>
      <c r="R28" s="437"/>
      <c r="S28" s="437"/>
      <c r="T28" s="437"/>
      <c r="U28" s="437"/>
      <c r="V28" s="437"/>
      <c r="W28" s="437"/>
      <c r="X28" s="437"/>
      <c r="Y28" s="437"/>
      <c r="Z28" s="437"/>
      <c r="AA28" s="441"/>
      <c r="AB28" s="437"/>
      <c r="AC28" s="437"/>
      <c r="AD28" s="437"/>
      <c r="AE28" s="437"/>
      <c r="AF28" s="437"/>
      <c r="AG28" s="437"/>
      <c r="AH28" s="437"/>
      <c r="AI28" s="437"/>
      <c r="AJ28" s="437"/>
      <c r="AK28" s="441"/>
      <c r="AL28" s="437"/>
      <c r="AM28" s="437"/>
      <c r="AN28" s="437"/>
      <c r="AO28" s="441"/>
      <c r="AP28" s="437"/>
      <c r="AQ28" s="437"/>
      <c r="AR28" s="437"/>
      <c r="AS28" s="437"/>
      <c r="AT28" s="437"/>
      <c r="AU28" s="437"/>
      <c r="AV28" s="437"/>
      <c r="AW28" s="441"/>
      <c r="AX28" s="437"/>
      <c r="AY28" s="441"/>
      <c r="AZ28" s="437"/>
      <c r="BA28" s="437"/>
      <c r="BB28" s="437"/>
      <c r="BC28" s="437"/>
      <c r="BD28" s="457"/>
      <c r="BE28" s="437"/>
      <c r="BF28" s="457"/>
      <c r="BG28" s="437"/>
      <c r="BH28" s="441"/>
      <c r="BI28" s="437"/>
      <c r="BJ28" s="466"/>
      <c r="BK28" s="437"/>
      <c r="BL28" s="466"/>
      <c r="BM28" s="437"/>
      <c r="BN28" s="437"/>
      <c r="BO28" s="437"/>
      <c r="BP28" s="437"/>
      <c r="BQ28" s="437"/>
      <c r="BR28" s="437"/>
      <c r="BS28" s="437"/>
      <c r="BT28" s="437"/>
      <c r="BU28" s="437"/>
      <c r="BV28" s="437"/>
      <c r="BW28" s="437"/>
      <c r="BX28" s="437"/>
      <c r="BY28" s="437"/>
      <c r="BZ28" s="437"/>
      <c r="CA28" s="437"/>
      <c r="CB28" s="437"/>
      <c r="CC28" s="437"/>
    </row>
    <row r="29" spans="1:83" x14ac:dyDescent="0.25">
      <c r="B29" s="157"/>
      <c r="C29" s="336" t="s">
        <v>950</v>
      </c>
      <c r="D29" s="262"/>
      <c r="E29" s="345"/>
      <c r="F29" s="345"/>
      <c r="G29" s="437"/>
      <c r="H29" s="437"/>
      <c r="I29" s="437"/>
      <c r="J29" s="437"/>
      <c r="K29" s="444"/>
      <c r="L29" s="409"/>
      <c r="M29" s="409"/>
      <c r="N29" s="397"/>
      <c r="O29" s="409"/>
      <c r="P29" s="397"/>
      <c r="Q29" s="397"/>
      <c r="R29" s="397"/>
      <c r="S29" s="397"/>
      <c r="T29" s="397"/>
      <c r="U29" s="437"/>
      <c r="V29" s="437"/>
      <c r="W29" s="437"/>
      <c r="X29" s="437"/>
      <c r="Y29" s="437"/>
      <c r="Z29" s="437"/>
      <c r="AA29" s="441"/>
      <c r="AB29" s="437"/>
      <c r="AC29" s="437"/>
      <c r="AD29" s="437"/>
      <c r="AE29" s="437"/>
      <c r="AF29" s="437"/>
      <c r="AG29" s="437"/>
      <c r="AH29" s="437"/>
      <c r="AI29" s="437"/>
      <c r="AJ29" s="437"/>
      <c r="AK29" s="441"/>
      <c r="AL29" s="437"/>
      <c r="AM29" s="437"/>
      <c r="AN29" s="437"/>
      <c r="AO29" s="441"/>
      <c r="AP29" s="437"/>
      <c r="AQ29" s="437"/>
      <c r="AR29" s="437"/>
      <c r="AS29" s="437"/>
      <c r="AT29" s="437"/>
      <c r="AU29" s="437"/>
      <c r="AV29" s="437"/>
      <c r="AW29" s="441"/>
      <c r="AX29" s="437"/>
      <c r="AY29" s="441"/>
      <c r="AZ29" s="437"/>
      <c r="BA29" s="437"/>
      <c r="BB29" s="437"/>
      <c r="BC29" s="437"/>
      <c r="BD29" s="457"/>
      <c r="BE29" s="437"/>
      <c r="BF29" s="457"/>
      <c r="BG29" s="437"/>
      <c r="BH29" s="441"/>
      <c r="BI29" s="437"/>
      <c r="BJ29" s="466"/>
      <c r="BK29" s="437"/>
      <c r="BL29" s="466"/>
      <c r="BM29" s="437"/>
      <c r="BN29" s="437"/>
      <c r="BO29" s="437"/>
      <c r="BP29" s="437"/>
      <c r="BQ29" s="437"/>
      <c r="BR29" s="437"/>
      <c r="BS29" s="437"/>
      <c r="BT29" s="437"/>
      <c r="BU29" s="437"/>
      <c r="BV29" s="437"/>
      <c r="BW29" s="437"/>
      <c r="BX29" s="437"/>
      <c r="BY29" s="437"/>
      <c r="BZ29" s="437"/>
      <c r="CA29" s="437"/>
      <c r="CB29" s="437"/>
      <c r="CC29" s="437"/>
    </row>
    <row r="30" spans="1:83" x14ac:dyDescent="0.25">
      <c r="A30" s="158">
        <f>A26+1</f>
        <v>12</v>
      </c>
      <c r="B30" s="158"/>
      <c r="C30" s="142" t="s">
        <v>929</v>
      </c>
      <c r="D30" s="159"/>
      <c r="E30" s="445"/>
      <c r="F30" s="445"/>
      <c r="G30" s="266"/>
      <c r="H30" s="266"/>
      <c r="I30" s="266"/>
      <c r="J30" s="263"/>
      <c r="K30" s="409">
        <f>+'WP 4.2 - Expense Detail'!U330</f>
        <v>373895.28564043646</v>
      </c>
      <c r="L30" s="409"/>
      <c r="M30" s="409">
        <f>+'WP 4.2 - Expense Detail'!W330</f>
        <v>163967.59703008411</v>
      </c>
      <c r="N30" s="409"/>
      <c r="O30" s="409">
        <f>+'WP 4.2 - Expense Detail'!Y330</f>
        <v>412329.91494809353</v>
      </c>
      <c r="P30" s="252"/>
      <c r="Q30" s="252"/>
      <c r="R30" s="252"/>
      <c r="S30" s="252"/>
      <c r="T30" s="252"/>
      <c r="U30" s="266">
        <f>+'WP 4.2 - Expense Detail'!AC127</f>
        <v>410029.51202422014</v>
      </c>
      <c r="V30" s="266"/>
      <c r="W30" s="266"/>
      <c r="X30" s="266"/>
      <c r="Y30" s="266"/>
      <c r="Z30" s="266"/>
      <c r="AA30" s="267"/>
      <c r="AB30" s="266"/>
      <c r="AC30" s="267">
        <f>+'WP 4.2 - Expense Detail'!AG330</f>
        <v>23818181.291960575</v>
      </c>
      <c r="AD30" s="266"/>
      <c r="AE30" s="266"/>
      <c r="AF30" s="266"/>
      <c r="AG30" s="266"/>
      <c r="AH30" s="266"/>
      <c r="AI30" s="266"/>
      <c r="AJ30" s="266"/>
      <c r="AK30" s="267"/>
      <c r="AL30" s="266"/>
      <c r="AM30" s="266"/>
      <c r="AN30" s="266"/>
      <c r="AO30" s="267"/>
      <c r="AP30" s="266"/>
      <c r="AQ30" s="266"/>
      <c r="AR30" s="266"/>
      <c r="AS30" s="266"/>
      <c r="AT30" s="266"/>
      <c r="AU30" s="266"/>
      <c r="AV30" s="266"/>
      <c r="AW30" s="267"/>
      <c r="AX30" s="266"/>
      <c r="AY30" s="267"/>
      <c r="AZ30" s="266"/>
      <c r="BA30" s="266"/>
      <c r="BB30" s="266"/>
      <c r="BC30" s="266"/>
      <c r="BD30" s="458"/>
      <c r="BE30" s="266">
        <f>+'WP 4.2 - Expense Detail'!AY825</f>
        <v>2933728.41</v>
      </c>
      <c r="BF30" s="458"/>
      <c r="BG30" s="266">
        <f>+'WP 4.2 - Expense Detail'!BA330</f>
        <v>-224322.36000000002</v>
      </c>
      <c r="BH30" s="267"/>
      <c r="BI30" s="266"/>
      <c r="BJ30" s="459"/>
      <c r="BK30" s="266">
        <f>'WP 4.2 - Expense Detail'!BC330</f>
        <v>266227.97238414048</v>
      </c>
      <c r="BL30" s="459"/>
      <c r="BM30" s="266"/>
      <c r="BN30" s="266"/>
      <c r="BO30" s="266"/>
      <c r="BP30" s="266"/>
      <c r="BQ30" s="266"/>
      <c r="BR30" s="266"/>
      <c r="BS30" s="266"/>
      <c r="BT30" s="266"/>
      <c r="BU30" s="266"/>
      <c r="BV30" s="266"/>
      <c r="BW30" s="266"/>
      <c r="BX30" s="266"/>
      <c r="BY30" s="266">
        <f>+'WP 4.2 - Expense Detail'!BG330</f>
        <v>4798470.8100000005</v>
      </c>
      <c r="BZ30" s="266"/>
      <c r="CA30" s="266"/>
      <c r="CB30" s="266"/>
      <c r="CC30" s="286">
        <f t="shared" ref="CC30:CC41" si="3">SUM(E30:CB30)</f>
        <v>32952508.43398755</v>
      </c>
    </row>
    <row r="31" spans="1:83" x14ac:dyDescent="0.25">
      <c r="A31" s="158">
        <f>+A30+1</f>
        <v>13</v>
      </c>
      <c r="B31" s="158"/>
      <c r="C31" s="142" t="s">
        <v>930</v>
      </c>
      <c r="D31" s="159"/>
      <c r="E31" s="445"/>
      <c r="F31" s="445"/>
      <c r="G31" s="266"/>
      <c r="H31" s="266"/>
      <c r="I31" s="266"/>
      <c r="J31" s="266"/>
      <c r="K31" s="216">
        <f>+'WP 4.2 - Expense Detail'!U408</f>
        <v>59417.807155582414</v>
      </c>
      <c r="L31" s="216"/>
      <c r="M31" s="216">
        <f>+'WP 4.2 - Expense Detail'!W408</f>
        <v>26111.72392043782</v>
      </c>
      <c r="N31" s="216"/>
      <c r="O31" s="216">
        <f>+'WP 4.2 - Expense Detail'!Y408</f>
        <v>32831.623742363015</v>
      </c>
      <c r="P31" s="252"/>
      <c r="Q31" s="252"/>
      <c r="R31" s="252"/>
      <c r="S31" s="252"/>
      <c r="T31" s="252"/>
      <c r="U31" s="266"/>
      <c r="V31" s="266"/>
      <c r="W31" s="266"/>
      <c r="X31" s="266"/>
      <c r="Y31" s="266"/>
      <c r="Z31" s="266"/>
      <c r="AA31" s="267"/>
      <c r="AB31" s="266"/>
      <c r="AC31" s="266">
        <f>+'WP 4.2 - Expense Detail'!AG408</f>
        <v>-1608141.8633666176</v>
      </c>
      <c r="AD31" s="266"/>
      <c r="AE31" s="266"/>
      <c r="AF31" s="266"/>
      <c r="AG31" s="266"/>
      <c r="AH31" s="266"/>
      <c r="AI31" s="266"/>
      <c r="AJ31" s="266"/>
      <c r="AK31" s="267"/>
      <c r="AL31" s="266"/>
      <c r="AM31" s="266"/>
      <c r="AN31" s="266"/>
      <c r="AO31" s="267"/>
      <c r="AP31" s="266"/>
      <c r="AQ31" s="266"/>
      <c r="AR31" s="266"/>
      <c r="AS31" s="266"/>
      <c r="AT31" s="266"/>
      <c r="AU31" s="266"/>
      <c r="AV31" s="266"/>
      <c r="AW31" s="267"/>
      <c r="AX31" s="266"/>
      <c r="AY31" s="267"/>
      <c r="AZ31" s="266"/>
      <c r="BA31" s="266"/>
      <c r="BB31" s="266"/>
      <c r="BC31" s="266"/>
      <c r="BD31" s="458"/>
      <c r="BE31" s="266"/>
      <c r="BF31" s="458"/>
      <c r="BG31" s="266"/>
      <c r="BH31" s="267"/>
      <c r="BI31" s="266"/>
      <c r="BJ31" s="459"/>
      <c r="BK31" s="266"/>
      <c r="BL31" s="459"/>
      <c r="BM31" s="266"/>
      <c r="BN31" s="266"/>
      <c r="BO31" s="266"/>
      <c r="BP31" s="266"/>
      <c r="BQ31" s="266"/>
      <c r="BR31" s="266"/>
      <c r="BS31" s="266"/>
      <c r="BT31" s="266"/>
      <c r="BU31" s="266"/>
      <c r="BV31" s="266"/>
      <c r="BW31" s="266"/>
      <c r="BX31" s="266"/>
      <c r="BY31" s="266"/>
      <c r="BZ31" s="266"/>
      <c r="CA31" s="266"/>
      <c r="CB31" s="266"/>
      <c r="CC31" s="286">
        <f t="shared" si="3"/>
        <v>-1489780.7085482343</v>
      </c>
    </row>
    <row r="32" spans="1:83" x14ac:dyDescent="0.25">
      <c r="A32" s="158">
        <f t="shared" ref="A32:A42" si="4">+A31+1</f>
        <v>14</v>
      </c>
      <c r="B32" s="158"/>
      <c r="C32" s="142" t="s">
        <v>931</v>
      </c>
      <c r="D32" s="159"/>
      <c r="E32" s="446"/>
      <c r="F32" s="446"/>
      <c r="G32" s="267"/>
      <c r="H32" s="267"/>
      <c r="I32" s="267"/>
      <c r="J32" s="267"/>
      <c r="K32" s="216">
        <f>+'WP 4.2 - Expense Detail'!U509</f>
        <v>236740.95893218624</v>
      </c>
      <c r="L32" s="216"/>
      <c r="M32" s="216">
        <f>+'WP 4.2 - Expense Detail'!W509</f>
        <v>109128.34063555746</v>
      </c>
      <c r="N32" s="216"/>
      <c r="O32" s="216">
        <f>+'WP 4.2 - Expense Detail'!Y509</f>
        <v>137212.7183288238</v>
      </c>
      <c r="P32" s="216"/>
      <c r="Q32" s="216"/>
      <c r="R32" s="216"/>
      <c r="S32" s="216"/>
      <c r="T32" s="216"/>
      <c r="U32" s="267"/>
      <c r="V32" s="267"/>
      <c r="W32" s="267"/>
      <c r="X32" s="267"/>
      <c r="Y32" s="267"/>
      <c r="Z32" s="267"/>
      <c r="AA32" s="267"/>
      <c r="AB32" s="266"/>
      <c r="AC32" s="267"/>
      <c r="AD32" s="266"/>
      <c r="AE32" s="267"/>
      <c r="AF32" s="266"/>
      <c r="AG32" s="267"/>
      <c r="AH32" s="266"/>
      <c r="AI32" s="267"/>
      <c r="AJ32" s="266"/>
      <c r="AK32" s="267"/>
      <c r="AL32" s="266"/>
      <c r="AM32" s="266"/>
      <c r="AN32" s="266"/>
      <c r="AO32" s="267"/>
      <c r="AP32" s="266"/>
      <c r="AQ32" s="267"/>
      <c r="AR32" s="267"/>
      <c r="AS32" s="267"/>
      <c r="AT32" s="267"/>
      <c r="AU32" s="267"/>
      <c r="AV32" s="267"/>
      <c r="AW32" s="267"/>
      <c r="AX32" s="267"/>
      <c r="AY32" s="267"/>
      <c r="AZ32" s="267"/>
      <c r="BA32" s="267"/>
      <c r="BB32" s="267"/>
      <c r="BC32" s="267"/>
      <c r="BD32" s="459"/>
      <c r="BE32" s="267"/>
      <c r="BF32" s="459"/>
      <c r="BG32" s="267"/>
      <c r="BH32" s="267"/>
      <c r="BI32" s="267"/>
      <c r="BJ32" s="459"/>
      <c r="BK32" s="267"/>
      <c r="BL32" s="459"/>
      <c r="BM32" s="267"/>
      <c r="BN32" s="267"/>
      <c r="BO32" s="267"/>
      <c r="BP32" s="267"/>
      <c r="BQ32" s="267"/>
      <c r="BR32" s="267"/>
      <c r="BS32" s="267"/>
      <c r="BT32" s="267"/>
      <c r="BU32" s="267"/>
      <c r="BV32" s="267"/>
      <c r="BW32" s="267"/>
      <c r="BX32" s="267"/>
      <c r="BY32" s="267"/>
      <c r="BZ32" s="267"/>
      <c r="CA32" s="267"/>
      <c r="CB32" s="267"/>
      <c r="CC32" s="286">
        <f t="shared" si="3"/>
        <v>483082.01789656747</v>
      </c>
    </row>
    <row r="33" spans="1:81" x14ac:dyDescent="0.25">
      <c r="A33" s="158">
        <f t="shared" si="4"/>
        <v>15</v>
      </c>
      <c r="B33" s="158"/>
      <c r="C33" s="142" t="s">
        <v>932</v>
      </c>
      <c r="D33" s="159"/>
      <c r="E33" s="446"/>
      <c r="F33" s="446"/>
      <c r="G33" s="403">
        <f>+'WP 4.2 - Expense Detail'!Q539</f>
        <v>34182.694343161187</v>
      </c>
      <c r="H33" s="266"/>
      <c r="I33" s="266"/>
      <c r="J33" s="266"/>
      <c r="K33" s="216">
        <f>+'WP 4.2 - Expense Detail'!U539</f>
        <v>133827.87189496786</v>
      </c>
      <c r="L33" s="216"/>
      <c r="M33" s="216">
        <f>+'WP 4.2 - Expense Detail'!W539</f>
        <v>62382.780216463885</v>
      </c>
      <c r="N33" s="216"/>
      <c r="O33" s="216">
        <f>+'WP 4.2 - Expense Detail'!Y539</f>
        <v>78437.102594608266</v>
      </c>
      <c r="P33" s="252"/>
      <c r="Q33" s="252"/>
      <c r="R33" s="252"/>
      <c r="S33" s="252"/>
      <c r="T33" s="252"/>
      <c r="U33" s="266"/>
      <c r="V33" s="266"/>
      <c r="W33" s="266"/>
      <c r="X33" s="266"/>
      <c r="Y33" s="266"/>
      <c r="Z33" s="266"/>
      <c r="AA33" s="267"/>
      <c r="AB33" s="266"/>
      <c r="AC33" s="266"/>
      <c r="AD33" s="266"/>
      <c r="AE33" s="266"/>
      <c r="AF33" s="266"/>
      <c r="AG33" s="266"/>
      <c r="AH33" s="266"/>
      <c r="AI33" s="266"/>
      <c r="AJ33" s="266"/>
      <c r="AK33" s="267"/>
      <c r="AL33" s="266"/>
      <c r="AM33" s="266"/>
      <c r="AN33" s="266"/>
      <c r="AO33" s="267"/>
      <c r="AP33" s="266"/>
      <c r="AQ33" s="266"/>
      <c r="AR33" s="266"/>
      <c r="AS33" s="345"/>
      <c r="AT33" s="266"/>
      <c r="AU33" s="266"/>
      <c r="AV33" s="266"/>
      <c r="AW33" s="267"/>
      <c r="AX33" s="266"/>
      <c r="AY33" s="267"/>
      <c r="AZ33" s="266"/>
      <c r="BA33" s="266"/>
      <c r="BB33" s="266"/>
      <c r="BC33" s="266"/>
      <c r="BD33" s="458"/>
      <c r="BE33" s="266"/>
      <c r="BF33" s="458"/>
      <c r="BG33" s="266"/>
      <c r="BH33" s="267"/>
      <c r="BI33" s="266"/>
      <c r="BJ33" s="459"/>
      <c r="BK33" s="266"/>
      <c r="BL33" s="459"/>
      <c r="BM33" s="267">
        <f>'WP 4.2 - Expense Detail'!BE539</f>
        <v>1250221.5</v>
      </c>
      <c r="BN33" s="266"/>
      <c r="BO33" s="266"/>
      <c r="BP33" s="266"/>
      <c r="BQ33" s="266"/>
      <c r="BR33" s="266"/>
      <c r="BS33" s="266"/>
      <c r="BT33" s="266"/>
      <c r="BU33" s="266"/>
      <c r="BV33" s="266"/>
      <c r="BW33" s="266"/>
      <c r="BX33" s="266"/>
      <c r="BY33" s="266"/>
      <c r="BZ33" s="266"/>
      <c r="CA33" s="266"/>
      <c r="CB33" s="266"/>
      <c r="CC33" s="286">
        <f t="shared" si="3"/>
        <v>1559051.9490492013</v>
      </c>
    </row>
    <row r="34" spans="1:81" x14ac:dyDescent="0.25">
      <c r="A34" s="158">
        <f t="shared" si="4"/>
        <v>16</v>
      </c>
      <c r="B34" s="158"/>
      <c r="C34" s="142" t="s">
        <v>933</v>
      </c>
      <c r="D34" s="159"/>
      <c r="E34" s="446"/>
      <c r="F34" s="446"/>
      <c r="G34" s="266"/>
      <c r="H34" s="266"/>
      <c r="I34" s="266"/>
      <c r="J34" s="266"/>
      <c r="K34" s="216">
        <f>+'WP 4.2 - Expense Detail'!U564</f>
        <v>44090.452743496702</v>
      </c>
      <c r="L34" s="216"/>
      <c r="M34" s="216">
        <f>+'WP 4.2 - Expense Detail'!W564</f>
        <v>19407.893568522308</v>
      </c>
      <c r="N34" s="216"/>
      <c r="O34" s="216">
        <f>+'WP 4.2 - Expense Detail'!Y564</f>
        <v>24402.550410500291</v>
      </c>
      <c r="P34" s="252"/>
      <c r="Q34" s="252"/>
      <c r="R34" s="252"/>
      <c r="S34" s="252"/>
      <c r="T34" s="252"/>
      <c r="U34" s="266"/>
      <c r="V34" s="266"/>
      <c r="W34" s="266"/>
      <c r="X34" s="266"/>
      <c r="Y34" s="266"/>
      <c r="Z34" s="266"/>
      <c r="AA34" s="267"/>
      <c r="AB34" s="266"/>
      <c r="AC34" s="266"/>
      <c r="AD34" s="266"/>
      <c r="AE34" s="266"/>
      <c r="AF34" s="266"/>
      <c r="AG34" s="266"/>
      <c r="AH34" s="266"/>
      <c r="AI34" s="266"/>
      <c r="AJ34" s="266"/>
      <c r="AK34" s="267"/>
      <c r="AL34" s="266"/>
      <c r="AM34" s="266"/>
      <c r="AN34" s="266"/>
      <c r="AO34" s="267"/>
      <c r="AP34" s="266"/>
      <c r="AQ34" s="267">
        <f>+'WP 4.2 - Expense Detail'!AO564</f>
        <v>49370.149919999996</v>
      </c>
      <c r="AR34" s="266"/>
      <c r="AS34" s="267">
        <f>+'WP 4.2 - Expense Detail'!AQ564</f>
        <v>1401804.1410000001</v>
      </c>
      <c r="AT34" s="266"/>
      <c r="AU34" s="266"/>
      <c r="AV34" s="266"/>
      <c r="AW34" s="267"/>
      <c r="AX34" s="266"/>
      <c r="AY34" s="267">
        <f>+'WP 4.2 - Expense Detail'!AU564</f>
        <v>60389.345973333329</v>
      </c>
      <c r="AZ34" s="266"/>
      <c r="BA34" s="266"/>
      <c r="BB34" s="266"/>
      <c r="BC34" s="266">
        <f>+'WP 4.2 - Expense Detail'!AW564</f>
        <v>68105.7</v>
      </c>
      <c r="BD34" s="458"/>
      <c r="BE34" s="266"/>
      <c r="BF34" s="458"/>
      <c r="BG34" s="266">
        <f>+'WP 4.2 - Expense Detail'!BA564</f>
        <v>106985.28666666665</v>
      </c>
      <c r="BH34" s="267"/>
      <c r="BI34" s="266"/>
      <c r="BJ34" s="459"/>
      <c r="BK34" s="266"/>
      <c r="BL34" s="459"/>
      <c r="BM34" s="266"/>
      <c r="BN34" s="266"/>
      <c r="BO34" s="266"/>
      <c r="BP34" s="266"/>
      <c r="BQ34" s="266"/>
      <c r="BR34" s="266"/>
      <c r="BS34" s="266"/>
      <c r="BT34" s="266"/>
      <c r="BU34" s="266"/>
      <c r="BV34" s="266"/>
      <c r="BW34" s="266"/>
      <c r="BX34" s="266"/>
      <c r="BY34" s="266"/>
      <c r="BZ34" s="266"/>
      <c r="CA34" s="266"/>
      <c r="CB34" s="266"/>
      <c r="CC34" s="286">
        <f t="shared" si="3"/>
        <v>1774555.5202825193</v>
      </c>
    </row>
    <row r="35" spans="1:81" x14ac:dyDescent="0.25">
      <c r="A35" s="158">
        <f t="shared" si="4"/>
        <v>17</v>
      </c>
      <c r="B35" s="158"/>
      <c r="C35" s="142" t="s">
        <v>934</v>
      </c>
      <c r="D35" s="159"/>
      <c r="E35" s="446"/>
      <c r="F35" s="446"/>
      <c r="G35" s="267"/>
      <c r="H35" s="267"/>
      <c r="I35" s="267"/>
      <c r="J35" s="267"/>
      <c r="K35" s="216">
        <f>+'WP 4.2 - Expense Detail'!U572</f>
        <v>2623.9657971325305</v>
      </c>
      <c r="L35" s="216"/>
      <c r="M35" s="216">
        <f>+'WP 4.2 - Expense Detail'!W572</f>
        <v>1240.6498777263278</v>
      </c>
      <c r="N35" s="216"/>
      <c r="O35" s="216">
        <f>+'WP 4.2 - Expense Detail'!Y572</f>
        <v>1559.9333887579041</v>
      </c>
      <c r="P35" s="216"/>
      <c r="Q35" s="216"/>
      <c r="R35" s="216"/>
      <c r="S35" s="216"/>
      <c r="T35" s="216"/>
      <c r="U35" s="267"/>
      <c r="V35" s="267"/>
      <c r="W35" s="267"/>
      <c r="X35" s="267"/>
      <c r="Y35" s="267"/>
      <c r="Z35" s="267"/>
      <c r="AA35" s="267"/>
      <c r="AB35" s="266"/>
      <c r="AC35" s="267"/>
      <c r="AD35" s="266"/>
      <c r="AE35" s="267"/>
      <c r="AF35" s="266"/>
      <c r="AG35" s="267"/>
      <c r="AH35" s="266"/>
      <c r="AI35" s="267"/>
      <c r="AJ35" s="266"/>
      <c r="AK35" s="267"/>
      <c r="AL35" s="266"/>
      <c r="AM35" s="266"/>
      <c r="AN35" s="266"/>
      <c r="AO35" s="267"/>
      <c r="AP35" s="266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459"/>
      <c r="BE35" s="267"/>
      <c r="BF35" s="459"/>
      <c r="BG35" s="267"/>
      <c r="BH35" s="267"/>
      <c r="BI35" s="267"/>
      <c r="BJ35" s="459"/>
      <c r="BK35" s="267"/>
      <c r="BL35" s="459"/>
      <c r="BM35" s="267"/>
      <c r="BN35" s="267"/>
      <c r="BO35" s="267"/>
      <c r="BP35" s="267"/>
      <c r="BQ35" s="267"/>
      <c r="BR35" s="267"/>
      <c r="BS35" s="267"/>
      <c r="BT35" s="267"/>
      <c r="BU35" s="267"/>
      <c r="BV35" s="267"/>
      <c r="BW35" s="267"/>
      <c r="BX35" s="267"/>
      <c r="BY35" s="267"/>
      <c r="BZ35" s="267"/>
      <c r="CA35" s="267"/>
      <c r="CB35" s="267"/>
      <c r="CC35" s="286">
        <f t="shared" si="3"/>
        <v>5424.5490636167624</v>
      </c>
    </row>
    <row r="36" spans="1:81" x14ac:dyDescent="0.25">
      <c r="A36" s="158">
        <f t="shared" si="4"/>
        <v>18</v>
      </c>
      <c r="B36" s="158"/>
      <c r="C36" s="142" t="s">
        <v>935</v>
      </c>
      <c r="D36" s="159"/>
      <c r="E36" s="446"/>
      <c r="F36" s="446"/>
      <c r="G36" s="267"/>
      <c r="H36" s="267"/>
      <c r="I36" s="267"/>
      <c r="J36" s="267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67"/>
      <c r="V36" s="267"/>
      <c r="W36" s="267"/>
      <c r="X36" s="267"/>
      <c r="Y36" s="267"/>
      <c r="Z36" s="267"/>
      <c r="AA36" s="267"/>
      <c r="AB36" s="266"/>
      <c r="AC36" s="267"/>
      <c r="AD36" s="266"/>
      <c r="AE36" s="267"/>
      <c r="AF36" s="266"/>
      <c r="AG36" s="267"/>
      <c r="AH36" s="266"/>
      <c r="AI36" s="267"/>
      <c r="AJ36" s="266"/>
      <c r="AK36" s="267"/>
      <c r="AL36" s="266"/>
      <c r="AM36" s="266"/>
      <c r="AN36" s="266"/>
      <c r="AO36" s="267"/>
      <c r="AP36" s="266"/>
      <c r="AQ36" s="345"/>
      <c r="AR36" s="345"/>
      <c r="AS36" s="345"/>
      <c r="AT36" s="345"/>
      <c r="AU36" s="345"/>
      <c r="AV36" s="345"/>
      <c r="AW36" s="267">
        <f>+'WP 4.2 - Expense Detail'!AS579</f>
        <v>217736</v>
      </c>
      <c r="AX36" s="267"/>
      <c r="AY36" s="267"/>
      <c r="AZ36" s="267"/>
      <c r="BA36" s="345"/>
      <c r="BB36" s="345"/>
      <c r="BC36" s="345"/>
      <c r="BD36" s="456"/>
      <c r="BE36" s="345"/>
      <c r="BF36" s="456"/>
      <c r="BG36" s="345"/>
      <c r="BH36" s="444"/>
      <c r="BI36" s="345"/>
      <c r="BJ36" s="424"/>
      <c r="BK36" s="345"/>
      <c r="BL36" s="424"/>
      <c r="BM36" s="345"/>
      <c r="BN36" s="267"/>
      <c r="BO36" s="267"/>
      <c r="BP36" s="267"/>
      <c r="BQ36" s="267"/>
      <c r="BR36" s="267"/>
      <c r="BS36" s="267"/>
      <c r="BT36" s="267"/>
      <c r="BU36" s="267"/>
      <c r="BV36" s="267"/>
      <c r="BW36" s="267"/>
      <c r="BX36" s="267"/>
      <c r="BY36" s="267"/>
      <c r="BZ36" s="267"/>
      <c r="CA36" s="267"/>
      <c r="CB36" s="267"/>
      <c r="CC36" s="286">
        <f t="shared" si="3"/>
        <v>217736</v>
      </c>
    </row>
    <row r="37" spans="1:81" x14ac:dyDescent="0.25">
      <c r="A37" s="158">
        <f t="shared" si="4"/>
        <v>19</v>
      </c>
      <c r="B37" s="158"/>
      <c r="C37" s="142" t="s">
        <v>936</v>
      </c>
      <c r="D37" s="159"/>
      <c r="E37" s="446"/>
      <c r="F37" s="446"/>
      <c r="G37" s="267"/>
      <c r="H37" s="267"/>
      <c r="I37" s="266">
        <f>+'WP 4.2 - Expense Detail'!S822</f>
        <v>-102449.02822394531</v>
      </c>
      <c r="J37" s="267"/>
      <c r="K37" s="216">
        <f>+'WP 4.2 - Expense Detail'!U822</f>
        <v>482523.94599189726</v>
      </c>
      <c r="L37" s="216"/>
      <c r="M37" s="216">
        <f>+'WP 4.2 - Expense Detail'!W822</f>
        <v>66585.351319537134</v>
      </c>
      <c r="N37" s="216"/>
      <c r="O37" s="216">
        <f>+'WP 4.2 - Expense Detail'!Y822</f>
        <v>97872.416988470504</v>
      </c>
      <c r="P37" s="216"/>
      <c r="Q37" s="216">
        <f>+'WP 4.2 - Expense Detail'!AA822</f>
        <v>-264100.85000284837</v>
      </c>
      <c r="R37" s="216"/>
      <c r="S37" s="216"/>
      <c r="T37" s="216"/>
      <c r="U37" s="267"/>
      <c r="V37" s="267"/>
      <c r="W37" s="267"/>
      <c r="X37" s="267"/>
      <c r="Y37" s="267"/>
      <c r="Z37" s="267"/>
      <c r="AA37" s="267">
        <f>+'WP 4.2 - Expense Detail'!AE822</f>
        <v>6073947.032997</v>
      </c>
      <c r="AB37" s="266"/>
      <c r="AC37" s="267"/>
      <c r="AD37" s="266"/>
      <c r="AE37" s="267"/>
      <c r="AF37" s="266"/>
      <c r="AG37" s="267"/>
      <c r="AH37" s="266"/>
      <c r="AI37" s="267"/>
      <c r="AJ37" s="266"/>
      <c r="AK37" s="267">
        <f>+'WP 4.2 - Expense Detail'!AK822</f>
        <v>877215.56794154225</v>
      </c>
      <c r="AL37" s="266"/>
      <c r="AM37" s="266">
        <f>+'WP 4.2 - Expense Detail'!AM822</f>
        <v>-15233.07088573572</v>
      </c>
      <c r="AN37" s="266"/>
      <c r="AO37" s="267"/>
      <c r="AP37" s="266"/>
      <c r="AQ37" s="345"/>
      <c r="AR37" s="267"/>
      <c r="AS37" s="345"/>
      <c r="AT37" s="267"/>
      <c r="AU37" s="267"/>
      <c r="AV37" s="267"/>
      <c r="AW37" s="267"/>
      <c r="AX37" s="267"/>
      <c r="AY37" s="267"/>
      <c r="AZ37" s="267"/>
      <c r="BA37" s="345"/>
      <c r="BB37" s="267"/>
      <c r="BC37" s="267"/>
      <c r="BD37" s="459"/>
      <c r="BE37" s="267"/>
      <c r="BF37" s="459"/>
      <c r="BG37" s="267"/>
      <c r="BH37" s="267"/>
      <c r="BI37" s="267"/>
      <c r="BJ37" s="459"/>
      <c r="BK37" s="267"/>
      <c r="BL37" s="459"/>
      <c r="BM37" s="267"/>
      <c r="BN37" s="267"/>
      <c r="BO37" s="267"/>
      <c r="BP37" s="267"/>
      <c r="BQ37" s="267"/>
      <c r="BR37" s="267"/>
      <c r="BS37" s="267"/>
      <c r="BT37" s="267"/>
      <c r="BU37" s="267"/>
      <c r="BV37" s="267"/>
      <c r="BW37" s="267"/>
      <c r="BX37" s="267"/>
      <c r="BY37" s="267"/>
      <c r="BZ37" s="267"/>
      <c r="CA37" s="267"/>
      <c r="CB37" s="267"/>
      <c r="CC37" s="286">
        <f t="shared" si="3"/>
        <v>7216361.366125918</v>
      </c>
    </row>
    <row r="38" spans="1:81" x14ac:dyDescent="0.25">
      <c r="A38" s="158">
        <f t="shared" si="4"/>
        <v>20</v>
      </c>
      <c r="B38" s="158"/>
      <c r="C38" s="142" t="s">
        <v>1134</v>
      </c>
      <c r="D38" s="159"/>
      <c r="E38" s="446"/>
      <c r="F38" s="446"/>
      <c r="G38" s="267"/>
      <c r="H38" s="267"/>
      <c r="I38" s="267"/>
      <c r="J38" s="267"/>
      <c r="K38" s="216"/>
      <c r="L38" s="216"/>
      <c r="M38" s="216"/>
      <c r="N38" s="216"/>
      <c r="O38" s="216"/>
      <c r="P38" s="216"/>
      <c r="Q38" s="216"/>
      <c r="R38" s="216"/>
      <c r="S38" s="216">
        <f>'WP 4.3 Depreciation Exp'!K151+'WP 4.3 Depreciation Exp'!K162+'WP 4.3 Depreciation Exp'!K178+'WP 4.3 Depreciation Exp'!K193</f>
        <v>7875007.9902696405</v>
      </c>
      <c r="T38" s="216"/>
      <c r="U38" s="267"/>
      <c r="V38" s="267"/>
      <c r="W38" s="267"/>
      <c r="X38" s="267"/>
      <c r="Y38" s="267"/>
      <c r="Z38" s="267"/>
      <c r="AA38" s="267"/>
      <c r="AB38" s="266"/>
      <c r="AC38" s="267"/>
      <c r="AD38" s="266"/>
      <c r="AE38" s="267"/>
      <c r="AF38" s="266"/>
      <c r="AG38" s="267"/>
      <c r="AH38" s="266"/>
      <c r="AI38" s="267"/>
      <c r="AJ38" s="266"/>
      <c r="AK38" s="267"/>
      <c r="AL38" s="266"/>
      <c r="AM38" s="266"/>
      <c r="AN38" s="266"/>
      <c r="AO38" s="267"/>
      <c r="AP38" s="266"/>
      <c r="AQ38" s="267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459"/>
      <c r="BE38" s="267"/>
      <c r="BF38" s="459"/>
      <c r="BG38" s="267"/>
      <c r="BH38" s="267"/>
      <c r="BI38" s="267"/>
      <c r="BJ38" s="459"/>
      <c r="BK38" s="267"/>
      <c r="BL38" s="459"/>
      <c r="BM38" s="267"/>
      <c r="BN38" s="267"/>
      <c r="BO38" s="267"/>
      <c r="BP38" s="267"/>
      <c r="BQ38" s="267"/>
      <c r="BR38" s="267"/>
      <c r="BS38" s="267"/>
      <c r="BT38" s="267"/>
      <c r="BU38" s="267"/>
      <c r="BV38" s="267"/>
      <c r="BW38" s="267"/>
      <c r="BX38" s="267"/>
      <c r="BY38" s="267"/>
      <c r="BZ38" s="267"/>
      <c r="CA38" s="267"/>
      <c r="CB38" s="267"/>
      <c r="CC38" s="286">
        <f t="shared" si="3"/>
        <v>7875007.9902696405</v>
      </c>
    </row>
    <row r="39" spans="1:81" x14ac:dyDescent="0.25">
      <c r="A39" s="158">
        <f t="shared" si="4"/>
        <v>21</v>
      </c>
      <c r="B39" s="158"/>
      <c r="C39" s="142" t="s">
        <v>1138</v>
      </c>
      <c r="D39" s="159"/>
      <c r="E39" s="446"/>
      <c r="F39" s="446"/>
      <c r="G39" s="267"/>
      <c r="H39" s="267"/>
      <c r="I39" s="267"/>
      <c r="J39" s="267"/>
      <c r="K39" s="216"/>
      <c r="L39" s="216"/>
      <c r="M39" s="216"/>
      <c r="N39" s="216"/>
      <c r="O39" s="216"/>
      <c r="P39" s="216"/>
      <c r="Q39" s="216"/>
      <c r="R39" s="216"/>
      <c r="S39" s="216">
        <f>'WP 4.4 - Amortization Exp'!S22</f>
        <v>40087.080613179598</v>
      </c>
      <c r="T39" s="216"/>
      <c r="U39" s="267"/>
      <c r="V39" s="267"/>
      <c r="W39" s="267"/>
      <c r="X39" s="267"/>
      <c r="Y39" s="267"/>
      <c r="Z39" s="267"/>
      <c r="AA39" s="267"/>
      <c r="AB39" s="266"/>
      <c r="AC39" s="267"/>
      <c r="AD39" s="266"/>
      <c r="AE39" s="267"/>
      <c r="AF39" s="266"/>
      <c r="AG39" s="267"/>
      <c r="AH39" s="266"/>
      <c r="AI39" s="267"/>
      <c r="AJ39" s="266"/>
      <c r="AK39" s="267"/>
      <c r="AL39" s="266"/>
      <c r="AM39" s="266"/>
      <c r="AN39" s="266"/>
      <c r="AO39" s="267"/>
      <c r="AP39" s="266"/>
      <c r="AQ39" s="267"/>
      <c r="AR39" s="267"/>
      <c r="AS39" s="267"/>
      <c r="AT39" s="267"/>
      <c r="AU39" s="267"/>
      <c r="AV39" s="267"/>
      <c r="AW39" s="267"/>
      <c r="AX39" s="267"/>
      <c r="AY39" s="267"/>
      <c r="AZ39" s="267"/>
      <c r="BA39" s="267"/>
      <c r="BB39" s="267"/>
      <c r="BC39" s="267"/>
      <c r="BD39" s="459"/>
      <c r="BE39" s="267"/>
      <c r="BF39" s="459"/>
      <c r="BG39" s="267"/>
      <c r="BH39" s="267"/>
      <c r="BI39" s="267"/>
      <c r="BJ39" s="459"/>
      <c r="BK39" s="267"/>
      <c r="BL39" s="459"/>
      <c r="BM39" s="267"/>
      <c r="BN39" s="267"/>
      <c r="BO39" s="267"/>
      <c r="BP39" s="267"/>
      <c r="BQ39" s="267"/>
      <c r="BR39" s="267"/>
      <c r="BS39" s="267"/>
      <c r="BT39" s="267"/>
      <c r="BU39" s="267"/>
      <c r="BV39" s="267"/>
      <c r="BW39" s="267">
        <f>+'WP 4.4 - Amortization Exp'!Q22</f>
        <v>2619326.2152534076</v>
      </c>
      <c r="BX39" s="267"/>
      <c r="BY39" s="267"/>
      <c r="BZ39" s="267"/>
      <c r="CA39" s="267"/>
      <c r="CB39" s="267"/>
      <c r="CC39" s="286">
        <f t="shared" si="3"/>
        <v>2659413.2958665872</v>
      </c>
    </row>
    <row r="40" spans="1:81" x14ac:dyDescent="0.25">
      <c r="A40" s="158">
        <f t="shared" si="4"/>
        <v>22</v>
      </c>
      <c r="B40" s="158"/>
      <c r="C40" s="142" t="s">
        <v>1139</v>
      </c>
      <c r="D40" s="159"/>
      <c r="E40" s="446"/>
      <c r="F40" s="446"/>
      <c r="G40" s="267"/>
      <c r="H40" s="267"/>
      <c r="I40" s="267"/>
      <c r="J40" s="267"/>
      <c r="K40" s="216">
        <f>+'WP 4.5- Taxes Other'!Q33</f>
        <v>76460.288571309778</v>
      </c>
      <c r="L40" s="216"/>
      <c r="M40" s="216">
        <f>+'WP 4.5- Taxes Other'!S33</f>
        <v>49917.400737772034</v>
      </c>
      <c r="N40" s="216"/>
      <c r="O40" s="216">
        <f>'WP 4.5- Taxes Other'!U33</f>
        <v>43171.252572169076</v>
      </c>
      <c r="P40" s="216"/>
      <c r="Q40" s="216"/>
      <c r="R40" s="216"/>
      <c r="S40" s="216"/>
      <c r="T40" s="216"/>
      <c r="U40" s="267"/>
      <c r="V40" s="267"/>
      <c r="W40" s="267"/>
      <c r="X40" s="267"/>
      <c r="Y40" s="267"/>
      <c r="Z40" s="267"/>
      <c r="AA40" s="267"/>
      <c r="AB40" s="266"/>
      <c r="AC40" s="267"/>
      <c r="AD40" s="266"/>
      <c r="AE40" s="267"/>
      <c r="AF40" s="266"/>
      <c r="AG40" s="267"/>
      <c r="AH40" s="266"/>
      <c r="AI40" s="267"/>
      <c r="AJ40" s="266"/>
      <c r="AK40" s="267"/>
      <c r="AL40" s="266"/>
      <c r="AM40" s="266"/>
      <c r="AN40" s="266"/>
      <c r="AO40" s="267">
        <f>+'WP 4.5- Taxes Other'!W33</f>
        <v>6335624.6704625674</v>
      </c>
      <c r="AP40" s="266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459"/>
      <c r="BE40" s="267"/>
      <c r="BF40" s="459"/>
      <c r="BG40" s="267"/>
      <c r="BH40" s="267"/>
      <c r="BI40" s="267"/>
      <c r="BJ40" s="459"/>
      <c r="BK40" s="267"/>
      <c r="BL40" s="459"/>
      <c r="BM40" s="267"/>
      <c r="BN40" s="267"/>
      <c r="BO40" s="267"/>
      <c r="BP40" s="267"/>
      <c r="BQ40" s="267">
        <f>+'WP 4.5- Taxes Other'!Y30</f>
        <v>-9923689.6399999987</v>
      </c>
      <c r="BR40" s="267"/>
      <c r="BS40" s="267"/>
      <c r="BT40" s="267"/>
      <c r="BU40" s="267"/>
      <c r="BV40" s="267"/>
      <c r="BW40" s="267"/>
      <c r="BX40" s="267"/>
      <c r="BY40" s="267"/>
      <c r="BZ40" s="267"/>
      <c r="CA40" s="267"/>
      <c r="CB40" s="267"/>
      <c r="CC40" s="286">
        <f t="shared" si="3"/>
        <v>-3418516.0276561808</v>
      </c>
    </row>
    <row r="41" spans="1:81" x14ac:dyDescent="0.25">
      <c r="A41" s="158">
        <f t="shared" si="4"/>
        <v>23</v>
      </c>
      <c r="B41" s="158"/>
      <c r="C41" s="142" t="s">
        <v>975</v>
      </c>
      <c r="D41" s="159"/>
      <c r="E41" s="446"/>
      <c r="F41" s="446"/>
      <c r="G41" s="267"/>
      <c r="H41" s="267"/>
      <c r="I41" s="267"/>
      <c r="J41" s="267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67"/>
      <c r="V41" s="267"/>
      <c r="W41" s="267"/>
      <c r="X41" s="267"/>
      <c r="Y41" s="267"/>
      <c r="Z41" s="267"/>
      <c r="AA41" s="267"/>
      <c r="AB41" s="266"/>
      <c r="AC41" s="267"/>
      <c r="AD41" s="266"/>
      <c r="AE41" s="267">
        <f>+'WP 4.2 - Expense Detail'!AI824</f>
        <v>863681.26010893972</v>
      </c>
      <c r="AF41" s="266"/>
      <c r="AG41" s="267"/>
      <c r="AH41" s="266"/>
      <c r="AI41" s="267"/>
      <c r="AJ41" s="266"/>
      <c r="AK41" s="267"/>
      <c r="AL41" s="266"/>
      <c r="AM41" s="266"/>
      <c r="AN41" s="266"/>
      <c r="AO41" s="267"/>
      <c r="AP41" s="266"/>
      <c r="AQ41" s="267"/>
      <c r="AR41" s="267"/>
      <c r="AS41" s="267"/>
      <c r="AT41" s="267"/>
      <c r="AU41" s="267"/>
      <c r="AV41" s="267"/>
      <c r="AW41" s="267"/>
      <c r="AX41" s="267"/>
      <c r="AY41" s="267"/>
      <c r="AZ41" s="267"/>
      <c r="BA41" s="267"/>
      <c r="BB41" s="267"/>
      <c r="BC41" s="267"/>
      <c r="BD41" s="459"/>
      <c r="BE41" s="267"/>
      <c r="BF41" s="459"/>
      <c r="BG41" s="267"/>
      <c r="BH41" s="267"/>
      <c r="BI41" s="267"/>
      <c r="BJ41" s="459"/>
      <c r="BK41" s="267"/>
      <c r="BL41" s="459"/>
      <c r="BM41" s="267"/>
      <c r="BN41" s="267"/>
      <c r="BO41" s="267"/>
      <c r="BP41" s="267"/>
      <c r="BQ41" s="267"/>
      <c r="BR41" s="267"/>
      <c r="BS41" s="267"/>
      <c r="BT41" s="267"/>
      <c r="BU41" s="267"/>
      <c r="BV41" s="267"/>
      <c r="BW41" s="267"/>
      <c r="BX41" s="267"/>
      <c r="BY41" s="267"/>
      <c r="BZ41" s="267"/>
      <c r="CA41" s="267"/>
      <c r="CB41" s="267"/>
      <c r="CC41" s="275">
        <f t="shared" si="3"/>
        <v>863681.26010893972</v>
      </c>
    </row>
    <row r="42" spans="1:81" ht="15.75" thickBot="1" x14ac:dyDescent="0.3">
      <c r="A42" s="158">
        <f t="shared" si="4"/>
        <v>24</v>
      </c>
      <c r="B42" s="158"/>
      <c r="C42" s="338" t="s">
        <v>937</v>
      </c>
      <c r="D42" s="159"/>
      <c r="E42" s="610"/>
      <c r="F42" s="326"/>
      <c r="G42" s="611">
        <f>SUM(G30:G41)</f>
        <v>34182.694343161187</v>
      </c>
      <c r="H42" s="612"/>
      <c r="I42" s="611">
        <f>SUM(I30:I41)</f>
        <v>-102449.02822394531</v>
      </c>
      <c r="J42" s="612"/>
      <c r="K42" s="613">
        <f>SUM(K30:K41)</f>
        <v>1409580.5767270094</v>
      </c>
      <c r="L42" s="614"/>
      <c r="M42" s="613">
        <f>SUM(M30:M41)</f>
        <v>498741.73730610113</v>
      </c>
      <c r="N42" s="612"/>
      <c r="O42" s="613">
        <f>SUM(O30:O41)</f>
        <v>827817.51297378633</v>
      </c>
      <c r="P42" s="612"/>
      <c r="Q42" s="611">
        <f>SUM(Q30:Q41)</f>
        <v>-264100.85000284837</v>
      </c>
      <c r="R42" s="612"/>
      <c r="S42" s="611">
        <f>SUM(S30:S41)</f>
        <v>7915095.0708828196</v>
      </c>
      <c r="T42" s="612"/>
      <c r="U42" s="611">
        <f>SUM(U30:U41)</f>
        <v>410029.51202422014</v>
      </c>
      <c r="V42" s="612"/>
      <c r="W42" s="611">
        <f>SUM(W30:W41)</f>
        <v>0</v>
      </c>
      <c r="X42" s="612"/>
      <c r="Y42" s="611">
        <f>SUM(Y30:Y41)</f>
        <v>0</v>
      </c>
      <c r="Z42" s="612"/>
      <c r="AA42" s="613">
        <f>SUM(AA30:AA41)</f>
        <v>6073947.032997</v>
      </c>
      <c r="AB42" s="349"/>
      <c r="AC42" s="611">
        <f>SUM(AC30:AC41)</f>
        <v>22210039.428593956</v>
      </c>
      <c r="AD42" s="349"/>
      <c r="AE42" s="611">
        <f>SUM(AE30:AE41)</f>
        <v>863681.26010893972</v>
      </c>
      <c r="AF42" s="349"/>
      <c r="AG42" s="611">
        <f>SUM(AG30:AG41)</f>
        <v>0</v>
      </c>
      <c r="AH42" s="349"/>
      <c r="AI42" s="611">
        <f>SUM(AI30:AI41)</f>
        <v>0</v>
      </c>
      <c r="AJ42" s="349"/>
      <c r="AK42" s="613">
        <f>SUM(AK30:AK41)</f>
        <v>877215.56794154225</v>
      </c>
      <c r="AL42" s="349"/>
      <c r="AM42" s="611">
        <f>SUM(AM30:AM41)</f>
        <v>-15233.07088573572</v>
      </c>
      <c r="AN42" s="349"/>
      <c r="AO42" s="613">
        <f>SUM(AO30:AO41)</f>
        <v>6335624.6704625674</v>
      </c>
      <c r="AP42" s="349"/>
      <c r="AQ42" s="611">
        <f>SUM(AQ30:AQ41)</f>
        <v>49370.149919999996</v>
      </c>
      <c r="AR42" s="612"/>
      <c r="AS42" s="611">
        <f>SUM(AS30:AS41)</f>
        <v>1401804.1410000001</v>
      </c>
      <c r="AT42" s="612"/>
      <c r="AU42" s="611">
        <f>SUM(AU30:AU41)</f>
        <v>0</v>
      </c>
      <c r="AV42" s="612"/>
      <c r="AW42" s="613">
        <f>SUM(AW30:AW41)</f>
        <v>217736</v>
      </c>
      <c r="AX42" s="612"/>
      <c r="AY42" s="613">
        <f>SUM(AY30:AY41)</f>
        <v>60389.345973333329</v>
      </c>
      <c r="AZ42" s="612"/>
      <c r="BA42" s="611">
        <f>SUM(BA30:BA41)</f>
        <v>0</v>
      </c>
      <c r="BB42" s="612"/>
      <c r="BC42" s="611">
        <f>SUM(BC30:BC41)</f>
        <v>68105.7</v>
      </c>
      <c r="BD42" s="612">
        <f>SUM(BD30:BD41)</f>
        <v>0</v>
      </c>
      <c r="BE42" s="611">
        <f>SUM(BE30:BE41)</f>
        <v>2933728.41</v>
      </c>
      <c r="BF42" s="612"/>
      <c r="BG42" s="611">
        <f>SUM(BG30:BG41)</f>
        <v>-117337.07333333336</v>
      </c>
      <c r="BH42" s="614"/>
      <c r="BI42" s="611">
        <f>SUM(BI30:BI41)</f>
        <v>0</v>
      </c>
      <c r="BJ42" s="614"/>
      <c r="BK42" s="611">
        <f>SUM(BK30:BK41)</f>
        <v>266227.97238414048</v>
      </c>
      <c r="BL42" s="614"/>
      <c r="BM42" s="611">
        <f>SUM(BM30:BM41)</f>
        <v>1250221.5</v>
      </c>
      <c r="BN42" s="612"/>
      <c r="BO42" s="611">
        <f>SUM(BO30:BO41)</f>
        <v>0</v>
      </c>
      <c r="BP42" s="612"/>
      <c r="BQ42" s="611">
        <f>SUM(BQ30:BQ41)</f>
        <v>-9923689.6399999987</v>
      </c>
      <c r="BR42" s="612"/>
      <c r="BS42" s="611">
        <f>SUM(BS30:BS41)</f>
        <v>0</v>
      </c>
      <c r="BT42" s="612"/>
      <c r="BU42" s="611">
        <f>SUM(BU30:BU41)</f>
        <v>0</v>
      </c>
      <c r="BV42" s="612"/>
      <c r="BW42" s="611">
        <f>SUM(BW30:BW41)</f>
        <v>2619326.2152534076</v>
      </c>
      <c r="BX42" s="612"/>
      <c r="BY42" s="611">
        <f>SUM(BY30:BY41)</f>
        <v>4798470.8100000005</v>
      </c>
      <c r="BZ42" s="612"/>
      <c r="CA42" s="611"/>
      <c r="CB42" s="612"/>
      <c r="CC42" s="615">
        <f>SUM(CC30:CC41)</f>
        <v>50698525.646446124</v>
      </c>
    </row>
    <row r="43" spans="1:81" ht="15.75" thickTop="1" x14ac:dyDescent="0.25">
      <c r="A43" s="158"/>
      <c r="B43" s="158"/>
      <c r="C43" s="143"/>
      <c r="D43" s="159"/>
      <c r="E43" s="303"/>
      <c r="F43" s="159"/>
      <c r="G43" s="447"/>
      <c r="H43" s="447"/>
      <c r="I43" s="447"/>
      <c r="J43" s="447"/>
      <c r="K43" s="463"/>
      <c r="L43" s="463"/>
      <c r="M43" s="463"/>
      <c r="N43" s="447"/>
      <c r="O43" s="463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63"/>
      <c r="AB43" s="345"/>
      <c r="AC43" s="447"/>
      <c r="AD43" s="345"/>
      <c r="AE43" s="447"/>
      <c r="AF43" s="345"/>
      <c r="AG43" s="447"/>
      <c r="AH43" s="345"/>
      <c r="AI43" s="447"/>
      <c r="AJ43" s="345"/>
      <c r="AK43" s="463"/>
      <c r="AL43" s="345"/>
      <c r="AM43" s="447"/>
      <c r="AN43" s="345"/>
      <c r="AO43" s="463"/>
      <c r="AP43" s="345"/>
      <c r="AQ43" s="447"/>
      <c r="AR43" s="447"/>
      <c r="AS43" s="447"/>
      <c r="AT43" s="447"/>
      <c r="AU43" s="447"/>
      <c r="AV43" s="447"/>
      <c r="AW43" s="463"/>
      <c r="AX43" s="447"/>
      <c r="AY43" s="463"/>
      <c r="AZ43" s="447"/>
      <c r="BA43" s="447"/>
      <c r="BB43" s="448"/>
      <c r="BC43" s="447"/>
      <c r="BD43" s="447"/>
      <c r="BE43" s="447"/>
      <c r="BF43" s="447"/>
      <c r="BG43" s="447"/>
      <c r="BH43" s="463"/>
      <c r="BI43" s="447"/>
      <c r="BJ43" s="463"/>
      <c r="BK43" s="447"/>
      <c r="BL43" s="463"/>
      <c r="BM43" s="447"/>
      <c r="BN43" s="447"/>
      <c r="BO43" s="447"/>
      <c r="BP43" s="447"/>
      <c r="BQ43" s="447"/>
      <c r="BR43" s="447"/>
      <c r="BS43" s="447"/>
      <c r="BT43" s="447"/>
      <c r="BU43" s="447"/>
      <c r="BV43" s="447"/>
      <c r="BW43" s="447"/>
      <c r="BX43" s="447"/>
      <c r="BY43" s="447"/>
      <c r="BZ43" s="447"/>
      <c r="CA43" s="447"/>
      <c r="CB43" s="447"/>
      <c r="CC43" s="447"/>
    </row>
    <row r="44" spans="1:81" x14ac:dyDescent="0.25">
      <c r="E44" s="345"/>
      <c r="F44" s="345"/>
      <c r="G44" s="449"/>
      <c r="H44" s="449"/>
      <c r="I44" s="449"/>
      <c r="J44" s="449"/>
      <c r="K44" s="464"/>
      <c r="L44" s="464"/>
      <c r="M44" s="464"/>
      <c r="N44" s="449"/>
      <c r="O44" s="464"/>
      <c r="P44" s="449"/>
      <c r="Q44" s="449"/>
      <c r="R44" s="449"/>
      <c r="S44" s="449"/>
      <c r="T44" s="449"/>
      <c r="U44" s="449"/>
      <c r="V44" s="449"/>
      <c r="W44" s="449"/>
      <c r="X44" s="449"/>
      <c r="Y44" s="449"/>
      <c r="Z44" s="449"/>
      <c r="AA44" s="464"/>
      <c r="AB44" s="345"/>
      <c r="AC44" s="345"/>
      <c r="AD44" s="345"/>
      <c r="AE44" s="345"/>
      <c r="AF44" s="345"/>
      <c r="AG44" s="345"/>
      <c r="AH44" s="345"/>
      <c r="AI44" s="264"/>
      <c r="AJ44" s="345"/>
      <c r="AK44" s="444"/>
      <c r="AL44" s="345"/>
      <c r="AM44" s="345"/>
      <c r="AN44" s="345"/>
      <c r="AO44" s="444"/>
      <c r="AP44" s="345"/>
      <c r="AQ44" s="449"/>
      <c r="AR44" s="449"/>
      <c r="AS44" s="449"/>
      <c r="AT44" s="449"/>
      <c r="AU44" s="449"/>
      <c r="AV44" s="449"/>
      <c r="AW44" s="464"/>
      <c r="AX44" s="449"/>
      <c r="AY44" s="464"/>
      <c r="AZ44" s="449"/>
      <c r="BA44" s="449"/>
      <c r="BB44" s="449"/>
      <c r="BC44" s="449"/>
      <c r="BD44" s="460"/>
      <c r="BE44" s="449"/>
      <c r="BF44" s="460"/>
      <c r="BG44" s="449"/>
      <c r="BH44" s="464"/>
      <c r="BI44" s="449"/>
      <c r="BJ44" s="467"/>
      <c r="BK44" s="449"/>
      <c r="BL44" s="467"/>
      <c r="BM44" s="449"/>
      <c r="BN44" s="449"/>
      <c r="BO44" s="449"/>
      <c r="BP44" s="449"/>
      <c r="BQ44" s="449"/>
      <c r="BR44" s="449"/>
      <c r="BS44" s="449"/>
      <c r="BT44" s="449"/>
      <c r="BU44" s="449"/>
      <c r="BV44" s="449"/>
      <c r="BW44" s="449"/>
      <c r="BX44" s="449"/>
      <c r="BY44" s="449"/>
      <c r="BZ44" s="449"/>
      <c r="CA44" s="449"/>
      <c r="CB44" s="449"/>
      <c r="CC44" s="449"/>
    </row>
    <row r="45" spans="1:81" x14ac:dyDescent="0.25">
      <c r="A45" s="262">
        <f>A42+1</f>
        <v>25</v>
      </c>
      <c r="C45" s="302" t="s">
        <v>1180</v>
      </c>
      <c r="E45" s="394"/>
      <c r="F45" s="345"/>
      <c r="G45" s="449"/>
      <c r="H45" s="449"/>
      <c r="I45" s="449"/>
      <c r="J45" s="449"/>
      <c r="K45" s="464"/>
      <c r="L45" s="464"/>
      <c r="M45" s="464"/>
      <c r="N45" s="449"/>
      <c r="O45" s="464"/>
      <c r="P45" s="449"/>
      <c r="Q45" s="449"/>
      <c r="R45" s="449"/>
      <c r="S45" s="449"/>
      <c r="T45" s="449"/>
      <c r="U45" s="449"/>
      <c r="V45" s="449"/>
      <c r="W45" s="449"/>
      <c r="X45" s="449"/>
      <c r="Y45" s="449"/>
      <c r="Z45" s="449"/>
      <c r="AA45" s="464"/>
      <c r="AB45" s="345"/>
      <c r="AC45" s="345"/>
      <c r="AD45" s="345"/>
      <c r="AE45" s="345"/>
      <c r="AF45" s="345"/>
      <c r="AG45" s="345"/>
      <c r="AH45" s="345"/>
      <c r="AI45" s="264"/>
      <c r="AJ45" s="345"/>
      <c r="AK45" s="444"/>
      <c r="AL45" s="345"/>
      <c r="AM45" s="345"/>
      <c r="AN45" s="345"/>
      <c r="AO45" s="444"/>
      <c r="AP45" s="345"/>
      <c r="AQ45" s="449"/>
      <c r="AR45" s="449"/>
      <c r="AS45" s="449"/>
      <c r="AT45" s="449"/>
      <c r="AU45" s="449"/>
      <c r="AV45" s="449"/>
      <c r="AW45" s="464"/>
      <c r="AX45" s="449"/>
      <c r="AY45" s="464"/>
      <c r="AZ45" s="449"/>
      <c r="BA45" s="267">
        <f>+'[56]IS ADJ 24'!$M$14</f>
        <v>-8540549.5121228639</v>
      </c>
      <c r="BB45" s="449"/>
      <c r="BC45" s="449"/>
      <c r="BD45" s="460"/>
      <c r="BE45" s="449"/>
      <c r="BF45" s="460"/>
      <c r="BG45" s="449"/>
      <c r="BH45" s="464"/>
      <c r="BI45" s="290">
        <f>+'[57]IS ADJ 28'!$I$14</f>
        <v>-2263670.6832022322</v>
      </c>
      <c r="BJ45" s="467"/>
      <c r="BK45" s="449"/>
      <c r="BL45" s="467"/>
      <c r="BM45" s="449"/>
      <c r="BN45" s="449"/>
      <c r="BO45" s="449"/>
      <c r="BP45" s="449"/>
      <c r="BQ45" s="449"/>
      <c r="BR45" s="449"/>
      <c r="BS45" s="449"/>
      <c r="BT45" s="449"/>
      <c r="BU45" s="449"/>
      <c r="BV45" s="449"/>
      <c r="BW45" s="449"/>
      <c r="BX45" s="449"/>
      <c r="BY45" s="449"/>
      <c r="BZ45" s="449"/>
      <c r="CA45" s="592">
        <f>'WP - 4.6 Income Taxes'!AC18+'WP - 4.6 Income Taxes'!AC68</f>
        <v>3950024.0459175147</v>
      </c>
      <c r="CB45" s="449"/>
      <c r="CC45" s="286">
        <f t="shared" ref="CC45" si="5">SUM(E45:CB45)</f>
        <v>-6854196.1494075805</v>
      </c>
    </row>
    <row r="46" spans="1:81" ht="15.75" thickBot="1" x14ac:dyDescent="0.3">
      <c r="E46" s="616">
        <f>+E26+E42-E45</f>
        <v>17047207</v>
      </c>
      <c r="F46" s="349"/>
      <c r="G46" s="616">
        <f>+G26+G42-G45</f>
        <v>34182.694343161187</v>
      </c>
      <c r="H46" s="617"/>
      <c r="I46" s="616">
        <f>+I26+I42-I45</f>
        <v>-102449.02822394531</v>
      </c>
      <c r="J46" s="617"/>
      <c r="K46" s="618">
        <f>+K26+K42-K45</f>
        <v>1409580.5767270094</v>
      </c>
      <c r="L46" s="619"/>
      <c r="M46" s="618">
        <f>+M26+M42-M45</f>
        <v>498741.73730610113</v>
      </c>
      <c r="N46" s="617"/>
      <c r="O46" s="618">
        <f>+O26+O42-O45</f>
        <v>827817.51297378633</v>
      </c>
      <c r="P46" s="617"/>
      <c r="Q46" s="616">
        <f>+Q26+Q42-Q45</f>
        <v>-264100.85000284837</v>
      </c>
      <c r="R46" s="617"/>
      <c r="S46" s="616">
        <f>+S26+S42-S45</f>
        <v>7915095.0708828196</v>
      </c>
      <c r="T46" s="617"/>
      <c r="U46" s="616">
        <f>+U26+U42-U45</f>
        <v>410029.51202422014</v>
      </c>
      <c r="V46" s="619"/>
      <c r="W46" s="616">
        <f>+W26+W42-W45</f>
        <v>-1109211.0274700001</v>
      </c>
      <c r="X46" s="619"/>
      <c r="Y46" s="616">
        <f>+Y26+Y42-Y45</f>
        <v>-462805.03</v>
      </c>
      <c r="Z46" s="619"/>
      <c r="AA46" s="618">
        <f>+AA26+AA42-AA45</f>
        <v>6073947.032997</v>
      </c>
      <c r="AB46" s="620"/>
      <c r="AC46" s="616">
        <f>+AC26+AC42-AC45</f>
        <v>-15960504.066846117</v>
      </c>
      <c r="AD46" s="349"/>
      <c r="AE46" s="616">
        <f>+AE26+AE42-AE45</f>
        <v>863681.26010893972</v>
      </c>
      <c r="AF46" s="349"/>
      <c r="AG46" s="616">
        <f>+AG26+AG42-AG45</f>
        <v>-2089779.5837948709</v>
      </c>
      <c r="AH46" s="349"/>
      <c r="AI46" s="616">
        <f>+AI26+AI42-AI45</f>
        <v>18382301.856930122</v>
      </c>
      <c r="AJ46" s="349"/>
      <c r="AK46" s="618">
        <f>+AK26+AK42-AK45</f>
        <v>877215.56794154225</v>
      </c>
      <c r="AL46" s="349"/>
      <c r="AM46" s="616">
        <f>+AM26+AM42-AM45</f>
        <v>-15233.07088573572</v>
      </c>
      <c r="AN46" s="349"/>
      <c r="AO46" s="618">
        <f>+AO26+AO42-AO45</f>
        <v>6335624.6704625674</v>
      </c>
      <c r="AP46" s="349"/>
      <c r="AQ46" s="616">
        <f>+AQ26+AQ42-AQ45</f>
        <v>49370.149919999996</v>
      </c>
      <c r="AR46" s="617"/>
      <c r="AS46" s="616">
        <f>+AS26+AS42-AS45</f>
        <v>1401804.1410000001</v>
      </c>
      <c r="AT46" s="617"/>
      <c r="AU46" s="616">
        <f>+AU26+AU42-AU45</f>
        <v>-160218</v>
      </c>
      <c r="AV46" s="617"/>
      <c r="AW46" s="618">
        <f>+AW26+AW42-AW45</f>
        <v>217736</v>
      </c>
      <c r="AX46" s="617"/>
      <c r="AY46" s="618">
        <f>+AY26+AY42-AY45</f>
        <v>60389.345973333329</v>
      </c>
      <c r="AZ46" s="617"/>
      <c r="BA46" s="616">
        <f>+BA26+BA42-BA45</f>
        <v>8540549.5121228639</v>
      </c>
      <c r="BB46" s="617"/>
      <c r="BC46" s="616">
        <f>+BC26+BC42-BC45</f>
        <v>68105.7</v>
      </c>
      <c r="BD46" s="621"/>
      <c r="BE46" s="616">
        <f>+BE26+BE42-BE45</f>
        <v>2933728.41</v>
      </c>
      <c r="BF46" s="621"/>
      <c r="BG46" s="616">
        <f>+BG26+BG42-BG45</f>
        <v>-117337.07333333336</v>
      </c>
      <c r="BH46" s="324"/>
      <c r="BI46" s="616">
        <f>+BI26+BI42-BI45</f>
        <v>2263670.6832022322</v>
      </c>
      <c r="BJ46" s="324"/>
      <c r="BK46" s="616">
        <f>+BK26+BK42-BK45</f>
        <v>266227.97238414048</v>
      </c>
      <c r="BL46" s="324"/>
      <c r="BM46" s="616">
        <f>+BM26+BM42-BM45</f>
        <v>1250221.5</v>
      </c>
      <c r="BN46" s="617"/>
      <c r="BO46" s="616">
        <f>+BO26+BO42-BO45</f>
        <v>9923349.6400000043</v>
      </c>
      <c r="BP46" s="609"/>
      <c r="BQ46" s="616">
        <f>+BQ26+BQ42-BQ45</f>
        <v>-9923689.6399999987</v>
      </c>
      <c r="BR46" s="609"/>
      <c r="BS46" s="616">
        <f>+BS26+BS42-BS45</f>
        <v>1034930.2400000002</v>
      </c>
      <c r="BT46" s="609"/>
      <c r="BU46" s="616">
        <f>+BU26+BU42-BU45</f>
        <v>-3985645.2574926256</v>
      </c>
      <c r="BV46" s="609"/>
      <c r="BW46" s="616">
        <f>+BW26+BW42-BW45</f>
        <v>2619326.2152534076</v>
      </c>
      <c r="BX46" s="609"/>
      <c r="BY46" s="616">
        <f>+BY26+BY42-BY45</f>
        <v>4798470.8100000005</v>
      </c>
      <c r="BZ46" s="609"/>
      <c r="CA46" s="616">
        <f>CA26+CA42+CA45</f>
        <v>3950024.0459175147</v>
      </c>
      <c r="CB46" s="617"/>
      <c r="CC46" s="616">
        <f>+CC26+CC42-CC45</f>
        <v>57962308.13858626</v>
      </c>
    </row>
    <row r="47" spans="1:81" ht="15.75" thickTop="1" x14ac:dyDescent="0.25">
      <c r="AC47" s="496"/>
    </row>
    <row r="48" spans="1:81" x14ac:dyDescent="0.25">
      <c r="A48" s="160"/>
      <c r="B48" s="160"/>
    </row>
    <row r="49" spans="1:3" x14ac:dyDescent="0.25">
      <c r="A49" s="161" t="s">
        <v>161</v>
      </c>
      <c r="B49" s="256" t="s">
        <v>951</v>
      </c>
    </row>
    <row r="50" spans="1:3" x14ac:dyDescent="0.25">
      <c r="A50" s="162"/>
    </row>
    <row r="51" spans="1:3" x14ac:dyDescent="0.25">
      <c r="A51" s="163" t="s">
        <v>163</v>
      </c>
      <c r="B51" s="633" t="s">
        <v>952</v>
      </c>
      <c r="C51" s="633"/>
    </row>
    <row r="52" spans="1:3" x14ac:dyDescent="0.25">
      <c r="B52" s="633"/>
      <c r="C52" s="633"/>
    </row>
    <row r="53" spans="1:3" x14ac:dyDescent="0.25">
      <c r="B53" s="633"/>
      <c r="C53" s="633"/>
    </row>
  </sheetData>
  <mergeCells count="1">
    <mergeCell ref="B51:C53"/>
  </mergeCells>
  <pageMargins left="0.25" right="0.25" top="1" bottom="0.75" header="0.3" footer="0.3"/>
  <pageSetup scale="50" fitToHeight="0" pageOrder="overThenDown" orientation="landscape" r:id="rId1"/>
  <headerFooter>
    <oddHeader xml:space="preserve">&amp;RThe Empire District Electric Company
A Liberty Utilities Company
Case No. ER-2019-0374
OPC Data Request – 1000
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Sch 4 - Operating Income</vt:lpstr>
      <vt:lpstr>WP 4.1 - Revenue Detail</vt:lpstr>
      <vt:lpstr>WP 4.2 - Expense Detail</vt:lpstr>
      <vt:lpstr>WP 4.3 Depreciation Exp</vt:lpstr>
      <vt:lpstr>WP 4.4 - Amortization Exp</vt:lpstr>
      <vt:lpstr>WP 4.5- Taxes Other</vt:lpstr>
      <vt:lpstr>WP - 4.6 Income Taxes</vt:lpstr>
      <vt:lpstr>Sch 5 - Adjustment Summary</vt:lpstr>
      <vt:lpstr>'Sch 5 - Adjustment Summary'!Print_Titles</vt:lpstr>
      <vt:lpstr>'WP 4.1 - Revenue Detail'!Print_Titles</vt:lpstr>
      <vt:lpstr>'WP 4.2 - Expense Detail'!Print_Titles</vt:lpstr>
      <vt:lpstr>'WP 4.3 Depreciation Exp'!Print_Titles</vt:lpstr>
      <vt:lpstr>WP_7_1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Palumbo</dc:creator>
  <cp:lastModifiedBy>Vicki Kramer</cp:lastModifiedBy>
  <cp:lastPrinted>2019-12-10T19:05:39Z</cp:lastPrinted>
  <dcterms:created xsi:type="dcterms:W3CDTF">2019-05-17T16:05:43Z</dcterms:created>
  <dcterms:modified xsi:type="dcterms:W3CDTF">2019-12-10T19:05:46Z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